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17808\codexProjects\SAfeHub\work\incident-tracker-01a14bc5\"/>
    </mc:Choice>
  </mc:AlternateContent>
  <xr:revisionPtr revIDLastSave="0" documentId="13_ncr:1_{0B16E1F7-2077-4746-9181-5061C6E789B3}" xr6:coauthVersionLast="47" xr6:coauthVersionMax="47" xr10:uidLastSave="{00000000-0000-0000-0000-000000000000}"/>
  <workbookProtection workbookAlgorithmName="SHA-512" workbookHashValue="HjbiM7wcBqRKCP1DpnwWK00677FAn4aqap8vvqpwEHMKyHjL+tQDcwd+E1GDY/AhryodEIYFwYABSVVBrW1PZg==" workbookSaltValue="Lvo10pIjVCr2F+OBufNULQ==" workbookSpinCount="100000" lockStructure="1"/>
  <bookViews>
    <workbookView xWindow="-120" yWindow="-120" windowWidth="29040" windowHeight="15720" xr2:uid="{00000000-000D-0000-FFFF-FFFF00000000}"/>
  </bookViews>
  <sheets>
    <sheet name="Dashboard" sheetId="1" r:id="rId1"/>
    <sheet name="Trend Explorer" sheetId="2" r:id="rId2"/>
    <sheet name="Monthly Statistics" sheetId="3" r:id="rId3"/>
    <sheet name="Incident Log" sheetId="4" r:id="rId4"/>
    <sheet name="Hours Worked" sheetId="5" r:id="rId5"/>
    <sheet name="Actions" sheetId="6" r:id="rId6"/>
    <sheet name="Setup" sheetId="7" r:id="rId7"/>
    <sheet name="Guide" sheetId="8" r:id="rId8"/>
  </sheets>
  <definedNames>
    <definedName name="List_F">Setup!$F$13:$F$212</definedName>
    <definedName name="List_G">Setup!$G$13:$G$212</definedName>
    <definedName name="List_H">Setup!$H$13:$H$212</definedName>
    <definedName name="List_I">Setup!$I$13:$I$212</definedName>
    <definedName name="List_J">Setup!$J$13:$J$212</definedName>
    <definedName name="List_K">Setup!$K$13:$K$212</definedName>
    <definedName name="List_L">Setup!$L$13:$L$212</definedName>
    <definedName name="List_M">Setup!$M$13:$M$212</definedName>
    <definedName name="List_N">Setup!$N$13:$N$212</definedName>
    <definedName name="List_O">Setup!$O$13:$O$212</definedName>
    <definedName name="List_P">Setup!$P$13:$P$212</definedName>
    <definedName name="List_Q">Setup!$Q$13:$Q$212</definedName>
    <definedName name="List_R">Setup!$R$13:$R$212</definedName>
    <definedName name="List_S">Setup!$S$13:$S$212</definedName>
    <definedName name="List_T">Setup!$T$13:$T$212</definedName>
    <definedName name="List_U">Setup!$U$13:$U$212</definedName>
    <definedName name="_xlnm.Print_Area" localSheetId="0">Dashboard!$A$1:$P$55</definedName>
    <definedName name="_xlnm.Print_Area" localSheetId="7">Guide!$A$1:$P$55</definedName>
    <definedName name="_xlnm.Print_Area" localSheetId="2">'Monthly Statistics'!$A$1:$Y$64</definedName>
    <definedName name="_xlnm.Print_Area" localSheetId="1">'Trend Explorer'!$A$1:$S$49</definedName>
    <definedName name="_xlnm.Print_Titles" localSheetId="5">Actions!$1:$8</definedName>
    <definedName name="_xlnm.Print_Titles" localSheetId="4">'Hours Worked'!$1:$8</definedName>
    <definedName name="_xlnm.Print_Titles" localSheetId="3">'Incident Log'!$1:$8</definedName>
    <definedName name="_xlnm.Print_Titles" localSheetId="2">'Monthly Statistics'!$1:$8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1" l="1"/>
  <c r="S30" i="1"/>
  <c r="T30" i="1"/>
  <c r="R29" i="1"/>
  <c r="S29" i="1"/>
  <c r="T29" i="1"/>
  <c r="R28" i="1"/>
  <c r="S28" i="1"/>
  <c r="T28" i="1"/>
  <c r="R27" i="1"/>
  <c r="R26" i="1"/>
  <c r="R25" i="1"/>
  <c r="R24" i="1"/>
  <c r="R23" i="1"/>
  <c r="R22" i="1"/>
  <c r="R21" i="1"/>
  <c r="R20" i="1"/>
  <c r="R19" i="1"/>
  <c r="A60" i="3"/>
  <c r="AE2" i="1" s="1"/>
  <c r="A61" i="3"/>
  <c r="A62" i="3"/>
  <c r="A63" i="3"/>
  <c r="A9" i="3"/>
  <c r="F9" i="3"/>
  <c r="G9" i="3"/>
  <c r="H9" i="3"/>
  <c r="I9" i="3"/>
  <c r="J9" i="3"/>
  <c r="K9" i="3"/>
  <c r="L9" i="3"/>
  <c r="M9" i="3"/>
  <c r="N9" i="3"/>
  <c r="O9" i="3"/>
  <c r="P9" i="3"/>
  <c r="Q9" i="3"/>
  <c r="R9" i="3"/>
  <c r="S9" i="3"/>
  <c r="T9" i="3"/>
  <c r="X9" i="3"/>
  <c r="Y9" i="3"/>
  <c r="A10" i="3"/>
  <c r="F10" i="3"/>
  <c r="G10" i="3"/>
  <c r="H10" i="3"/>
  <c r="I10" i="3"/>
  <c r="J10" i="3"/>
  <c r="K10" i="3"/>
  <c r="L10" i="3"/>
  <c r="M10" i="3"/>
  <c r="N10" i="3"/>
  <c r="O10" i="3"/>
  <c r="P10" i="3"/>
  <c r="Q10" i="3"/>
  <c r="R10" i="3"/>
  <c r="S10" i="3"/>
  <c r="T10" i="3"/>
  <c r="X10" i="3"/>
  <c r="Y10" i="3"/>
  <c r="A11" i="3"/>
  <c r="F11" i="3"/>
  <c r="G11" i="3"/>
  <c r="H11" i="3"/>
  <c r="I11" i="3"/>
  <c r="J11" i="3"/>
  <c r="K11" i="3"/>
  <c r="L11" i="3"/>
  <c r="M11" i="3"/>
  <c r="N11" i="3"/>
  <c r="O11" i="3"/>
  <c r="P11" i="3"/>
  <c r="Q11" i="3"/>
  <c r="R11" i="3"/>
  <c r="S11" i="3"/>
  <c r="T11" i="3"/>
  <c r="X11" i="3"/>
  <c r="Y11" i="3"/>
  <c r="A12" i="3"/>
  <c r="F12" i="3"/>
  <c r="G12" i="3"/>
  <c r="H12" i="3"/>
  <c r="I12" i="3"/>
  <c r="J12" i="3"/>
  <c r="K12" i="3"/>
  <c r="L12" i="3"/>
  <c r="M12" i="3"/>
  <c r="N12" i="3"/>
  <c r="O12" i="3"/>
  <c r="P12" i="3"/>
  <c r="Q12" i="3"/>
  <c r="R12" i="3"/>
  <c r="S12" i="3"/>
  <c r="T12" i="3"/>
  <c r="X12" i="3"/>
  <c r="Y12" i="3"/>
  <c r="A13" i="3"/>
  <c r="F13" i="3"/>
  <c r="G13" i="3"/>
  <c r="H13" i="3"/>
  <c r="I13" i="3"/>
  <c r="J13" i="3"/>
  <c r="K13" i="3"/>
  <c r="L13" i="3"/>
  <c r="M13" i="3"/>
  <c r="N13" i="3"/>
  <c r="O13" i="3"/>
  <c r="P13" i="3"/>
  <c r="Q13" i="3"/>
  <c r="R13" i="3"/>
  <c r="S13" i="3"/>
  <c r="T13" i="3"/>
  <c r="X13" i="3"/>
  <c r="Y13" i="3"/>
  <c r="A14" i="3"/>
  <c r="F14" i="3"/>
  <c r="G14" i="3"/>
  <c r="H14" i="3"/>
  <c r="I14" i="3"/>
  <c r="J14" i="3"/>
  <c r="K14" i="3"/>
  <c r="L14" i="3"/>
  <c r="M14" i="3"/>
  <c r="N14" i="3"/>
  <c r="O14" i="3"/>
  <c r="P14" i="3"/>
  <c r="Q14" i="3"/>
  <c r="R14" i="3"/>
  <c r="S14" i="3"/>
  <c r="T14" i="3"/>
  <c r="X14" i="3"/>
  <c r="Y14" i="3"/>
  <c r="A15" i="3"/>
  <c r="F15" i="3"/>
  <c r="G15" i="3"/>
  <c r="H15" i="3"/>
  <c r="I15" i="3"/>
  <c r="J15" i="3"/>
  <c r="K15" i="3"/>
  <c r="L15" i="3"/>
  <c r="M15" i="3"/>
  <c r="N15" i="3"/>
  <c r="O15" i="3"/>
  <c r="P15" i="3"/>
  <c r="Q15" i="3"/>
  <c r="R15" i="3"/>
  <c r="S15" i="3"/>
  <c r="T15" i="3"/>
  <c r="X15" i="3"/>
  <c r="Y15" i="3"/>
  <c r="A16" i="3"/>
  <c r="F16" i="3"/>
  <c r="G16" i="3"/>
  <c r="H16" i="3"/>
  <c r="I16" i="3"/>
  <c r="J16" i="3"/>
  <c r="K16" i="3"/>
  <c r="L16" i="3"/>
  <c r="M16" i="3"/>
  <c r="N16" i="3"/>
  <c r="O16" i="3"/>
  <c r="P16" i="3"/>
  <c r="Q16" i="3"/>
  <c r="R16" i="3"/>
  <c r="S16" i="3"/>
  <c r="T16" i="3"/>
  <c r="X16" i="3"/>
  <c r="Y16" i="3"/>
  <c r="A17" i="3"/>
  <c r="F17" i="3"/>
  <c r="G17" i="3"/>
  <c r="H17" i="3"/>
  <c r="I17" i="3"/>
  <c r="J17" i="3"/>
  <c r="K17" i="3"/>
  <c r="L17" i="3"/>
  <c r="M17" i="3"/>
  <c r="N17" i="3"/>
  <c r="O17" i="3"/>
  <c r="P17" i="3"/>
  <c r="Q17" i="3"/>
  <c r="R17" i="3"/>
  <c r="S17" i="3"/>
  <c r="T17" i="3"/>
  <c r="X17" i="3"/>
  <c r="Y17" i="3"/>
  <c r="A18" i="3"/>
  <c r="F18" i="3"/>
  <c r="G18" i="3"/>
  <c r="H18" i="3"/>
  <c r="I18" i="3"/>
  <c r="J18" i="3"/>
  <c r="K18" i="3"/>
  <c r="L18" i="3"/>
  <c r="M18" i="3"/>
  <c r="N18" i="3"/>
  <c r="O18" i="3"/>
  <c r="P18" i="3"/>
  <c r="Q18" i="3"/>
  <c r="R18" i="3"/>
  <c r="S18" i="3"/>
  <c r="T18" i="3"/>
  <c r="X18" i="3"/>
  <c r="Y18" i="3"/>
  <c r="A19" i="3"/>
  <c r="F19" i="3"/>
  <c r="G19" i="3"/>
  <c r="H19" i="3"/>
  <c r="I19" i="3"/>
  <c r="J19" i="3"/>
  <c r="K19" i="3"/>
  <c r="L19" i="3"/>
  <c r="M19" i="3"/>
  <c r="N19" i="3"/>
  <c r="O19" i="3"/>
  <c r="P19" i="3"/>
  <c r="Q19" i="3"/>
  <c r="R19" i="3"/>
  <c r="S19" i="3"/>
  <c r="T19" i="3"/>
  <c r="X19" i="3"/>
  <c r="Y19" i="3"/>
  <c r="A20" i="3"/>
  <c r="F20" i="3"/>
  <c r="G20" i="3"/>
  <c r="H20" i="3"/>
  <c r="I20" i="3"/>
  <c r="J20" i="3"/>
  <c r="K20" i="3"/>
  <c r="L20" i="3"/>
  <c r="M20" i="3"/>
  <c r="N20" i="3"/>
  <c r="O20" i="3"/>
  <c r="P20" i="3"/>
  <c r="Q20" i="3"/>
  <c r="R20" i="3"/>
  <c r="S20" i="3"/>
  <c r="T20" i="3"/>
  <c r="X20" i="3"/>
  <c r="Y20" i="3"/>
  <c r="A21" i="3"/>
  <c r="F21" i="3"/>
  <c r="G21" i="3"/>
  <c r="H21" i="3"/>
  <c r="I21" i="3"/>
  <c r="J21" i="3"/>
  <c r="K21" i="3"/>
  <c r="L21" i="3"/>
  <c r="M21" i="3"/>
  <c r="N21" i="3"/>
  <c r="O21" i="3"/>
  <c r="P21" i="3"/>
  <c r="Q21" i="3"/>
  <c r="R21" i="3"/>
  <c r="S21" i="3"/>
  <c r="T21" i="3"/>
  <c r="X21" i="3"/>
  <c r="Y21" i="3"/>
  <c r="A22" i="3"/>
  <c r="F22" i="3"/>
  <c r="G22" i="3"/>
  <c r="H22" i="3"/>
  <c r="I22" i="3"/>
  <c r="J22" i="3"/>
  <c r="K22" i="3"/>
  <c r="L22" i="3"/>
  <c r="M22" i="3"/>
  <c r="N22" i="3"/>
  <c r="O22" i="3"/>
  <c r="P22" i="3"/>
  <c r="Q22" i="3"/>
  <c r="R22" i="3"/>
  <c r="S22" i="3"/>
  <c r="T22" i="3"/>
  <c r="X22" i="3"/>
  <c r="Y22" i="3"/>
  <c r="A23" i="3"/>
  <c r="F23" i="3" s="1"/>
  <c r="G23" i="3"/>
  <c r="H23" i="3"/>
  <c r="I23" i="3"/>
  <c r="J23" i="3"/>
  <c r="K23" i="3"/>
  <c r="L23" i="3"/>
  <c r="M23" i="3"/>
  <c r="N23" i="3"/>
  <c r="O23" i="3"/>
  <c r="P23" i="3"/>
  <c r="Q23" i="3"/>
  <c r="R23" i="3"/>
  <c r="S23" i="3"/>
  <c r="T23" i="3"/>
  <c r="X23" i="3"/>
  <c r="Y23" i="3"/>
  <c r="A24" i="3"/>
  <c r="F24" i="3"/>
  <c r="G24" i="3"/>
  <c r="H24" i="3"/>
  <c r="I24" i="3"/>
  <c r="J24" i="3"/>
  <c r="K24" i="3"/>
  <c r="L24" i="3"/>
  <c r="M24" i="3"/>
  <c r="N24" i="3"/>
  <c r="O24" i="3"/>
  <c r="P24" i="3"/>
  <c r="Q24" i="3"/>
  <c r="R24" i="3"/>
  <c r="S24" i="3"/>
  <c r="T24" i="3"/>
  <c r="X24" i="3"/>
  <c r="Y24" i="3"/>
  <c r="A25" i="3"/>
  <c r="F25" i="3"/>
  <c r="G25" i="3"/>
  <c r="H25" i="3"/>
  <c r="I25" i="3"/>
  <c r="J25" i="3"/>
  <c r="K25" i="3"/>
  <c r="L25" i="3"/>
  <c r="M25" i="3"/>
  <c r="N25" i="3"/>
  <c r="O25" i="3"/>
  <c r="P25" i="3"/>
  <c r="Q25" i="3"/>
  <c r="R25" i="3"/>
  <c r="S25" i="3"/>
  <c r="T25" i="3"/>
  <c r="X25" i="3"/>
  <c r="Y25" i="3"/>
  <c r="A26" i="3"/>
  <c r="F26" i="3"/>
  <c r="G26" i="3"/>
  <c r="H26" i="3"/>
  <c r="I26" i="3"/>
  <c r="J26" i="3"/>
  <c r="K26" i="3"/>
  <c r="L26" i="3"/>
  <c r="M26" i="3"/>
  <c r="N26" i="3"/>
  <c r="O26" i="3"/>
  <c r="P26" i="3"/>
  <c r="Q26" i="3"/>
  <c r="R26" i="3"/>
  <c r="S26" i="3"/>
  <c r="T26" i="3"/>
  <c r="X26" i="3"/>
  <c r="Y26" i="3"/>
  <c r="A27" i="3"/>
  <c r="F27" i="3"/>
  <c r="G27" i="3"/>
  <c r="H27" i="3"/>
  <c r="I27" i="3"/>
  <c r="J27" i="3"/>
  <c r="K27" i="3"/>
  <c r="L27" i="3"/>
  <c r="M27" i="3"/>
  <c r="N27" i="3"/>
  <c r="O27" i="3"/>
  <c r="P27" i="3"/>
  <c r="Q27" i="3"/>
  <c r="R27" i="3"/>
  <c r="S27" i="3"/>
  <c r="T27" i="3"/>
  <c r="X27" i="3"/>
  <c r="Y27" i="3"/>
  <c r="A28" i="3"/>
  <c r="F28" i="3"/>
  <c r="G28" i="3"/>
  <c r="H28" i="3"/>
  <c r="I28" i="3"/>
  <c r="J28" i="3"/>
  <c r="K28" i="3"/>
  <c r="L28" i="3"/>
  <c r="M28" i="3"/>
  <c r="N28" i="3"/>
  <c r="O28" i="3"/>
  <c r="P28" i="3"/>
  <c r="Q28" i="3"/>
  <c r="R28" i="3"/>
  <c r="S28" i="3"/>
  <c r="T28" i="3"/>
  <c r="X28" i="3"/>
  <c r="Y28" i="3"/>
  <c r="A29" i="3"/>
  <c r="F29" i="3"/>
  <c r="G29" i="3"/>
  <c r="H29" i="3"/>
  <c r="I29" i="3"/>
  <c r="J29" i="3"/>
  <c r="K29" i="3"/>
  <c r="L29" i="3"/>
  <c r="M29" i="3"/>
  <c r="N29" i="3"/>
  <c r="O29" i="3"/>
  <c r="P29" i="3"/>
  <c r="Q29" i="3"/>
  <c r="R29" i="3"/>
  <c r="S29" i="3"/>
  <c r="T29" i="3"/>
  <c r="X29" i="3"/>
  <c r="Y29" i="3"/>
  <c r="A30" i="3"/>
  <c r="F30" i="3"/>
  <c r="G30" i="3"/>
  <c r="H30" i="3"/>
  <c r="I30" i="3"/>
  <c r="J30" i="3"/>
  <c r="K30" i="3"/>
  <c r="L30" i="3"/>
  <c r="M30" i="3"/>
  <c r="N30" i="3"/>
  <c r="O30" i="3"/>
  <c r="P30" i="3"/>
  <c r="Q30" i="3"/>
  <c r="R30" i="3"/>
  <c r="S30" i="3"/>
  <c r="T30" i="3"/>
  <c r="X30" i="3"/>
  <c r="Y30" i="3"/>
  <c r="A31" i="3"/>
  <c r="F31" i="3" s="1"/>
  <c r="G31" i="3"/>
  <c r="H31" i="3"/>
  <c r="I31" i="3"/>
  <c r="J31" i="3"/>
  <c r="K31" i="3"/>
  <c r="L31" i="3"/>
  <c r="M31" i="3"/>
  <c r="N31" i="3"/>
  <c r="O31" i="3"/>
  <c r="P31" i="3"/>
  <c r="Q31" i="3"/>
  <c r="R31" i="3"/>
  <c r="S31" i="3"/>
  <c r="T31" i="3"/>
  <c r="X31" i="3"/>
  <c r="Y31" i="3"/>
  <c r="A32" i="3"/>
  <c r="F32" i="3" s="1"/>
  <c r="G32" i="3"/>
  <c r="H32" i="3"/>
  <c r="I32" i="3"/>
  <c r="J32" i="3"/>
  <c r="K32" i="3"/>
  <c r="L32" i="3"/>
  <c r="M32" i="3"/>
  <c r="N32" i="3"/>
  <c r="O32" i="3"/>
  <c r="P32" i="3"/>
  <c r="Q32" i="3"/>
  <c r="R32" i="3"/>
  <c r="S32" i="3"/>
  <c r="T32" i="3"/>
  <c r="X32" i="3"/>
  <c r="Y32" i="3"/>
  <c r="A33" i="3"/>
  <c r="F33" i="3"/>
  <c r="G33" i="3"/>
  <c r="H33" i="3"/>
  <c r="I33" i="3"/>
  <c r="J33" i="3"/>
  <c r="K33" i="3"/>
  <c r="L33" i="3"/>
  <c r="M33" i="3"/>
  <c r="N33" i="3"/>
  <c r="O33" i="3"/>
  <c r="P33" i="3"/>
  <c r="Q33" i="3"/>
  <c r="R33" i="3"/>
  <c r="S33" i="3"/>
  <c r="T33" i="3"/>
  <c r="X33" i="3"/>
  <c r="Y33" i="3"/>
  <c r="A34" i="3"/>
  <c r="X20" i="1" s="1"/>
  <c r="F34" i="3"/>
  <c r="G34" i="3"/>
  <c r="H34" i="3"/>
  <c r="I34" i="3"/>
  <c r="J34" i="3"/>
  <c r="K34" i="3"/>
  <c r="L34" i="3"/>
  <c r="M34" i="3"/>
  <c r="N34" i="3"/>
  <c r="O34" i="3"/>
  <c r="P34" i="3"/>
  <c r="Q34" i="3"/>
  <c r="R34" i="3"/>
  <c r="S34" i="3"/>
  <c r="T34" i="3"/>
  <c r="X34" i="3"/>
  <c r="Y34" i="3"/>
  <c r="A35" i="3"/>
  <c r="X21" i="1" s="1"/>
  <c r="F35" i="3"/>
  <c r="G35" i="3"/>
  <c r="H35" i="3"/>
  <c r="I35" i="3"/>
  <c r="J35" i="3"/>
  <c r="K35" i="3"/>
  <c r="L35" i="3"/>
  <c r="M35" i="3"/>
  <c r="N35" i="3"/>
  <c r="O35" i="3"/>
  <c r="P35" i="3"/>
  <c r="Q35" i="3"/>
  <c r="R35" i="3"/>
  <c r="S35" i="3"/>
  <c r="T35" i="3"/>
  <c r="X35" i="3"/>
  <c r="Y35" i="3"/>
  <c r="A36" i="3"/>
  <c r="X22" i="1" s="1"/>
  <c r="F36" i="3"/>
  <c r="G36" i="3"/>
  <c r="H36" i="3"/>
  <c r="I36" i="3"/>
  <c r="J36" i="3"/>
  <c r="K36" i="3"/>
  <c r="L36" i="3"/>
  <c r="M36" i="3"/>
  <c r="N36" i="3"/>
  <c r="O36" i="3"/>
  <c r="P36" i="3"/>
  <c r="Q36" i="3"/>
  <c r="R36" i="3"/>
  <c r="S36" i="3"/>
  <c r="T36" i="3"/>
  <c r="X36" i="3"/>
  <c r="Y36" i="3"/>
  <c r="A37" i="3"/>
  <c r="X23" i="1" s="1"/>
  <c r="F37" i="3"/>
  <c r="G37" i="3"/>
  <c r="H37" i="3"/>
  <c r="I37" i="3"/>
  <c r="J37" i="3"/>
  <c r="K37" i="3"/>
  <c r="L37" i="3"/>
  <c r="M37" i="3"/>
  <c r="N37" i="3"/>
  <c r="O37" i="3"/>
  <c r="P37" i="3"/>
  <c r="Q37" i="3"/>
  <c r="R37" i="3"/>
  <c r="S37" i="3"/>
  <c r="T37" i="3"/>
  <c r="X37" i="3"/>
  <c r="Y37" i="3"/>
  <c r="A38" i="3"/>
  <c r="X24" i="1" s="1"/>
  <c r="F38" i="3"/>
  <c r="G38" i="3"/>
  <c r="H38" i="3"/>
  <c r="I38" i="3"/>
  <c r="J38" i="3"/>
  <c r="K38" i="3"/>
  <c r="L38" i="3"/>
  <c r="M38" i="3"/>
  <c r="N38" i="3"/>
  <c r="O38" i="3"/>
  <c r="P38" i="3"/>
  <c r="Q38" i="3"/>
  <c r="R38" i="3"/>
  <c r="S38" i="3"/>
  <c r="T38" i="3"/>
  <c r="X38" i="3"/>
  <c r="Y38" i="3"/>
  <c r="A39" i="3"/>
  <c r="X25" i="1" s="1"/>
  <c r="F39" i="3"/>
  <c r="G39" i="3"/>
  <c r="H39" i="3"/>
  <c r="I39" i="3"/>
  <c r="J39" i="3"/>
  <c r="K39" i="3"/>
  <c r="L39" i="3"/>
  <c r="M39" i="3"/>
  <c r="N39" i="3"/>
  <c r="O39" i="3"/>
  <c r="P39" i="3"/>
  <c r="Q39" i="3"/>
  <c r="R39" i="3"/>
  <c r="S39" i="3"/>
  <c r="T39" i="3"/>
  <c r="X39" i="3"/>
  <c r="Y39" i="3"/>
  <c r="A40" i="3"/>
  <c r="X26" i="1" s="1"/>
  <c r="F40" i="3"/>
  <c r="G40" i="3"/>
  <c r="H40" i="3"/>
  <c r="I40" i="3"/>
  <c r="J40" i="3"/>
  <c r="K40" i="3"/>
  <c r="L40" i="3"/>
  <c r="M40" i="3"/>
  <c r="N40" i="3"/>
  <c r="O40" i="3"/>
  <c r="P40" i="3"/>
  <c r="Q40" i="3"/>
  <c r="R40" i="3"/>
  <c r="S40" i="3"/>
  <c r="T40" i="3"/>
  <c r="X40" i="3"/>
  <c r="Y40" i="3"/>
  <c r="A41" i="3"/>
  <c r="X27" i="1" s="1"/>
  <c r="F41" i="3"/>
  <c r="G41" i="3"/>
  <c r="H41" i="3"/>
  <c r="I41" i="3"/>
  <c r="J41" i="3"/>
  <c r="K41" i="3"/>
  <c r="L41" i="3"/>
  <c r="M41" i="3"/>
  <c r="N41" i="3"/>
  <c r="O41" i="3"/>
  <c r="P41" i="3"/>
  <c r="Q41" i="3"/>
  <c r="R41" i="3"/>
  <c r="S41" i="3"/>
  <c r="T41" i="3"/>
  <c r="X41" i="3"/>
  <c r="Y41" i="3"/>
  <c r="A42" i="3"/>
  <c r="X28" i="1" s="1"/>
  <c r="F42" i="3"/>
  <c r="G42" i="3"/>
  <c r="H42" i="3"/>
  <c r="I42" i="3"/>
  <c r="J42" i="3"/>
  <c r="K42" i="3"/>
  <c r="L42" i="3"/>
  <c r="M42" i="3"/>
  <c r="N42" i="3"/>
  <c r="O42" i="3"/>
  <c r="P42" i="3"/>
  <c r="Q42" i="3"/>
  <c r="R42" i="3"/>
  <c r="S42" i="3"/>
  <c r="T42" i="3"/>
  <c r="X42" i="3"/>
  <c r="Y42" i="3"/>
  <c r="A43" i="3"/>
  <c r="X29" i="1" s="1"/>
  <c r="F43" i="3"/>
  <c r="G43" i="3"/>
  <c r="H43" i="3"/>
  <c r="I43" i="3"/>
  <c r="J43" i="3"/>
  <c r="K43" i="3"/>
  <c r="L43" i="3"/>
  <c r="M43" i="3"/>
  <c r="N43" i="3"/>
  <c r="O43" i="3"/>
  <c r="P43" i="3"/>
  <c r="Q43" i="3"/>
  <c r="R43" i="3"/>
  <c r="S43" i="3"/>
  <c r="T43" i="3"/>
  <c r="X43" i="3"/>
  <c r="Y43" i="3"/>
  <c r="A44" i="3"/>
  <c r="X30" i="1" s="1"/>
  <c r="F44" i="3"/>
  <c r="G44" i="3"/>
  <c r="H44" i="3"/>
  <c r="I44" i="3"/>
  <c r="J44" i="3"/>
  <c r="K44" i="3"/>
  <c r="L44" i="3"/>
  <c r="M44" i="3"/>
  <c r="N44" i="3"/>
  <c r="O44" i="3"/>
  <c r="P44" i="3"/>
  <c r="Q44" i="3"/>
  <c r="R44" i="3"/>
  <c r="S44" i="3"/>
  <c r="T44" i="3"/>
  <c r="X44" i="3"/>
  <c r="Y44" i="3"/>
  <c r="A45" i="3"/>
  <c r="F45" i="3"/>
  <c r="G45" i="3"/>
  <c r="H45" i="3"/>
  <c r="I45" i="3"/>
  <c r="J45" i="3"/>
  <c r="K45" i="3"/>
  <c r="L45" i="3"/>
  <c r="M45" i="3"/>
  <c r="N45" i="3"/>
  <c r="O45" i="3"/>
  <c r="P45" i="3"/>
  <c r="Q45" i="3"/>
  <c r="R45" i="3"/>
  <c r="S45" i="3"/>
  <c r="T45" i="3"/>
  <c r="X45" i="3"/>
  <c r="Y45" i="3"/>
  <c r="A46" i="3"/>
  <c r="F46" i="3"/>
  <c r="G46" i="3"/>
  <c r="H46" i="3"/>
  <c r="I46" i="3"/>
  <c r="J46" i="3"/>
  <c r="K46" i="3"/>
  <c r="L46" i="3"/>
  <c r="M46" i="3"/>
  <c r="N46" i="3"/>
  <c r="O46" i="3"/>
  <c r="P46" i="3"/>
  <c r="Q46" i="3"/>
  <c r="R46" i="3"/>
  <c r="S46" i="3"/>
  <c r="T46" i="3"/>
  <c r="X46" i="3"/>
  <c r="Y46" i="3"/>
  <c r="A47" i="3"/>
  <c r="F47" i="3"/>
  <c r="G47" i="3"/>
  <c r="H47" i="3"/>
  <c r="I47" i="3"/>
  <c r="J47" i="3"/>
  <c r="K47" i="3"/>
  <c r="L47" i="3"/>
  <c r="M47" i="3"/>
  <c r="N47" i="3"/>
  <c r="O47" i="3"/>
  <c r="P47" i="3"/>
  <c r="Q47" i="3"/>
  <c r="R47" i="3"/>
  <c r="S47" i="3"/>
  <c r="T47" i="3"/>
  <c r="X47" i="3"/>
  <c r="Y47" i="3"/>
  <c r="A48" i="3"/>
  <c r="F48" i="3" s="1"/>
  <c r="G48" i="3"/>
  <c r="H48" i="3"/>
  <c r="I48" i="3"/>
  <c r="J48" i="3"/>
  <c r="K48" i="3"/>
  <c r="L48" i="3"/>
  <c r="M48" i="3"/>
  <c r="N48" i="3"/>
  <c r="O48" i="3"/>
  <c r="P48" i="3"/>
  <c r="Q48" i="3"/>
  <c r="R48" i="3"/>
  <c r="S48" i="3"/>
  <c r="T48" i="3"/>
  <c r="X48" i="3"/>
  <c r="Y48" i="3"/>
  <c r="A49" i="3"/>
  <c r="F49" i="3"/>
  <c r="G49" i="3"/>
  <c r="H49" i="3"/>
  <c r="I49" i="3"/>
  <c r="J49" i="3"/>
  <c r="K49" i="3"/>
  <c r="L49" i="3"/>
  <c r="M49" i="3"/>
  <c r="N49" i="3"/>
  <c r="O49" i="3"/>
  <c r="P49" i="3"/>
  <c r="Q49" i="3"/>
  <c r="R49" i="3"/>
  <c r="S49" i="3"/>
  <c r="T49" i="3"/>
  <c r="X49" i="3"/>
  <c r="Y49" i="3"/>
  <c r="A50" i="3"/>
  <c r="F50" i="3"/>
  <c r="G50" i="3"/>
  <c r="H50" i="3"/>
  <c r="I50" i="3"/>
  <c r="J50" i="3"/>
  <c r="K50" i="3"/>
  <c r="L50" i="3"/>
  <c r="M50" i="3"/>
  <c r="N50" i="3"/>
  <c r="O50" i="3"/>
  <c r="P50" i="3"/>
  <c r="Q50" i="3"/>
  <c r="R50" i="3"/>
  <c r="S50" i="3"/>
  <c r="T50" i="3"/>
  <c r="X50" i="3"/>
  <c r="Y50" i="3"/>
  <c r="A51" i="3"/>
  <c r="F51" i="3"/>
  <c r="G51" i="3"/>
  <c r="H51" i="3"/>
  <c r="I51" i="3"/>
  <c r="J51" i="3"/>
  <c r="K51" i="3"/>
  <c r="L51" i="3"/>
  <c r="M51" i="3"/>
  <c r="N51" i="3"/>
  <c r="O51" i="3"/>
  <c r="P51" i="3"/>
  <c r="Q51" i="3"/>
  <c r="R51" i="3"/>
  <c r="S51" i="3"/>
  <c r="T51" i="3"/>
  <c r="X51" i="3"/>
  <c r="Y51" i="3"/>
  <c r="A52" i="3"/>
  <c r="F52" i="3"/>
  <c r="G52" i="3"/>
  <c r="H52" i="3"/>
  <c r="I52" i="3"/>
  <c r="J52" i="3"/>
  <c r="K52" i="3"/>
  <c r="L52" i="3"/>
  <c r="M52" i="3"/>
  <c r="N52" i="3"/>
  <c r="O52" i="3"/>
  <c r="P52" i="3"/>
  <c r="Q52" i="3"/>
  <c r="R52" i="3"/>
  <c r="S52" i="3"/>
  <c r="T52" i="3"/>
  <c r="X52" i="3"/>
  <c r="Y52" i="3"/>
  <c r="A53" i="3"/>
  <c r="F53" i="3"/>
  <c r="G53" i="3"/>
  <c r="H53" i="3"/>
  <c r="I53" i="3"/>
  <c r="J53" i="3"/>
  <c r="K53" i="3"/>
  <c r="L53" i="3"/>
  <c r="M53" i="3"/>
  <c r="N53" i="3"/>
  <c r="O53" i="3"/>
  <c r="P53" i="3"/>
  <c r="Q53" i="3"/>
  <c r="R53" i="3"/>
  <c r="S53" i="3"/>
  <c r="T53" i="3"/>
  <c r="X53" i="3"/>
  <c r="Y53" i="3"/>
  <c r="A54" i="3"/>
  <c r="F54" i="3"/>
  <c r="G54" i="3"/>
  <c r="H54" i="3"/>
  <c r="I54" i="3"/>
  <c r="J54" i="3"/>
  <c r="K54" i="3"/>
  <c r="L54" i="3"/>
  <c r="M54" i="3"/>
  <c r="N54" i="3"/>
  <c r="O54" i="3"/>
  <c r="P54" i="3"/>
  <c r="Q54" i="3"/>
  <c r="R54" i="3"/>
  <c r="S54" i="3"/>
  <c r="T54" i="3"/>
  <c r="X54" i="3"/>
  <c r="Y54" i="3"/>
  <c r="A55" i="3"/>
  <c r="F55" i="3"/>
  <c r="G55" i="3"/>
  <c r="H55" i="3"/>
  <c r="I55" i="3"/>
  <c r="J55" i="3"/>
  <c r="K55" i="3"/>
  <c r="L55" i="3"/>
  <c r="M55" i="3"/>
  <c r="N55" i="3"/>
  <c r="O55" i="3"/>
  <c r="P55" i="3"/>
  <c r="Q55" i="3"/>
  <c r="R55" i="3"/>
  <c r="S55" i="3"/>
  <c r="T55" i="3"/>
  <c r="X55" i="3"/>
  <c r="Y55" i="3"/>
  <c r="A56" i="3"/>
  <c r="F56" i="3"/>
  <c r="G56" i="3"/>
  <c r="H56" i="3"/>
  <c r="I56" i="3"/>
  <c r="J56" i="3"/>
  <c r="K56" i="3"/>
  <c r="L56" i="3"/>
  <c r="M56" i="3"/>
  <c r="N56" i="3"/>
  <c r="O56" i="3"/>
  <c r="P56" i="3"/>
  <c r="Q56" i="3"/>
  <c r="R56" i="3"/>
  <c r="S56" i="3"/>
  <c r="T56" i="3"/>
  <c r="X56" i="3"/>
  <c r="Y56" i="3"/>
  <c r="N1008" i="6"/>
  <c r="M1008" i="6"/>
  <c r="K1008" i="6"/>
  <c r="L1008" i="6" s="1"/>
  <c r="N1007" i="6"/>
  <c r="M1007" i="6"/>
  <c r="K1007" i="6"/>
  <c r="L1007" i="6" s="1"/>
  <c r="N1006" i="6"/>
  <c r="M1006" i="6"/>
  <c r="K1006" i="6"/>
  <c r="L1006" i="6" s="1"/>
  <c r="N1005" i="6"/>
  <c r="M1005" i="6"/>
  <c r="K1005" i="6"/>
  <c r="L1005" i="6" s="1"/>
  <c r="N1004" i="6"/>
  <c r="M1004" i="6"/>
  <c r="K1004" i="6"/>
  <c r="L1004" i="6" s="1"/>
  <c r="N1003" i="6"/>
  <c r="M1003" i="6"/>
  <c r="K1003" i="6"/>
  <c r="L1003" i="6" s="1"/>
  <c r="N1002" i="6"/>
  <c r="M1002" i="6"/>
  <c r="K1002" i="6"/>
  <c r="L1002" i="6" s="1"/>
  <c r="N1001" i="6"/>
  <c r="M1001" i="6"/>
  <c r="K1001" i="6"/>
  <c r="L1001" i="6" s="1"/>
  <c r="N1000" i="6"/>
  <c r="M1000" i="6"/>
  <c r="K1000" i="6"/>
  <c r="L1000" i="6" s="1"/>
  <c r="N999" i="6"/>
  <c r="M999" i="6"/>
  <c r="K999" i="6"/>
  <c r="L999" i="6" s="1"/>
  <c r="N998" i="6"/>
  <c r="M998" i="6"/>
  <c r="K998" i="6"/>
  <c r="L998" i="6" s="1"/>
  <c r="N997" i="6"/>
  <c r="M997" i="6"/>
  <c r="K997" i="6"/>
  <c r="L997" i="6" s="1"/>
  <c r="N996" i="6"/>
  <c r="M996" i="6"/>
  <c r="K996" i="6"/>
  <c r="L996" i="6" s="1"/>
  <c r="N995" i="6"/>
  <c r="M995" i="6"/>
  <c r="K995" i="6"/>
  <c r="L995" i="6" s="1"/>
  <c r="N994" i="6"/>
  <c r="M994" i="6"/>
  <c r="K994" i="6"/>
  <c r="L994" i="6" s="1"/>
  <c r="N993" i="6"/>
  <c r="M993" i="6"/>
  <c r="K993" i="6"/>
  <c r="L993" i="6" s="1"/>
  <c r="N992" i="6"/>
  <c r="M992" i="6"/>
  <c r="K992" i="6"/>
  <c r="L992" i="6" s="1"/>
  <c r="N991" i="6"/>
  <c r="M991" i="6"/>
  <c r="K991" i="6"/>
  <c r="L991" i="6" s="1"/>
  <c r="N990" i="6"/>
  <c r="M990" i="6"/>
  <c r="K990" i="6"/>
  <c r="L990" i="6" s="1"/>
  <c r="N989" i="6"/>
  <c r="M989" i="6"/>
  <c r="K989" i="6"/>
  <c r="L989" i="6" s="1"/>
  <c r="N988" i="6"/>
  <c r="M988" i="6"/>
  <c r="K988" i="6"/>
  <c r="L988" i="6" s="1"/>
  <c r="N987" i="6"/>
  <c r="M987" i="6"/>
  <c r="K987" i="6"/>
  <c r="L987" i="6" s="1"/>
  <c r="N986" i="6"/>
  <c r="M986" i="6"/>
  <c r="K986" i="6"/>
  <c r="L986" i="6" s="1"/>
  <c r="N985" i="6"/>
  <c r="M985" i="6"/>
  <c r="K985" i="6"/>
  <c r="L985" i="6" s="1"/>
  <c r="N984" i="6"/>
  <c r="M984" i="6"/>
  <c r="K984" i="6"/>
  <c r="L984" i="6" s="1"/>
  <c r="N983" i="6"/>
  <c r="M983" i="6"/>
  <c r="K983" i="6"/>
  <c r="L983" i="6" s="1"/>
  <c r="N982" i="6"/>
  <c r="M982" i="6"/>
  <c r="K982" i="6"/>
  <c r="L982" i="6" s="1"/>
  <c r="N981" i="6"/>
  <c r="M981" i="6"/>
  <c r="K981" i="6"/>
  <c r="L981" i="6" s="1"/>
  <c r="N980" i="6"/>
  <c r="M980" i="6"/>
  <c r="K980" i="6"/>
  <c r="L980" i="6" s="1"/>
  <c r="N979" i="6"/>
  <c r="M979" i="6"/>
  <c r="K979" i="6"/>
  <c r="L979" i="6" s="1"/>
  <c r="N978" i="6"/>
  <c r="M978" i="6"/>
  <c r="K978" i="6"/>
  <c r="L978" i="6" s="1"/>
  <c r="N977" i="6"/>
  <c r="M977" i="6"/>
  <c r="K977" i="6"/>
  <c r="L977" i="6" s="1"/>
  <c r="N976" i="6"/>
  <c r="M976" i="6"/>
  <c r="K976" i="6"/>
  <c r="L976" i="6" s="1"/>
  <c r="N975" i="6"/>
  <c r="M975" i="6"/>
  <c r="K975" i="6"/>
  <c r="L975" i="6" s="1"/>
  <c r="N974" i="6"/>
  <c r="M974" i="6"/>
  <c r="K974" i="6"/>
  <c r="L974" i="6" s="1"/>
  <c r="N973" i="6"/>
  <c r="M973" i="6"/>
  <c r="K973" i="6"/>
  <c r="L973" i="6" s="1"/>
  <c r="N972" i="6"/>
  <c r="M972" i="6"/>
  <c r="K972" i="6"/>
  <c r="L972" i="6" s="1"/>
  <c r="N971" i="6"/>
  <c r="M971" i="6"/>
  <c r="K971" i="6"/>
  <c r="L971" i="6" s="1"/>
  <c r="N970" i="6"/>
  <c r="M970" i="6"/>
  <c r="K970" i="6"/>
  <c r="L970" i="6" s="1"/>
  <c r="N969" i="6"/>
  <c r="M969" i="6"/>
  <c r="K969" i="6"/>
  <c r="L969" i="6" s="1"/>
  <c r="N968" i="6"/>
  <c r="M968" i="6"/>
  <c r="K968" i="6"/>
  <c r="L968" i="6" s="1"/>
  <c r="N967" i="6"/>
  <c r="M967" i="6"/>
  <c r="K967" i="6"/>
  <c r="L967" i="6" s="1"/>
  <c r="N966" i="6"/>
  <c r="M966" i="6"/>
  <c r="K966" i="6"/>
  <c r="L966" i="6" s="1"/>
  <c r="N965" i="6"/>
  <c r="M965" i="6"/>
  <c r="K965" i="6"/>
  <c r="L965" i="6" s="1"/>
  <c r="N964" i="6"/>
  <c r="M964" i="6"/>
  <c r="K964" i="6"/>
  <c r="L964" i="6" s="1"/>
  <c r="N963" i="6"/>
  <c r="M963" i="6"/>
  <c r="K963" i="6"/>
  <c r="L963" i="6" s="1"/>
  <c r="N962" i="6"/>
  <c r="M962" i="6"/>
  <c r="K962" i="6"/>
  <c r="L962" i="6" s="1"/>
  <c r="N961" i="6"/>
  <c r="M961" i="6"/>
  <c r="K961" i="6"/>
  <c r="L961" i="6" s="1"/>
  <c r="N960" i="6"/>
  <c r="M960" i="6"/>
  <c r="K960" i="6"/>
  <c r="L960" i="6" s="1"/>
  <c r="N959" i="6"/>
  <c r="M959" i="6"/>
  <c r="K959" i="6"/>
  <c r="L959" i="6" s="1"/>
  <c r="N958" i="6"/>
  <c r="M958" i="6"/>
  <c r="K958" i="6"/>
  <c r="L958" i="6" s="1"/>
  <c r="N957" i="6"/>
  <c r="M957" i="6"/>
  <c r="K957" i="6"/>
  <c r="L957" i="6" s="1"/>
  <c r="N956" i="6"/>
  <c r="M956" i="6"/>
  <c r="K956" i="6"/>
  <c r="L956" i="6" s="1"/>
  <c r="N955" i="6"/>
  <c r="M955" i="6"/>
  <c r="K955" i="6"/>
  <c r="L955" i="6" s="1"/>
  <c r="N954" i="6"/>
  <c r="M954" i="6"/>
  <c r="K954" i="6"/>
  <c r="L954" i="6" s="1"/>
  <c r="N953" i="6"/>
  <c r="M953" i="6"/>
  <c r="K953" i="6"/>
  <c r="L953" i="6" s="1"/>
  <c r="N952" i="6"/>
  <c r="M952" i="6"/>
  <c r="K952" i="6"/>
  <c r="L952" i="6" s="1"/>
  <c r="N951" i="6"/>
  <c r="M951" i="6"/>
  <c r="K951" i="6"/>
  <c r="L951" i="6" s="1"/>
  <c r="N950" i="6"/>
  <c r="M950" i="6"/>
  <c r="K950" i="6"/>
  <c r="L950" i="6" s="1"/>
  <c r="N949" i="6"/>
  <c r="M949" i="6"/>
  <c r="K949" i="6"/>
  <c r="L949" i="6" s="1"/>
  <c r="N948" i="6"/>
  <c r="M948" i="6"/>
  <c r="K948" i="6"/>
  <c r="L948" i="6" s="1"/>
  <c r="N947" i="6"/>
  <c r="M947" i="6"/>
  <c r="K947" i="6"/>
  <c r="L947" i="6" s="1"/>
  <c r="N946" i="6"/>
  <c r="M946" i="6"/>
  <c r="K946" i="6"/>
  <c r="L946" i="6" s="1"/>
  <c r="N945" i="6"/>
  <c r="M945" i="6"/>
  <c r="K945" i="6"/>
  <c r="L945" i="6" s="1"/>
  <c r="N944" i="6"/>
  <c r="M944" i="6"/>
  <c r="K944" i="6"/>
  <c r="L944" i="6" s="1"/>
  <c r="N943" i="6"/>
  <c r="M943" i="6"/>
  <c r="K943" i="6"/>
  <c r="L943" i="6" s="1"/>
  <c r="N942" i="6"/>
  <c r="M942" i="6"/>
  <c r="K942" i="6"/>
  <c r="L942" i="6" s="1"/>
  <c r="N941" i="6"/>
  <c r="M941" i="6"/>
  <c r="K941" i="6"/>
  <c r="L941" i="6" s="1"/>
  <c r="N940" i="6"/>
  <c r="M940" i="6"/>
  <c r="K940" i="6"/>
  <c r="L940" i="6" s="1"/>
  <c r="N939" i="6"/>
  <c r="M939" i="6"/>
  <c r="K939" i="6"/>
  <c r="L939" i="6" s="1"/>
  <c r="N938" i="6"/>
  <c r="M938" i="6"/>
  <c r="K938" i="6"/>
  <c r="L938" i="6" s="1"/>
  <c r="N937" i="6"/>
  <c r="M937" i="6"/>
  <c r="K937" i="6"/>
  <c r="L937" i="6" s="1"/>
  <c r="N936" i="6"/>
  <c r="M936" i="6"/>
  <c r="K936" i="6"/>
  <c r="L936" i="6" s="1"/>
  <c r="N935" i="6"/>
  <c r="M935" i="6"/>
  <c r="K935" i="6"/>
  <c r="L935" i="6" s="1"/>
  <c r="N934" i="6"/>
  <c r="M934" i="6"/>
  <c r="K934" i="6"/>
  <c r="L934" i="6" s="1"/>
  <c r="N933" i="6"/>
  <c r="M933" i="6"/>
  <c r="K933" i="6"/>
  <c r="L933" i="6" s="1"/>
  <c r="N932" i="6"/>
  <c r="M932" i="6"/>
  <c r="K932" i="6"/>
  <c r="L932" i="6" s="1"/>
  <c r="N931" i="6"/>
  <c r="M931" i="6"/>
  <c r="K931" i="6"/>
  <c r="L931" i="6" s="1"/>
  <c r="N930" i="6"/>
  <c r="M930" i="6"/>
  <c r="K930" i="6"/>
  <c r="L930" i="6" s="1"/>
  <c r="N929" i="6"/>
  <c r="M929" i="6"/>
  <c r="K929" i="6"/>
  <c r="L929" i="6" s="1"/>
  <c r="N928" i="6"/>
  <c r="M928" i="6"/>
  <c r="K928" i="6"/>
  <c r="L928" i="6" s="1"/>
  <c r="N927" i="6"/>
  <c r="M927" i="6"/>
  <c r="K927" i="6"/>
  <c r="L927" i="6" s="1"/>
  <c r="N926" i="6"/>
  <c r="M926" i="6"/>
  <c r="K926" i="6"/>
  <c r="L926" i="6" s="1"/>
  <c r="N925" i="6"/>
  <c r="M925" i="6"/>
  <c r="K925" i="6"/>
  <c r="L925" i="6" s="1"/>
  <c r="N924" i="6"/>
  <c r="M924" i="6"/>
  <c r="K924" i="6"/>
  <c r="L924" i="6" s="1"/>
  <c r="N923" i="6"/>
  <c r="M923" i="6"/>
  <c r="K923" i="6"/>
  <c r="L923" i="6" s="1"/>
  <c r="N922" i="6"/>
  <c r="M922" i="6"/>
  <c r="K922" i="6"/>
  <c r="L922" i="6" s="1"/>
  <c r="N921" i="6"/>
  <c r="M921" i="6"/>
  <c r="K921" i="6"/>
  <c r="L921" i="6" s="1"/>
  <c r="N920" i="6"/>
  <c r="M920" i="6"/>
  <c r="K920" i="6"/>
  <c r="L920" i="6" s="1"/>
  <c r="N919" i="6"/>
  <c r="M919" i="6"/>
  <c r="K919" i="6"/>
  <c r="L919" i="6" s="1"/>
  <c r="N918" i="6"/>
  <c r="M918" i="6"/>
  <c r="K918" i="6"/>
  <c r="L918" i="6" s="1"/>
  <c r="N917" i="6"/>
  <c r="M917" i="6"/>
  <c r="K917" i="6"/>
  <c r="L917" i="6" s="1"/>
  <c r="N916" i="6"/>
  <c r="M916" i="6"/>
  <c r="K916" i="6"/>
  <c r="L916" i="6" s="1"/>
  <c r="N915" i="6"/>
  <c r="M915" i="6"/>
  <c r="K915" i="6"/>
  <c r="L915" i="6" s="1"/>
  <c r="N914" i="6"/>
  <c r="M914" i="6"/>
  <c r="K914" i="6"/>
  <c r="L914" i="6" s="1"/>
  <c r="N913" i="6"/>
  <c r="M913" i="6"/>
  <c r="K913" i="6"/>
  <c r="L913" i="6" s="1"/>
  <c r="N912" i="6"/>
  <c r="M912" i="6"/>
  <c r="K912" i="6"/>
  <c r="L912" i="6" s="1"/>
  <c r="N911" i="6"/>
  <c r="M911" i="6"/>
  <c r="K911" i="6"/>
  <c r="L911" i="6" s="1"/>
  <c r="N910" i="6"/>
  <c r="M910" i="6"/>
  <c r="K910" i="6"/>
  <c r="L910" i="6" s="1"/>
  <c r="N909" i="6"/>
  <c r="M909" i="6"/>
  <c r="K909" i="6"/>
  <c r="L909" i="6" s="1"/>
  <c r="N908" i="6"/>
  <c r="M908" i="6"/>
  <c r="K908" i="6"/>
  <c r="L908" i="6" s="1"/>
  <c r="N907" i="6"/>
  <c r="M907" i="6"/>
  <c r="K907" i="6"/>
  <c r="L907" i="6" s="1"/>
  <c r="N906" i="6"/>
  <c r="M906" i="6"/>
  <c r="K906" i="6"/>
  <c r="L906" i="6" s="1"/>
  <c r="N905" i="6"/>
  <c r="M905" i="6"/>
  <c r="K905" i="6"/>
  <c r="L905" i="6" s="1"/>
  <c r="N904" i="6"/>
  <c r="M904" i="6"/>
  <c r="K904" i="6"/>
  <c r="L904" i="6" s="1"/>
  <c r="N903" i="6"/>
  <c r="M903" i="6"/>
  <c r="K903" i="6"/>
  <c r="L903" i="6" s="1"/>
  <c r="N902" i="6"/>
  <c r="M902" i="6"/>
  <c r="K902" i="6"/>
  <c r="L902" i="6" s="1"/>
  <c r="N901" i="6"/>
  <c r="M901" i="6"/>
  <c r="K901" i="6"/>
  <c r="L901" i="6" s="1"/>
  <c r="N900" i="6"/>
  <c r="M900" i="6"/>
  <c r="K900" i="6"/>
  <c r="L900" i="6" s="1"/>
  <c r="N899" i="6"/>
  <c r="M899" i="6"/>
  <c r="K899" i="6"/>
  <c r="L899" i="6" s="1"/>
  <c r="N898" i="6"/>
  <c r="M898" i="6"/>
  <c r="K898" i="6"/>
  <c r="L898" i="6" s="1"/>
  <c r="N897" i="6"/>
  <c r="M897" i="6"/>
  <c r="K897" i="6"/>
  <c r="L897" i="6" s="1"/>
  <c r="N896" i="6"/>
  <c r="M896" i="6"/>
  <c r="K896" i="6"/>
  <c r="L896" i="6" s="1"/>
  <c r="N895" i="6"/>
  <c r="M895" i="6"/>
  <c r="K895" i="6"/>
  <c r="L895" i="6" s="1"/>
  <c r="N894" i="6"/>
  <c r="M894" i="6"/>
  <c r="K894" i="6"/>
  <c r="L894" i="6" s="1"/>
  <c r="N893" i="6"/>
  <c r="M893" i="6"/>
  <c r="K893" i="6"/>
  <c r="L893" i="6" s="1"/>
  <c r="N892" i="6"/>
  <c r="M892" i="6"/>
  <c r="K892" i="6"/>
  <c r="L892" i="6" s="1"/>
  <c r="N891" i="6"/>
  <c r="M891" i="6"/>
  <c r="K891" i="6"/>
  <c r="L891" i="6" s="1"/>
  <c r="N890" i="6"/>
  <c r="M890" i="6"/>
  <c r="K890" i="6"/>
  <c r="L890" i="6" s="1"/>
  <c r="N889" i="6"/>
  <c r="M889" i="6"/>
  <c r="K889" i="6"/>
  <c r="L889" i="6" s="1"/>
  <c r="N888" i="6"/>
  <c r="M888" i="6"/>
  <c r="K888" i="6"/>
  <c r="L888" i="6" s="1"/>
  <c r="N887" i="6"/>
  <c r="M887" i="6"/>
  <c r="K887" i="6"/>
  <c r="L887" i="6" s="1"/>
  <c r="N886" i="6"/>
  <c r="M886" i="6"/>
  <c r="K886" i="6"/>
  <c r="L886" i="6" s="1"/>
  <c r="N885" i="6"/>
  <c r="M885" i="6"/>
  <c r="K885" i="6"/>
  <c r="L885" i="6" s="1"/>
  <c r="N884" i="6"/>
  <c r="M884" i="6"/>
  <c r="K884" i="6"/>
  <c r="L884" i="6" s="1"/>
  <c r="N883" i="6"/>
  <c r="M883" i="6"/>
  <c r="K883" i="6"/>
  <c r="L883" i="6" s="1"/>
  <c r="N882" i="6"/>
  <c r="M882" i="6"/>
  <c r="K882" i="6"/>
  <c r="L882" i="6" s="1"/>
  <c r="N881" i="6"/>
  <c r="M881" i="6"/>
  <c r="K881" i="6"/>
  <c r="L881" i="6" s="1"/>
  <c r="N880" i="6"/>
  <c r="M880" i="6"/>
  <c r="K880" i="6"/>
  <c r="L880" i="6" s="1"/>
  <c r="N879" i="6"/>
  <c r="M879" i="6"/>
  <c r="K879" i="6"/>
  <c r="L879" i="6" s="1"/>
  <c r="N878" i="6"/>
  <c r="M878" i="6"/>
  <c r="K878" i="6"/>
  <c r="L878" i="6" s="1"/>
  <c r="N877" i="6"/>
  <c r="M877" i="6"/>
  <c r="K877" i="6"/>
  <c r="L877" i="6" s="1"/>
  <c r="N876" i="6"/>
  <c r="M876" i="6"/>
  <c r="K876" i="6"/>
  <c r="L876" i="6" s="1"/>
  <c r="N875" i="6"/>
  <c r="M875" i="6"/>
  <c r="K875" i="6"/>
  <c r="L875" i="6" s="1"/>
  <c r="N874" i="6"/>
  <c r="M874" i="6"/>
  <c r="K874" i="6"/>
  <c r="L874" i="6" s="1"/>
  <c r="N873" i="6"/>
  <c r="M873" i="6"/>
  <c r="K873" i="6"/>
  <c r="L873" i="6" s="1"/>
  <c r="N872" i="6"/>
  <c r="M872" i="6"/>
  <c r="K872" i="6"/>
  <c r="L872" i="6" s="1"/>
  <c r="N871" i="6"/>
  <c r="M871" i="6"/>
  <c r="K871" i="6"/>
  <c r="L871" i="6" s="1"/>
  <c r="N870" i="6"/>
  <c r="M870" i="6"/>
  <c r="K870" i="6"/>
  <c r="L870" i="6" s="1"/>
  <c r="N869" i="6"/>
  <c r="M869" i="6"/>
  <c r="K869" i="6"/>
  <c r="L869" i="6" s="1"/>
  <c r="N868" i="6"/>
  <c r="M868" i="6"/>
  <c r="K868" i="6"/>
  <c r="L868" i="6" s="1"/>
  <c r="N867" i="6"/>
  <c r="M867" i="6"/>
  <c r="K867" i="6"/>
  <c r="L867" i="6" s="1"/>
  <c r="N866" i="6"/>
  <c r="M866" i="6"/>
  <c r="K866" i="6"/>
  <c r="L866" i="6" s="1"/>
  <c r="N865" i="6"/>
  <c r="M865" i="6"/>
  <c r="K865" i="6"/>
  <c r="L865" i="6" s="1"/>
  <c r="N864" i="6"/>
  <c r="M864" i="6"/>
  <c r="K864" i="6"/>
  <c r="L864" i="6" s="1"/>
  <c r="N863" i="6"/>
  <c r="M863" i="6"/>
  <c r="K863" i="6"/>
  <c r="L863" i="6" s="1"/>
  <c r="N862" i="6"/>
  <c r="M862" i="6"/>
  <c r="K862" i="6"/>
  <c r="L862" i="6" s="1"/>
  <c r="N861" i="6"/>
  <c r="M861" i="6"/>
  <c r="K861" i="6"/>
  <c r="L861" i="6" s="1"/>
  <c r="N860" i="6"/>
  <c r="M860" i="6"/>
  <c r="K860" i="6"/>
  <c r="L860" i="6" s="1"/>
  <c r="N859" i="6"/>
  <c r="M859" i="6"/>
  <c r="K859" i="6"/>
  <c r="L859" i="6" s="1"/>
  <c r="N858" i="6"/>
  <c r="M858" i="6"/>
  <c r="K858" i="6"/>
  <c r="L858" i="6" s="1"/>
  <c r="N857" i="6"/>
  <c r="M857" i="6"/>
  <c r="K857" i="6"/>
  <c r="L857" i="6" s="1"/>
  <c r="N856" i="6"/>
  <c r="M856" i="6"/>
  <c r="K856" i="6"/>
  <c r="L856" i="6" s="1"/>
  <c r="N855" i="6"/>
  <c r="M855" i="6"/>
  <c r="K855" i="6"/>
  <c r="L855" i="6" s="1"/>
  <c r="N854" i="6"/>
  <c r="M854" i="6"/>
  <c r="K854" i="6"/>
  <c r="L854" i="6" s="1"/>
  <c r="N853" i="6"/>
  <c r="M853" i="6"/>
  <c r="K853" i="6"/>
  <c r="L853" i="6" s="1"/>
  <c r="N852" i="6"/>
  <c r="M852" i="6"/>
  <c r="K852" i="6"/>
  <c r="L852" i="6" s="1"/>
  <c r="N851" i="6"/>
  <c r="M851" i="6"/>
  <c r="K851" i="6"/>
  <c r="L851" i="6" s="1"/>
  <c r="N850" i="6"/>
  <c r="M850" i="6"/>
  <c r="K850" i="6"/>
  <c r="L850" i="6" s="1"/>
  <c r="N849" i="6"/>
  <c r="M849" i="6"/>
  <c r="K849" i="6"/>
  <c r="L849" i="6" s="1"/>
  <c r="N848" i="6"/>
  <c r="M848" i="6"/>
  <c r="K848" i="6"/>
  <c r="L848" i="6" s="1"/>
  <c r="N847" i="6"/>
  <c r="M847" i="6"/>
  <c r="K847" i="6"/>
  <c r="L847" i="6" s="1"/>
  <c r="N846" i="6"/>
  <c r="M846" i="6"/>
  <c r="K846" i="6"/>
  <c r="L846" i="6" s="1"/>
  <c r="N845" i="6"/>
  <c r="M845" i="6"/>
  <c r="K845" i="6"/>
  <c r="L845" i="6" s="1"/>
  <c r="N844" i="6"/>
  <c r="M844" i="6"/>
  <c r="K844" i="6"/>
  <c r="L844" i="6" s="1"/>
  <c r="N843" i="6"/>
  <c r="M843" i="6"/>
  <c r="K843" i="6"/>
  <c r="L843" i="6" s="1"/>
  <c r="N842" i="6"/>
  <c r="M842" i="6"/>
  <c r="K842" i="6"/>
  <c r="L842" i="6" s="1"/>
  <c r="N841" i="6"/>
  <c r="M841" i="6"/>
  <c r="K841" i="6"/>
  <c r="L841" i="6" s="1"/>
  <c r="N840" i="6"/>
  <c r="M840" i="6"/>
  <c r="K840" i="6"/>
  <c r="L840" i="6" s="1"/>
  <c r="N839" i="6"/>
  <c r="M839" i="6"/>
  <c r="K839" i="6"/>
  <c r="L839" i="6" s="1"/>
  <c r="N838" i="6"/>
  <c r="M838" i="6"/>
  <c r="K838" i="6"/>
  <c r="L838" i="6" s="1"/>
  <c r="N837" i="6"/>
  <c r="M837" i="6"/>
  <c r="K837" i="6"/>
  <c r="L837" i="6" s="1"/>
  <c r="N836" i="6"/>
  <c r="M836" i="6"/>
  <c r="K836" i="6"/>
  <c r="L836" i="6" s="1"/>
  <c r="N835" i="6"/>
  <c r="M835" i="6"/>
  <c r="K835" i="6"/>
  <c r="L835" i="6" s="1"/>
  <c r="N834" i="6"/>
  <c r="M834" i="6"/>
  <c r="K834" i="6"/>
  <c r="L834" i="6" s="1"/>
  <c r="N833" i="6"/>
  <c r="M833" i="6"/>
  <c r="K833" i="6"/>
  <c r="L833" i="6" s="1"/>
  <c r="N832" i="6"/>
  <c r="M832" i="6"/>
  <c r="K832" i="6"/>
  <c r="L832" i="6" s="1"/>
  <c r="N831" i="6"/>
  <c r="M831" i="6"/>
  <c r="K831" i="6"/>
  <c r="L831" i="6" s="1"/>
  <c r="N830" i="6"/>
  <c r="M830" i="6"/>
  <c r="K830" i="6"/>
  <c r="L830" i="6" s="1"/>
  <c r="N829" i="6"/>
  <c r="M829" i="6"/>
  <c r="K829" i="6"/>
  <c r="L829" i="6" s="1"/>
  <c r="N828" i="6"/>
  <c r="M828" i="6"/>
  <c r="K828" i="6"/>
  <c r="L828" i="6" s="1"/>
  <c r="N827" i="6"/>
  <c r="M827" i="6"/>
  <c r="K827" i="6"/>
  <c r="L827" i="6" s="1"/>
  <c r="N826" i="6"/>
  <c r="M826" i="6"/>
  <c r="K826" i="6"/>
  <c r="L826" i="6" s="1"/>
  <c r="N825" i="6"/>
  <c r="M825" i="6"/>
  <c r="K825" i="6"/>
  <c r="L825" i="6" s="1"/>
  <c r="N824" i="6"/>
  <c r="M824" i="6"/>
  <c r="K824" i="6"/>
  <c r="L824" i="6" s="1"/>
  <c r="N823" i="6"/>
  <c r="M823" i="6"/>
  <c r="K823" i="6"/>
  <c r="L823" i="6" s="1"/>
  <c r="N822" i="6"/>
  <c r="M822" i="6"/>
  <c r="K822" i="6"/>
  <c r="L822" i="6" s="1"/>
  <c r="N821" i="6"/>
  <c r="M821" i="6"/>
  <c r="K821" i="6"/>
  <c r="L821" i="6" s="1"/>
  <c r="N820" i="6"/>
  <c r="M820" i="6"/>
  <c r="K820" i="6"/>
  <c r="L820" i="6" s="1"/>
  <c r="N819" i="6"/>
  <c r="M819" i="6"/>
  <c r="K819" i="6"/>
  <c r="L819" i="6" s="1"/>
  <c r="N818" i="6"/>
  <c r="M818" i="6"/>
  <c r="K818" i="6"/>
  <c r="L818" i="6" s="1"/>
  <c r="N817" i="6"/>
  <c r="M817" i="6"/>
  <c r="K817" i="6"/>
  <c r="L817" i="6" s="1"/>
  <c r="N816" i="6"/>
  <c r="M816" i="6"/>
  <c r="K816" i="6"/>
  <c r="L816" i="6" s="1"/>
  <c r="N815" i="6"/>
  <c r="M815" i="6"/>
  <c r="K815" i="6"/>
  <c r="L815" i="6" s="1"/>
  <c r="N814" i="6"/>
  <c r="M814" i="6"/>
  <c r="K814" i="6"/>
  <c r="L814" i="6" s="1"/>
  <c r="N813" i="6"/>
  <c r="M813" i="6"/>
  <c r="K813" i="6"/>
  <c r="L813" i="6" s="1"/>
  <c r="N812" i="6"/>
  <c r="M812" i="6"/>
  <c r="K812" i="6"/>
  <c r="L812" i="6" s="1"/>
  <c r="N811" i="6"/>
  <c r="M811" i="6"/>
  <c r="K811" i="6"/>
  <c r="L811" i="6" s="1"/>
  <c r="N810" i="6"/>
  <c r="M810" i="6"/>
  <c r="K810" i="6"/>
  <c r="L810" i="6" s="1"/>
  <c r="N809" i="6"/>
  <c r="M809" i="6"/>
  <c r="K809" i="6"/>
  <c r="L809" i="6" s="1"/>
  <c r="N808" i="6"/>
  <c r="M808" i="6"/>
  <c r="K808" i="6"/>
  <c r="L808" i="6" s="1"/>
  <c r="N807" i="6"/>
  <c r="M807" i="6"/>
  <c r="K807" i="6"/>
  <c r="L807" i="6" s="1"/>
  <c r="N806" i="6"/>
  <c r="M806" i="6"/>
  <c r="K806" i="6"/>
  <c r="L806" i="6" s="1"/>
  <c r="N805" i="6"/>
  <c r="M805" i="6"/>
  <c r="K805" i="6"/>
  <c r="L805" i="6" s="1"/>
  <c r="N804" i="6"/>
  <c r="M804" i="6"/>
  <c r="K804" i="6"/>
  <c r="L804" i="6" s="1"/>
  <c r="N803" i="6"/>
  <c r="M803" i="6"/>
  <c r="K803" i="6"/>
  <c r="L803" i="6" s="1"/>
  <c r="N802" i="6"/>
  <c r="M802" i="6"/>
  <c r="K802" i="6"/>
  <c r="L802" i="6" s="1"/>
  <c r="N801" i="6"/>
  <c r="M801" i="6"/>
  <c r="K801" i="6"/>
  <c r="L801" i="6" s="1"/>
  <c r="N800" i="6"/>
  <c r="M800" i="6"/>
  <c r="K800" i="6"/>
  <c r="L800" i="6" s="1"/>
  <c r="N799" i="6"/>
  <c r="M799" i="6"/>
  <c r="K799" i="6"/>
  <c r="L799" i="6" s="1"/>
  <c r="N798" i="6"/>
  <c r="M798" i="6"/>
  <c r="K798" i="6"/>
  <c r="L798" i="6" s="1"/>
  <c r="N797" i="6"/>
  <c r="M797" i="6"/>
  <c r="K797" i="6"/>
  <c r="L797" i="6" s="1"/>
  <c r="N796" i="6"/>
  <c r="M796" i="6"/>
  <c r="K796" i="6"/>
  <c r="L796" i="6" s="1"/>
  <c r="N795" i="6"/>
  <c r="M795" i="6"/>
  <c r="K795" i="6"/>
  <c r="L795" i="6" s="1"/>
  <c r="N794" i="6"/>
  <c r="M794" i="6"/>
  <c r="K794" i="6"/>
  <c r="L794" i="6" s="1"/>
  <c r="N793" i="6"/>
  <c r="M793" i="6"/>
  <c r="K793" i="6"/>
  <c r="L793" i="6" s="1"/>
  <c r="N792" i="6"/>
  <c r="M792" i="6"/>
  <c r="K792" i="6"/>
  <c r="L792" i="6" s="1"/>
  <c r="N791" i="6"/>
  <c r="M791" i="6"/>
  <c r="K791" i="6"/>
  <c r="L791" i="6" s="1"/>
  <c r="N790" i="6"/>
  <c r="M790" i="6"/>
  <c r="K790" i="6"/>
  <c r="L790" i="6" s="1"/>
  <c r="N789" i="6"/>
  <c r="M789" i="6"/>
  <c r="K789" i="6"/>
  <c r="L789" i="6" s="1"/>
  <c r="N788" i="6"/>
  <c r="M788" i="6"/>
  <c r="K788" i="6"/>
  <c r="L788" i="6" s="1"/>
  <c r="N787" i="6"/>
  <c r="M787" i="6"/>
  <c r="K787" i="6"/>
  <c r="L787" i="6" s="1"/>
  <c r="N786" i="6"/>
  <c r="M786" i="6"/>
  <c r="K786" i="6"/>
  <c r="L786" i="6" s="1"/>
  <c r="N785" i="6"/>
  <c r="M785" i="6"/>
  <c r="K785" i="6"/>
  <c r="L785" i="6" s="1"/>
  <c r="N784" i="6"/>
  <c r="M784" i="6"/>
  <c r="K784" i="6"/>
  <c r="L784" i="6" s="1"/>
  <c r="N783" i="6"/>
  <c r="M783" i="6"/>
  <c r="K783" i="6"/>
  <c r="L783" i="6" s="1"/>
  <c r="N782" i="6"/>
  <c r="M782" i="6"/>
  <c r="K782" i="6"/>
  <c r="L782" i="6" s="1"/>
  <c r="N781" i="6"/>
  <c r="M781" i="6"/>
  <c r="K781" i="6"/>
  <c r="L781" i="6" s="1"/>
  <c r="N780" i="6"/>
  <c r="M780" i="6"/>
  <c r="K780" i="6"/>
  <c r="L780" i="6" s="1"/>
  <c r="N779" i="6"/>
  <c r="M779" i="6"/>
  <c r="K779" i="6"/>
  <c r="L779" i="6" s="1"/>
  <c r="N778" i="6"/>
  <c r="M778" i="6"/>
  <c r="K778" i="6"/>
  <c r="L778" i="6" s="1"/>
  <c r="N777" i="6"/>
  <c r="M777" i="6"/>
  <c r="K777" i="6"/>
  <c r="L777" i="6" s="1"/>
  <c r="N776" i="6"/>
  <c r="M776" i="6"/>
  <c r="K776" i="6"/>
  <c r="L776" i="6" s="1"/>
  <c r="N775" i="6"/>
  <c r="M775" i="6"/>
  <c r="K775" i="6"/>
  <c r="L775" i="6" s="1"/>
  <c r="N774" i="6"/>
  <c r="M774" i="6"/>
  <c r="K774" i="6"/>
  <c r="L774" i="6" s="1"/>
  <c r="N773" i="6"/>
  <c r="M773" i="6"/>
  <c r="K773" i="6"/>
  <c r="L773" i="6" s="1"/>
  <c r="N772" i="6"/>
  <c r="M772" i="6"/>
  <c r="K772" i="6"/>
  <c r="L772" i="6" s="1"/>
  <c r="N771" i="6"/>
  <c r="M771" i="6"/>
  <c r="K771" i="6"/>
  <c r="L771" i="6" s="1"/>
  <c r="N770" i="6"/>
  <c r="M770" i="6"/>
  <c r="K770" i="6"/>
  <c r="L770" i="6" s="1"/>
  <c r="N769" i="6"/>
  <c r="M769" i="6"/>
  <c r="K769" i="6"/>
  <c r="L769" i="6" s="1"/>
  <c r="N768" i="6"/>
  <c r="M768" i="6"/>
  <c r="K768" i="6"/>
  <c r="L768" i="6" s="1"/>
  <c r="N767" i="6"/>
  <c r="M767" i="6"/>
  <c r="K767" i="6"/>
  <c r="L767" i="6" s="1"/>
  <c r="N766" i="6"/>
  <c r="M766" i="6"/>
  <c r="K766" i="6"/>
  <c r="L766" i="6" s="1"/>
  <c r="N765" i="6"/>
  <c r="M765" i="6"/>
  <c r="K765" i="6"/>
  <c r="L765" i="6" s="1"/>
  <c r="N764" i="6"/>
  <c r="M764" i="6"/>
  <c r="K764" i="6"/>
  <c r="L764" i="6" s="1"/>
  <c r="N763" i="6"/>
  <c r="M763" i="6"/>
  <c r="K763" i="6"/>
  <c r="L763" i="6" s="1"/>
  <c r="N762" i="6"/>
  <c r="M762" i="6"/>
  <c r="K762" i="6"/>
  <c r="L762" i="6" s="1"/>
  <c r="N761" i="6"/>
  <c r="M761" i="6"/>
  <c r="K761" i="6"/>
  <c r="L761" i="6" s="1"/>
  <c r="N760" i="6"/>
  <c r="M760" i="6"/>
  <c r="K760" i="6"/>
  <c r="L760" i="6" s="1"/>
  <c r="N759" i="6"/>
  <c r="M759" i="6"/>
  <c r="K759" i="6"/>
  <c r="L759" i="6" s="1"/>
  <c r="N758" i="6"/>
  <c r="M758" i="6"/>
  <c r="K758" i="6"/>
  <c r="L758" i="6" s="1"/>
  <c r="N757" i="6"/>
  <c r="M757" i="6"/>
  <c r="K757" i="6"/>
  <c r="L757" i="6" s="1"/>
  <c r="N756" i="6"/>
  <c r="M756" i="6"/>
  <c r="K756" i="6"/>
  <c r="L756" i="6" s="1"/>
  <c r="N755" i="6"/>
  <c r="M755" i="6"/>
  <c r="K755" i="6"/>
  <c r="L755" i="6" s="1"/>
  <c r="N754" i="6"/>
  <c r="M754" i="6"/>
  <c r="K754" i="6"/>
  <c r="L754" i="6" s="1"/>
  <c r="N753" i="6"/>
  <c r="M753" i="6"/>
  <c r="K753" i="6"/>
  <c r="L753" i="6" s="1"/>
  <c r="N752" i="6"/>
  <c r="M752" i="6"/>
  <c r="K752" i="6"/>
  <c r="L752" i="6" s="1"/>
  <c r="N751" i="6"/>
  <c r="M751" i="6"/>
  <c r="K751" i="6"/>
  <c r="L751" i="6" s="1"/>
  <c r="N750" i="6"/>
  <c r="M750" i="6"/>
  <c r="K750" i="6"/>
  <c r="L750" i="6" s="1"/>
  <c r="N749" i="6"/>
  <c r="M749" i="6"/>
  <c r="K749" i="6"/>
  <c r="L749" i="6" s="1"/>
  <c r="N748" i="6"/>
  <c r="M748" i="6"/>
  <c r="K748" i="6"/>
  <c r="L748" i="6" s="1"/>
  <c r="N747" i="6"/>
  <c r="M747" i="6"/>
  <c r="K747" i="6"/>
  <c r="L747" i="6" s="1"/>
  <c r="N746" i="6"/>
  <c r="M746" i="6"/>
  <c r="K746" i="6"/>
  <c r="L746" i="6" s="1"/>
  <c r="N745" i="6"/>
  <c r="M745" i="6"/>
  <c r="K745" i="6"/>
  <c r="L745" i="6" s="1"/>
  <c r="N744" i="6"/>
  <c r="M744" i="6"/>
  <c r="K744" i="6"/>
  <c r="L744" i="6" s="1"/>
  <c r="N743" i="6"/>
  <c r="M743" i="6"/>
  <c r="K743" i="6"/>
  <c r="L743" i="6" s="1"/>
  <c r="N742" i="6"/>
  <c r="M742" i="6"/>
  <c r="K742" i="6"/>
  <c r="L742" i="6" s="1"/>
  <c r="N741" i="6"/>
  <c r="M741" i="6"/>
  <c r="K741" i="6"/>
  <c r="L741" i="6" s="1"/>
  <c r="N740" i="6"/>
  <c r="M740" i="6"/>
  <c r="K740" i="6"/>
  <c r="L740" i="6" s="1"/>
  <c r="N739" i="6"/>
  <c r="M739" i="6"/>
  <c r="K739" i="6"/>
  <c r="L739" i="6" s="1"/>
  <c r="N738" i="6"/>
  <c r="M738" i="6"/>
  <c r="K738" i="6"/>
  <c r="L738" i="6" s="1"/>
  <c r="N737" i="6"/>
  <c r="M737" i="6"/>
  <c r="K737" i="6"/>
  <c r="L737" i="6" s="1"/>
  <c r="N736" i="6"/>
  <c r="M736" i="6"/>
  <c r="K736" i="6"/>
  <c r="L736" i="6" s="1"/>
  <c r="N735" i="6"/>
  <c r="M735" i="6"/>
  <c r="K735" i="6"/>
  <c r="L735" i="6" s="1"/>
  <c r="N734" i="6"/>
  <c r="M734" i="6"/>
  <c r="K734" i="6"/>
  <c r="L734" i="6" s="1"/>
  <c r="N733" i="6"/>
  <c r="M733" i="6"/>
  <c r="K733" i="6"/>
  <c r="L733" i="6" s="1"/>
  <c r="N732" i="6"/>
  <c r="M732" i="6"/>
  <c r="K732" i="6"/>
  <c r="L732" i="6" s="1"/>
  <c r="N731" i="6"/>
  <c r="M731" i="6"/>
  <c r="K731" i="6"/>
  <c r="L731" i="6" s="1"/>
  <c r="N730" i="6"/>
  <c r="M730" i="6"/>
  <c r="K730" i="6"/>
  <c r="L730" i="6" s="1"/>
  <c r="N729" i="6"/>
  <c r="M729" i="6"/>
  <c r="K729" i="6"/>
  <c r="L729" i="6" s="1"/>
  <c r="N728" i="6"/>
  <c r="M728" i="6"/>
  <c r="K728" i="6"/>
  <c r="L728" i="6" s="1"/>
  <c r="N727" i="6"/>
  <c r="M727" i="6"/>
  <c r="K727" i="6"/>
  <c r="L727" i="6" s="1"/>
  <c r="N726" i="6"/>
  <c r="M726" i="6"/>
  <c r="K726" i="6"/>
  <c r="L726" i="6" s="1"/>
  <c r="N725" i="6"/>
  <c r="M725" i="6"/>
  <c r="K725" i="6"/>
  <c r="L725" i="6" s="1"/>
  <c r="N724" i="6"/>
  <c r="M724" i="6"/>
  <c r="K724" i="6"/>
  <c r="L724" i="6" s="1"/>
  <c r="N723" i="6"/>
  <c r="M723" i="6"/>
  <c r="K723" i="6"/>
  <c r="L723" i="6" s="1"/>
  <c r="N722" i="6"/>
  <c r="M722" i="6"/>
  <c r="K722" i="6"/>
  <c r="L722" i="6" s="1"/>
  <c r="N721" i="6"/>
  <c r="M721" i="6"/>
  <c r="K721" i="6"/>
  <c r="L721" i="6" s="1"/>
  <c r="N720" i="6"/>
  <c r="M720" i="6"/>
  <c r="K720" i="6"/>
  <c r="L720" i="6" s="1"/>
  <c r="N719" i="6"/>
  <c r="M719" i="6"/>
  <c r="K719" i="6"/>
  <c r="L719" i="6" s="1"/>
  <c r="N718" i="6"/>
  <c r="M718" i="6"/>
  <c r="K718" i="6"/>
  <c r="L718" i="6" s="1"/>
  <c r="N717" i="6"/>
  <c r="M717" i="6"/>
  <c r="K717" i="6"/>
  <c r="L717" i="6" s="1"/>
  <c r="N716" i="6"/>
  <c r="M716" i="6"/>
  <c r="K716" i="6"/>
  <c r="L716" i="6" s="1"/>
  <c r="N715" i="6"/>
  <c r="M715" i="6"/>
  <c r="K715" i="6"/>
  <c r="L715" i="6" s="1"/>
  <c r="N714" i="6"/>
  <c r="M714" i="6"/>
  <c r="K714" i="6"/>
  <c r="L714" i="6" s="1"/>
  <c r="N713" i="6"/>
  <c r="M713" i="6"/>
  <c r="K713" i="6"/>
  <c r="L713" i="6" s="1"/>
  <c r="N712" i="6"/>
  <c r="M712" i="6"/>
  <c r="K712" i="6"/>
  <c r="L712" i="6" s="1"/>
  <c r="N711" i="6"/>
  <c r="M711" i="6"/>
  <c r="K711" i="6"/>
  <c r="L711" i="6" s="1"/>
  <c r="N710" i="6"/>
  <c r="M710" i="6"/>
  <c r="K710" i="6"/>
  <c r="L710" i="6" s="1"/>
  <c r="N709" i="6"/>
  <c r="M709" i="6"/>
  <c r="K709" i="6"/>
  <c r="L709" i="6" s="1"/>
  <c r="N708" i="6"/>
  <c r="M708" i="6"/>
  <c r="K708" i="6"/>
  <c r="L708" i="6" s="1"/>
  <c r="N707" i="6"/>
  <c r="M707" i="6"/>
  <c r="K707" i="6"/>
  <c r="L707" i="6" s="1"/>
  <c r="N706" i="6"/>
  <c r="M706" i="6"/>
  <c r="K706" i="6"/>
  <c r="L706" i="6" s="1"/>
  <c r="N705" i="6"/>
  <c r="M705" i="6"/>
  <c r="K705" i="6"/>
  <c r="L705" i="6" s="1"/>
  <c r="N704" i="6"/>
  <c r="M704" i="6"/>
  <c r="K704" i="6"/>
  <c r="L704" i="6" s="1"/>
  <c r="N703" i="6"/>
  <c r="M703" i="6"/>
  <c r="K703" i="6"/>
  <c r="L703" i="6" s="1"/>
  <c r="N702" i="6"/>
  <c r="M702" i="6"/>
  <c r="K702" i="6"/>
  <c r="L702" i="6" s="1"/>
  <c r="N701" i="6"/>
  <c r="M701" i="6"/>
  <c r="K701" i="6"/>
  <c r="L701" i="6" s="1"/>
  <c r="N700" i="6"/>
  <c r="M700" i="6"/>
  <c r="K700" i="6"/>
  <c r="L700" i="6" s="1"/>
  <c r="N699" i="6"/>
  <c r="M699" i="6"/>
  <c r="K699" i="6"/>
  <c r="L699" i="6" s="1"/>
  <c r="N698" i="6"/>
  <c r="M698" i="6"/>
  <c r="K698" i="6"/>
  <c r="L698" i="6" s="1"/>
  <c r="N697" i="6"/>
  <c r="M697" i="6"/>
  <c r="K697" i="6"/>
  <c r="L697" i="6" s="1"/>
  <c r="N696" i="6"/>
  <c r="M696" i="6"/>
  <c r="K696" i="6"/>
  <c r="L696" i="6" s="1"/>
  <c r="N695" i="6"/>
  <c r="M695" i="6"/>
  <c r="K695" i="6"/>
  <c r="L695" i="6" s="1"/>
  <c r="N694" i="6"/>
  <c r="M694" i="6"/>
  <c r="K694" i="6"/>
  <c r="L694" i="6" s="1"/>
  <c r="N693" i="6"/>
  <c r="M693" i="6"/>
  <c r="K693" i="6"/>
  <c r="L693" i="6" s="1"/>
  <c r="N692" i="6"/>
  <c r="M692" i="6"/>
  <c r="K692" i="6"/>
  <c r="L692" i="6" s="1"/>
  <c r="N691" i="6"/>
  <c r="M691" i="6"/>
  <c r="K691" i="6"/>
  <c r="L691" i="6" s="1"/>
  <c r="N690" i="6"/>
  <c r="M690" i="6"/>
  <c r="K690" i="6"/>
  <c r="L690" i="6" s="1"/>
  <c r="N689" i="6"/>
  <c r="M689" i="6"/>
  <c r="K689" i="6"/>
  <c r="L689" i="6" s="1"/>
  <c r="N688" i="6"/>
  <c r="M688" i="6"/>
  <c r="K688" i="6"/>
  <c r="L688" i="6" s="1"/>
  <c r="N687" i="6"/>
  <c r="M687" i="6"/>
  <c r="K687" i="6"/>
  <c r="L687" i="6" s="1"/>
  <c r="N686" i="6"/>
  <c r="M686" i="6"/>
  <c r="K686" i="6"/>
  <c r="L686" i="6" s="1"/>
  <c r="N685" i="6"/>
  <c r="M685" i="6"/>
  <c r="K685" i="6"/>
  <c r="L685" i="6" s="1"/>
  <c r="N684" i="6"/>
  <c r="M684" i="6"/>
  <c r="K684" i="6"/>
  <c r="L684" i="6" s="1"/>
  <c r="N683" i="6"/>
  <c r="M683" i="6"/>
  <c r="K683" i="6"/>
  <c r="L683" i="6" s="1"/>
  <c r="N682" i="6"/>
  <c r="M682" i="6"/>
  <c r="K682" i="6"/>
  <c r="L682" i="6" s="1"/>
  <c r="N681" i="6"/>
  <c r="M681" i="6"/>
  <c r="K681" i="6"/>
  <c r="L681" i="6" s="1"/>
  <c r="N680" i="6"/>
  <c r="M680" i="6"/>
  <c r="K680" i="6"/>
  <c r="L680" i="6" s="1"/>
  <c r="N679" i="6"/>
  <c r="M679" i="6"/>
  <c r="K679" i="6"/>
  <c r="L679" i="6" s="1"/>
  <c r="N678" i="6"/>
  <c r="M678" i="6"/>
  <c r="K678" i="6"/>
  <c r="L678" i="6" s="1"/>
  <c r="N677" i="6"/>
  <c r="M677" i="6"/>
  <c r="K677" i="6"/>
  <c r="L677" i="6" s="1"/>
  <c r="N676" i="6"/>
  <c r="M676" i="6"/>
  <c r="K676" i="6"/>
  <c r="L676" i="6" s="1"/>
  <c r="N675" i="6"/>
  <c r="M675" i="6"/>
  <c r="K675" i="6"/>
  <c r="L675" i="6" s="1"/>
  <c r="N674" i="6"/>
  <c r="M674" i="6"/>
  <c r="K674" i="6"/>
  <c r="L674" i="6" s="1"/>
  <c r="N673" i="6"/>
  <c r="M673" i="6"/>
  <c r="K673" i="6"/>
  <c r="L673" i="6" s="1"/>
  <c r="N672" i="6"/>
  <c r="M672" i="6"/>
  <c r="K672" i="6"/>
  <c r="L672" i="6" s="1"/>
  <c r="N671" i="6"/>
  <c r="M671" i="6"/>
  <c r="K671" i="6"/>
  <c r="L671" i="6" s="1"/>
  <c r="N670" i="6"/>
  <c r="M670" i="6"/>
  <c r="K670" i="6"/>
  <c r="L670" i="6" s="1"/>
  <c r="N669" i="6"/>
  <c r="M669" i="6"/>
  <c r="K669" i="6"/>
  <c r="L669" i="6" s="1"/>
  <c r="N668" i="6"/>
  <c r="M668" i="6"/>
  <c r="K668" i="6"/>
  <c r="L668" i="6" s="1"/>
  <c r="N667" i="6"/>
  <c r="M667" i="6"/>
  <c r="K667" i="6"/>
  <c r="L667" i="6" s="1"/>
  <c r="N666" i="6"/>
  <c r="M666" i="6"/>
  <c r="K666" i="6"/>
  <c r="L666" i="6" s="1"/>
  <c r="N665" i="6"/>
  <c r="M665" i="6"/>
  <c r="K665" i="6"/>
  <c r="L665" i="6" s="1"/>
  <c r="N664" i="6"/>
  <c r="M664" i="6"/>
  <c r="K664" i="6"/>
  <c r="L664" i="6" s="1"/>
  <c r="N663" i="6"/>
  <c r="M663" i="6"/>
  <c r="K663" i="6"/>
  <c r="L663" i="6" s="1"/>
  <c r="N662" i="6"/>
  <c r="M662" i="6"/>
  <c r="K662" i="6"/>
  <c r="L662" i="6" s="1"/>
  <c r="N661" i="6"/>
  <c r="M661" i="6"/>
  <c r="K661" i="6"/>
  <c r="L661" i="6" s="1"/>
  <c r="N660" i="6"/>
  <c r="M660" i="6"/>
  <c r="K660" i="6"/>
  <c r="L660" i="6" s="1"/>
  <c r="N659" i="6"/>
  <c r="M659" i="6"/>
  <c r="K659" i="6"/>
  <c r="L659" i="6" s="1"/>
  <c r="N658" i="6"/>
  <c r="M658" i="6"/>
  <c r="K658" i="6"/>
  <c r="L658" i="6" s="1"/>
  <c r="N657" i="6"/>
  <c r="M657" i="6"/>
  <c r="K657" i="6"/>
  <c r="L657" i="6" s="1"/>
  <c r="N656" i="6"/>
  <c r="M656" i="6"/>
  <c r="K656" i="6"/>
  <c r="L656" i="6" s="1"/>
  <c r="N655" i="6"/>
  <c r="M655" i="6"/>
  <c r="K655" i="6"/>
  <c r="L655" i="6" s="1"/>
  <c r="N654" i="6"/>
  <c r="M654" i="6"/>
  <c r="K654" i="6"/>
  <c r="L654" i="6" s="1"/>
  <c r="N653" i="6"/>
  <c r="M653" i="6"/>
  <c r="K653" i="6"/>
  <c r="L653" i="6" s="1"/>
  <c r="N652" i="6"/>
  <c r="M652" i="6"/>
  <c r="K652" i="6"/>
  <c r="L652" i="6" s="1"/>
  <c r="N651" i="6"/>
  <c r="M651" i="6"/>
  <c r="K651" i="6"/>
  <c r="L651" i="6" s="1"/>
  <c r="N650" i="6"/>
  <c r="M650" i="6"/>
  <c r="K650" i="6"/>
  <c r="L650" i="6" s="1"/>
  <c r="N649" i="6"/>
  <c r="M649" i="6"/>
  <c r="K649" i="6"/>
  <c r="L649" i="6" s="1"/>
  <c r="N648" i="6"/>
  <c r="M648" i="6"/>
  <c r="K648" i="6"/>
  <c r="L648" i="6" s="1"/>
  <c r="N647" i="6"/>
  <c r="M647" i="6"/>
  <c r="K647" i="6"/>
  <c r="L647" i="6" s="1"/>
  <c r="N646" i="6"/>
  <c r="M646" i="6"/>
  <c r="K646" i="6"/>
  <c r="L646" i="6" s="1"/>
  <c r="N645" i="6"/>
  <c r="M645" i="6"/>
  <c r="K645" i="6"/>
  <c r="L645" i="6" s="1"/>
  <c r="N644" i="6"/>
  <c r="M644" i="6"/>
  <c r="K644" i="6"/>
  <c r="L644" i="6" s="1"/>
  <c r="N643" i="6"/>
  <c r="M643" i="6"/>
  <c r="K643" i="6"/>
  <c r="L643" i="6" s="1"/>
  <c r="N642" i="6"/>
  <c r="M642" i="6"/>
  <c r="K642" i="6"/>
  <c r="L642" i="6" s="1"/>
  <c r="N641" i="6"/>
  <c r="M641" i="6"/>
  <c r="K641" i="6"/>
  <c r="L641" i="6" s="1"/>
  <c r="N640" i="6"/>
  <c r="M640" i="6"/>
  <c r="K640" i="6"/>
  <c r="L640" i="6" s="1"/>
  <c r="N639" i="6"/>
  <c r="M639" i="6"/>
  <c r="K639" i="6"/>
  <c r="L639" i="6" s="1"/>
  <c r="N638" i="6"/>
  <c r="M638" i="6"/>
  <c r="K638" i="6"/>
  <c r="L638" i="6" s="1"/>
  <c r="N637" i="6"/>
  <c r="M637" i="6"/>
  <c r="K637" i="6"/>
  <c r="L637" i="6" s="1"/>
  <c r="N636" i="6"/>
  <c r="M636" i="6"/>
  <c r="K636" i="6"/>
  <c r="L636" i="6" s="1"/>
  <c r="N635" i="6"/>
  <c r="M635" i="6"/>
  <c r="K635" i="6"/>
  <c r="L635" i="6" s="1"/>
  <c r="N634" i="6"/>
  <c r="M634" i="6"/>
  <c r="K634" i="6"/>
  <c r="L634" i="6" s="1"/>
  <c r="N633" i="6"/>
  <c r="M633" i="6"/>
  <c r="K633" i="6"/>
  <c r="L633" i="6" s="1"/>
  <c r="N632" i="6"/>
  <c r="M632" i="6"/>
  <c r="K632" i="6"/>
  <c r="L632" i="6" s="1"/>
  <c r="N631" i="6"/>
  <c r="M631" i="6"/>
  <c r="K631" i="6"/>
  <c r="L631" i="6" s="1"/>
  <c r="N630" i="6"/>
  <c r="M630" i="6"/>
  <c r="K630" i="6"/>
  <c r="L630" i="6" s="1"/>
  <c r="N629" i="6"/>
  <c r="M629" i="6"/>
  <c r="K629" i="6"/>
  <c r="L629" i="6" s="1"/>
  <c r="N628" i="6"/>
  <c r="M628" i="6"/>
  <c r="K628" i="6"/>
  <c r="L628" i="6" s="1"/>
  <c r="N627" i="6"/>
  <c r="M627" i="6"/>
  <c r="K627" i="6"/>
  <c r="L627" i="6" s="1"/>
  <c r="N626" i="6"/>
  <c r="M626" i="6"/>
  <c r="K626" i="6"/>
  <c r="L626" i="6" s="1"/>
  <c r="N625" i="6"/>
  <c r="M625" i="6"/>
  <c r="K625" i="6"/>
  <c r="L625" i="6" s="1"/>
  <c r="N624" i="6"/>
  <c r="M624" i="6"/>
  <c r="K624" i="6"/>
  <c r="L624" i="6" s="1"/>
  <c r="N623" i="6"/>
  <c r="M623" i="6"/>
  <c r="K623" i="6"/>
  <c r="L623" i="6" s="1"/>
  <c r="N622" i="6"/>
  <c r="M622" i="6"/>
  <c r="K622" i="6"/>
  <c r="L622" i="6" s="1"/>
  <c r="N621" i="6"/>
  <c r="M621" i="6"/>
  <c r="K621" i="6"/>
  <c r="L621" i="6" s="1"/>
  <c r="N620" i="6"/>
  <c r="M620" i="6"/>
  <c r="K620" i="6"/>
  <c r="L620" i="6" s="1"/>
  <c r="N619" i="6"/>
  <c r="M619" i="6"/>
  <c r="K619" i="6"/>
  <c r="L619" i="6" s="1"/>
  <c r="N618" i="6"/>
  <c r="M618" i="6"/>
  <c r="K618" i="6"/>
  <c r="L618" i="6" s="1"/>
  <c r="N617" i="6"/>
  <c r="M617" i="6"/>
  <c r="K617" i="6"/>
  <c r="L617" i="6" s="1"/>
  <c r="N616" i="6"/>
  <c r="M616" i="6"/>
  <c r="K616" i="6"/>
  <c r="L616" i="6" s="1"/>
  <c r="N615" i="6"/>
  <c r="M615" i="6"/>
  <c r="K615" i="6"/>
  <c r="L615" i="6" s="1"/>
  <c r="N614" i="6"/>
  <c r="M614" i="6"/>
  <c r="K614" i="6"/>
  <c r="L614" i="6" s="1"/>
  <c r="N613" i="6"/>
  <c r="M613" i="6"/>
  <c r="K613" i="6"/>
  <c r="L613" i="6" s="1"/>
  <c r="N612" i="6"/>
  <c r="M612" i="6"/>
  <c r="K612" i="6"/>
  <c r="L612" i="6" s="1"/>
  <c r="N611" i="6"/>
  <c r="M611" i="6"/>
  <c r="K611" i="6"/>
  <c r="L611" i="6" s="1"/>
  <c r="N610" i="6"/>
  <c r="M610" i="6"/>
  <c r="K610" i="6"/>
  <c r="L610" i="6" s="1"/>
  <c r="N609" i="6"/>
  <c r="M609" i="6"/>
  <c r="K609" i="6"/>
  <c r="L609" i="6" s="1"/>
  <c r="N608" i="6"/>
  <c r="M608" i="6"/>
  <c r="K608" i="6"/>
  <c r="L608" i="6" s="1"/>
  <c r="N607" i="6"/>
  <c r="M607" i="6"/>
  <c r="K607" i="6"/>
  <c r="L607" i="6" s="1"/>
  <c r="N606" i="6"/>
  <c r="M606" i="6"/>
  <c r="K606" i="6"/>
  <c r="L606" i="6" s="1"/>
  <c r="N605" i="6"/>
  <c r="M605" i="6"/>
  <c r="K605" i="6"/>
  <c r="L605" i="6" s="1"/>
  <c r="N604" i="6"/>
  <c r="M604" i="6"/>
  <c r="K604" i="6"/>
  <c r="L604" i="6" s="1"/>
  <c r="N603" i="6"/>
  <c r="M603" i="6"/>
  <c r="K603" i="6"/>
  <c r="L603" i="6" s="1"/>
  <c r="N602" i="6"/>
  <c r="M602" i="6"/>
  <c r="K602" i="6"/>
  <c r="L602" i="6" s="1"/>
  <c r="N601" i="6"/>
  <c r="M601" i="6"/>
  <c r="K601" i="6"/>
  <c r="L601" i="6" s="1"/>
  <c r="N600" i="6"/>
  <c r="M600" i="6"/>
  <c r="K600" i="6"/>
  <c r="L600" i="6" s="1"/>
  <c r="N599" i="6"/>
  <c r="M599" i="6"/>
  <c r="K599" i="6"/>
  <c r="L599" i="6" s="1"/>
  <c r="N598" i="6"/>
  <c r="M598" i="6"/>
  <c r="K598" i="6"/>
  <c r="L598" i="6" s="1"/>
  <c r="N597" i="6"/>
  <c r="M597" i="6"/>
  <c r="K597" i="6"/>
  <c r="L597" i="6" s="1"/>
  <c r="N596" i="6"/>
  <c r="M596" i="6"/>
  <c r="K596" i="6"/>
  <c r="L596" i="6" s="1"/>
  <c r="N595" i="6"/>
  <c r="M595" i="6"/>
  <c r="K595" i="6"/>
  <c r="L595" i="6" s="1"/>
  <c r="N594" i="6"/>
  <c r="M594" i="6"/>
  <c r="K594" i="6"/>
  <c r="L594" i="6" s="1"/>
  <c r="N593" i="6"/>
  <c r="M593" i="6"/>
  <c r="K593" i="6"/>
  <c r="L593" i="6" s="1"/>
  <c r="N592" i="6"/>
  <c r="M592" i="6"/>
  <c r="K592" i="6"/>
  <c r="L592" i="6" s="1"/>
  <c r="N591" i="6"/>
  <c r="M591" i="6"/>
  <c r="K591" i="6"/>
  <c r="L591" i="6" s="1"/>
  <c r="N590" i="6"/>
  <c r="M590" i="6"/>
  <c r="K590" i="6"/>
  <c r="L590" i="6" s="1"/>
  <c r="N589" i="6"/>
  <c r="M589" i="6"/>
  <c r="K589" i="6"/>
  <c r="L589" i="6" s="1"/>
  <c r="N588" i="6"/>
  <c r="M588" i="6"/>
  <c r="K588" i="6"/>
  <c r="L588" i="6" s="1"/>
  <c r="N587" i="6"/>
  <c r="M587" i="6"/>
  <c r="K587" i="6"/>
  <c r="L587" i="6" s="1"/>
  <c r="N586" i="6"/>
  <c r="M586" i="6"/>
  <c r="K586" i="6"/>
  <c r="L586" i="6" s="1"/>
  <c r="N585" i="6"/>
  <c r="M585" i="6"/>
  <c r="K585" i="6"/>
  <c r="L585" i="6" s="1"/>
  <c r="N584" i="6"/>
  <c r="M584" i="6"/>
  <c r="K584" i="6"/>
  <c r="L584" i="6" s="1"/>
  <c r="N583" i="6"/>
  <c r="M583" i="6"/>
  <c r="K583" i="6"/>
  <c r="L583" i="6" s="1"/>
  <c r="N582" i="6"/>
  <c r="M582" i="6"/>
  <c r="K582" i="6"/>
  <c r="L582" i="6" s="1"/>
  <c r="N581" i="6"/>
  <c r="M581" i="6"/>
  <c r="K581" i="6"/>
  <c r="L581" i="6" s="1"/>
  <c r="N580" i="6"/>
  <c r="M580" i="6"/>
  <c r="K580" i="6"/>
  <c r="L580" i="6" s="1"/>
  <c r="N579" i="6"/>
  <c r="M579" i="6"/>
  <c r="K579" i="6"/>
  <c r="L579" i="6" s="1"/>
  <c r="N578" i="6"/>
  <c r="M578" i="6"/>
  <c r="K578" i="6"/>
  <c r="L578" i="6" s="1"/>
  <c r="N577" i="6"/>
  <c r="M577" i="6"/>
  <c r="K577" i="6"/>
  <c r="L577" i="6" s="1"/>
  <c r="N576" i="6"/>
  <c r="M576" i="6"/>
  <c r="K576" i="6"/>
  <c r="L576" i="6" s="1"/>
  <c r="N575" i="6"/>
  <c r="M575" i="6"/>
  <c r="K575" i="6"/>
  <c r="L575" i="6" s="1"/>
  <c r="N574" i="6"/>
  <c r="M574" i="6"/>
  <c r="K574" i="6"/>
  <c r="L574" i="6" s="1"/>
  <c r="N573" i="6"/>
  <c r="M573" i="6"/>
  <c r="K573" i="6"/>
  <c r="L573" i="6" s="1"/>
  <c r="N572" i="6"/>
  <c r="M572" i="6"/>
  <c r="K572" i="6"/>
  <c r="L572" i="6" s="1"/>
  <c r="N571" i="6"/>
  <c r="M571" i="6"/>
  <c r="K571" i="6"/>
  <c r="L571" i="6" s="1"/>
  <c r="N570" i="6"/>
  <c r="M570" i="6"/>
  <c r="K570" i="6"/>
  <c r="L570" i="6" s="1"/>
  <c r="N569" i="6"/>
  <c r="M569" i="6"/>
  <c r="K569" i="6"/>
  <c r="L569" i="6" s="1"/>
  <c r="N568" i="6"/>
  <c r="M568" i="6"/>
  <c r="K568" i="6"/>
  <c r="L568" i="6" s="1"/>
  <c r="N567" i="6"/>
  <c r="M567" i="6"/>
  <c r="K567" i="6"/>
  <c r="L567" i="6" s="1"/>
  <c r="N566" i="6"/>
  <c r="M566" i="6"/>
  <c r="K566" i="6"/>
  <c r="L566" i="6" s="1"/>
  <c r="N565" i="6"/>
  <c r="M565" i="6"/>
  <c r="K565" i="6"/>
  <c r="L565" i="6" s="1"/>
  <c r="N564" i="6"/>
  <c r="M564" i="6"/>
  <c r="K564" i="6"/>
  <c r="L564" i="6" s="1"/>
  <c r="N563" i="6"/>
  <c r="M563" i="6"/>
  <c r="K563" i="6"/>
  <c r="L563" i="6" s="1"/>
  <c r="N562" i="6"/>
  <c r="M562" i="6"/>
  <c r="K562" i="6"/>
  <c r="L562" i="6" s="1"/>
  <c r="N561" i="6"/>
  <c r="M561" i="6"/>
  <c r="K561" i="6"/>
  <c r="L561" i="6" s="1"/>
  <c r="N560" i="6"/>
  <c r="M560" i="6"/>
  <c r="K560" i="6"/>
  <c r="L560" i="6" s="1"/>
  <c r="N559" i="6"/>
  <c r="M559" i="6"/>
  <c r="K559" i="6"/>
  <c r="L559" i="6" s="1"/>
  <c r="N558" i="6"/>
  <c r="M558" i="6"/>
  <c r="K558" i="6"/>
  <c r="L558" i="6" s="1"/>
  <c r="N557" i="6"/>
  <c r="M557" i="6"/>
  <c r="K557" i="6"/>
  <c r="L557" i="6" s="1"/>
  <c r="N556" i="6"/>
  <c r="M556" i="6"/>
  <c r="K556" i="6"/>
  <c r="L556" i="6" s="1"/>
  <c r="N555" i="6"/>
  <c r="M555" i="6"/>
  <c r="K555" i="6"/>
  <c r="L555" i="6" s="1"/>
  <c r="N554" i="6"/>
  <c r="M554" i="6"/>
  <c r="K554" i="6"/>
  <c r="L554" i="6" s="1"/>
  <c r="N553" i="6"/>
  <c r="M553" i="6"/>
  <c r="K553" i="6"/>
  <c r="L553" i="6" s="1"/>
  <c r="N552" i="6"/>
  <c r="M552" i="6"/>
  <c r="K552" i="6"/>
  <c r="L552" i="6" s="1"/>
  <c r="N551" i="6"/>
  <c r="M551" i="6"/>
  <c r="K551" i="6"/>
  <c r="L551" i="6" s="1"/>
  <c r="N550" i="6"/>
  <c r="M550" i="6"/>
  <c r="K550" i="6"/>
  <c r="L550" i="6" s="1"/>
  <c r="N549" i="6"/>
  <c r="M549" i="6"/>
  <c r="K549" i="6"/>
  <c r="L549" i="6" s="1"/>
  <c r="N548" i="6"/>
  <c r="M548" i="6"/>
  <c r="K548" i="6"/>
  <c r="L548" i="6" s="1"/>
  <c r="N547" i="6"/>
  <c r="M547" i="6"/>
  <c r="K547" i="6"/>
  <c r="L547" i="6" s="1"/>
  <c r="N546" i="6"/>
  <c r="M546" i="6"/>
  <c r="K546" i="6"/>
  <c r="L546" i="6" s="1"/>
  <c r="N545" i="6"/>
  <c r="M545" i="6"/>
  <c r="K545" i="6"/>
  <c r="L545" i="6" s="1"/>
  <c r="N544" i="6"/>
  <c r="M544" i="6"/>
  <c r="K544" i="6"/>
  <c r="L544" i="6" s="1"/>
  <c r="N543" i="6"/>
  <c r="M543" i="6"/>
  <c r="K543" i="6"/>
  <c r="L543" i="6" s="1"/>
  <c r="N542" i="6"/>
  <c r="M542" i="6"/>
  <c r="K542" i="6"/>
  <c r="L542" i="6" s="1"/>
  <c r="N541" i="6"/>
  <c r="M541" i="6"/>
  <c r="K541" i="6"/>
  <c r="L541" i="6" s="1"/>
  <c r="N540" i="6"/>
  <c r="M540" i="6"/>
  <c r="K540" i="6"/>
  <c r="L540" i="6" s="1"/>
  <c r="N539" i="6"/>
  <c r="M539" i="6"/>
  <c r="K539" i="6"/>
  <c r="L539" i="6" s="1"/>
  <c r="N538" i="6"/>
  <c r="M538" i="6"/>
  <c r="K538" i="6"/>
  <c r="L538" i="6" s="1"/>
  <c r="N537" i="6"/>
  <c r="M537" i="6"/>
  <c r="K537" i="6"/>
  <c r="L537" i="6" s="1"/>
  <c r="N536" i="6"/>
  <c r="M536" i="6"/>
  <c r="K536" i="6"/>
  <c r="L536" i="6" s="1"/>
  <c r="N535" i="6"/>
  <c r="M535" i="6"/>
  <c r="K535" i="6"/>
  <c r="L535" i="6" s="1"/>
  <c r="N534" i="6"/>
  <c r="M534" i="6"/>
  <c r="K534" i="6"/>
  <c r="L534" i="6" s="1"/>
  <c r="N533" i="6"/>
  <c r="M533" i="6"/>
  <c r="K533" i="6"/>
  <c r="L533" i="6" s="1"/>
  <c r="N532" i="6"/>
  <c r="M532" i="6"/>
  <c r="K532" i="6"/>
  <c r="L532" i="6" s="1"/>
  <c r="N531" i="6"/>
  <c r="M531" i="6"/>
  <c r="K531" i="6"/>
  <c r="L531" i="6" s="1"/>
  <c r="N530" i="6"/>
  <c r="M530" i="6"/>
  <c r="K530" i="6"/>
  <c r="L530" i="6" s="1"/>
  <c r="N529" i="6"/>
  <c r="M529" i="6"/>
  <c r="K529" i="6"/>
  <c r="L529" i="6" s="1"/>
  <c r="N528" i="6"/>
  <c r="M528" i="6"/>
  <c r="K528" i="6"/>
  <c r="L528" i="6" s="1"/>
  <c r="N527" i="6"/>
  <c r="M527" i="6"/>
  <c r="K527" i="6"/>
  <c r="L527" i="6" s="1"/>
  <c r="N526" i="6"/>
  <c r="M526" i="6"/>
  <c r="K526" i="6"/>
  <c r="L526" i="6" s="1"/>
  <c r="N525" i="6"/>
  <c r="M525" i="6"/>
  <c r="K525" i="6"/>
  <c r="L525" i="6" s="1"/>
  <c r="N524" i="6"/>
  <c r="M524" i="6"/>
  <c r="K524" i="6"/>
  <c r="L524" i="6" s="1"/>
  <c r="N523" i="6"/>
  <c r="M523" i="6"/>
  <c r="K523" i="6"/>
  <c r="L523" i="6" s="1"/>
  <c r="N522" i="6"/>
  <c r="M522" i="6"/>
  <c r="K522" i="6"/>
  <c r="L522" i="6" s="1"/>
  <c r="N521" i="6"/>
  <c r="M521" i="6"/>
  <c r="K521" i="6"/>
  <c r="L521" i="6" s="1"/>
  <c r="N520" i="6"/>
  <c r="M520" i="6"/>
  <c r="K520" i="6"/>
  <c r="L520" i="6" s="1"/>
  <c r="N519" i="6"/>
  <c r="M519" i="6"/>
  <c r="K519" i="6"/>
  <c r="L519" i="6" s="1"/>
  <c r="N518" i="6"/>
  <c r="M518" i="6"/>
  <c r="K518" i="6"/>
  <c r="L518" i="6" s="1"/>
  <c r="N517" i="6"/>
  <c r="M517" i="6"/>
  <c r="K517" i="6"/>
  <c r="L517" i="6" s="1"/>
  <c r="N516" i="6"/>
  <c r="M516" i="6"/>
  <c r="K516" i="6"/>
  <c r="L516" i="6" s="1"/>
  <c r="N515" i="6"/>
  <c r="M515" i="6"/>
  <c r="K515" i="6"/>
  <c r="L515" i="6" s="1"/>
  <c r="N514" i="6"/>
  <c r="M514" i="6"/>
  <c r="K514" i="6"/>
  <c r="L514" i="6" s="1"/>
  <c r="N513" i="6"/>
  <c r="M513" i="6"/>
  <c r="K513" i="6"/>
  <c r="L513" i="6" s="1"/>
  <c r="N512" i="6"/>
  <c r="M512" i="6"/>
  <c r="K512" i="6"/>
  <c r="L512" i="6" s="1"/>
  <c r="N511" i="6"/>
  <c r="M511" i="6"/>
  <c r="K511" i="6"/>
  <c r="L511" i="6" s="1"/>
  <c r="N510" i="6"/>
  <c r="M510" i="6"/>
  <c r="K510" i="6"/>
  <c r="L510" i="6" s="1"/>
  <c r="N509" i="6"/>
  <c r="M509" i="6"/>
  <c r="K509" i="6"/>
  <c r="L509" i="6" s="1"/>
  <c r="N508" i="6"/>
  <c r="M508" i="6"/>
  <c r="K508" i="6"/>
  <c r="L508" i="6" s="1"/>
  <c r="N507" i="6"/>
  <c r="M507" i="6"/>
  <c r="K507" i="6"/>
  <c r="L507" i="6" s="1"/>
  <c r="N506" i="6"/>
  <c r="M506" i="6"/>
  <c r="K506" i="6"/>
  <c r="L506" i="6" s="1"/>
  <c r="N505" i="6"/>
  <c r="M505" i="6"/>
  <c r="K505" i="6"/>
  <c r="L505" i="6" s="1"/>
  <c r="N504" i="6"/>
  <c r="M504" i="6"/>
  <c r="K504" i="6"/>
  <c r="L504" i="6" s="1"/>
  <c r="N503" i="6"/>
  <c r="M503" i="6"/>
  <c r="K503" i="6"/>
  <c r="L503" i="6" s="1"/>
  <c r="N502" i="6"/>
  <c r="M502" i="6"/>
  <c r="K502" i="6"/>
  <c r="L502" i="6" s="1"/>
  <c r="N501" i="6"/>
  <c r="M501" i="6"/>
  <c r="K501" i="6"/>
  <c r="L501" i="6" s="1"/>
  <c r="N500" i="6"/>
  <c r="M500" i="6"/>
  <c r="K500" i="6"/>
  <c r="L500" i="6" s="1"/>
  <c r="N499" i="6"/>
  <c r="M499" i="6"/>
  <c r="K499" i="6"/>
  <c r="L499" i="6" s="1"/>
  <c r="N498" i="6"/>
  <c r="M498" i="6"/>
  <c r="K498" i="6"/>
  <c r="L498" i="6" s="1"/>
  <c r="N497" i="6"/>
  <c r="M497" i="6"/>
  <c r="K497" i="6"/>
  <c r="L497" i="6" s="1"/>
  <c r="N496" i="6"/>
  <c r="M496" i="6"/>
  <c r="K496" i="6"/>
  <c r="L496" i="6" s="1"/>
  <c r="N495" i="6"/>
  <c r="M495" i="6"/>
  <c r="K495" i="6"/>
  <c r="L495" i="6" s="1"/>
  <c r="N494" i="6"/>
  <c r="M494" i="6"/>
  <c r="K494" i="6"/>
  <c r="L494" i="6" s="1"/>
  <c r="N493" i="6"/>
  <c r="M493" i="6"/>
  <c r="K493" i="6"/>
  <c r="L493" i="6" s="1"/>
  <c r="N492" i="6"/>
  <c r="M492" i="6"/>
  <c r="K492" i="6"/>
  <c r="L492" i="6" s="1"/>
  <c r="N491" i="6"/>
  <c r="M491" i="6"/>
  <c r="K491" i="6"/>
  <c r="L491" i="6" s="1"/>
  <c r="N490" i="6"/>
  <c r="M490" i="6"/>
  <c r="K490" i="6"/>
  <c r="L490" i="6" s="1"/>
  <c r="N489" i="6"/>
  <c r="M489" i="6"/>
  <c r="K489" i="6"/>
  <c r="L489" i="6" s="1"/>
  <c r="N488" i="6"/>
  <c r="M488" i="6"/>
  <c r="K488" i="6"/>
  <c r="L488" i="6" s="1"/>
  <c r="N487" i="6"/>
  <c r="M487" i="6"/>
  <c r="K487" i="6"/>
  <c r="L487" i="6" s="1"/>
  <c r="N486" i="6"/>
  <c r="M486" i="6"/>
  <c r="K486" i="6"/>
  <c r="L486" i="6" s="1"/>
  <c r="N485" i="6"/>
  <c r="M485" i="6"/>
  <c r="K485" i="6"/>
  <c r="L485" i="6" s="1"/>
  <c r="N484" i="6"/>
  <c r="M484" i="6"/>
  <c r="K484" i="6"/>
  <c r="L484" i="6" s="1"/>
  <c r="N483" i="6"/>
  <c r="M483" i="6"/>
  <c r="K483" i="6"/>
  <c r="L483" i="6" s="1"/>
  <c r="N482" i="6"/>
  <c r="M482" i="6"/>
  <c r="K482" i="6"/>
  <c r="L482" i="6" s="1"/>
  <c r="N481" i="6"/>
  <c r="M481" i="6"/>
  <c r="K481" i="6"/>
  <c r="L481" i="6" s="1"/>
  <c r="N480" i="6"/>
  <c r="M480" i="6"/>
  <c r="K480" i="6"/>
  <c r="L480" i="6" s="1"/>
  <c r="N479" i="6"/>
  <c r="M479" i="6"/>
  <c r="K479" i="6"/>
  <c r="L479" i="6" s="1"/>
  <c r="N478" i="6"/>
  <c r="M478" i="6"/>
  <c r="K478" i="6"/>
  <c r="L478" i="6" s="1"/>
  <c r="N477" i="6"/>
  <c r="M477" i="6"/>
  <c r="K477" i="6"/>
  <c r="L477" i="6" s="1"/>
  <c r="N476" i="6"/>
  <c r="M476" i="6"/>
  <c r="K476" i="6"/>
  <c r="L476" i="6" s="1"/>
  <c r="N475" i="6"/>
  <c r="M475" i="6"/>
  <c r="K475" i="6"/>
  <c r="L475" i="6" s="1"/>
  <c r="N474" i="6"/>
  <c r="M474" i="6"/>
  <c r="K474" i="6"/>
  <c r="L474" i="6" s="1"/>
  <c r="N473" i="6"/>
  <c r="M473" i="6"/>
  <c r="K473" i="6"/>
  <c r="L473" i="6" s="1"/>
  <c r="N472" i="6"/>
  <c r="M472" i="6"/>
  <c r="K472" i="6"/>
  <c r="L472" i="6" s="1"/>
  <c r="N471" i="6"/>
  <c r="M471" i="6"/>
  <c r="K471" i="6"/>
  <c r="L471" i="6" s="1"/>
  <c r="N470" i="6"/>
  <c r="M470" i="6"/>
  <c r="K470" i="6"/>
  <c r="L470" i="6" s="1"/>
  <c r="N469" i="6"/>
  <c r="M469" i="6"/>
  <c r="K469" i="6"/>
  <c r="L469" i="6" s="1"/>
  <c r="N468" i="6"/>
  <c r="M468" i="6"/>
  <c r="K468" i="6"/>
  <c r="L468" i="6" s="1"/>
  <c r="N467" i="6"/>
  <c r="M467" i="6"/>
  <c r="K467" i="6"/>
  <c r="L467" i="6" s="1"/>
  <c r="N466" i="6"/>
  <c r="M466" i="6"/>
  <c r="K466" i="6"/>
  <c r="L466" i="6" s="1"/>
  <c r="N465" i="6"/>
  <c r="M465" i="6"/>
  <c r="K465" i="6"/>
  <c r="L465" i="6" s="1"/>
  <c r="N464" i="6"/>
  <c r="M464" i="6"/>
  <c r="K464" i="6"/>
  <c r="L464" i="6" s="1"/>
  <c r="N463" i="6"/>
  <c r="M463" i="6"/>
  <c r="K463" i="6"/>
  <c r="L463" i="6" s="1"/>
  <c r="N462" i="6"/>
  <c r="M462" i="6"/>
  <c r="K462" i="6"/>
  <c r="L462" i="6" s="1"/>
  <c r="N461" i="6"/>
  <c r="M461" i="6"/>
  <c r="K461" i="6"/>
  <c r="L461" i="6" s="1"/>
  <c r="N460" i="6"/>
  <c r="M460" i="6"/>
  <c r="K460" i="6"/>
  <c r="L460" i="6" s="1"/>
  <c r="N459" i="6"/>
  <c r="M459" i="6"/>
  <c r="K459" i="6"/>
  <c r="L459" i="6" s="1"/>
  <c r="N458" i="6"/>
  <c r="M458" i="6"/>
  <c r="K458" i="6"/>
  <c r="L458" i="6" s="1"/>
  <c r="N457" i="6"/>
  <c r="M457" i="6"/>
  <c r="K457" i="6"/>
  <c r="L457" i="6" s="1"/>
  <c r="N456" i="6"/>
  <c r="M456" i="6"/>
  <c r="K456" i="6"/>
  <c r="L456" i="6" s="1"/>
  <c r="N455" i="6"/>
  <c r="M455" i="6"/>
  <c r="K455" i="6"/>
  <c r="L455" i="6" s="1"/>
  <c r="N454" i="6"/>
  <c r="M454" i="6"/>
  <c r="K454" i="6"/>
  <c r="L454" i="6" s="1"/>
  <c r="N453" i="6"/>
  <c r="M453" i="6"/>
  <c r="K453" i="6"/>
  <c r="L453" i="6" s="1"/>
  <c r="N452" i="6"/>
  <c r="M452" i="6"/>
  <c r="K452" i="6"/>
  <c r="L452" i="6" s="1"/>
  <c r="N451" i="6"/>
  <c r="M451" i="6"/>
  <c r="K451" i="6"/>
  <c r="L451" i="6" s="1"/>
  <c r="N450" i="6"/>
  <c r="M450" i="6"/>
  <c r="K450" i="6"/>
  <c r="L450" i="6" s="1"/>
  <c r="N449" i="6"/>
  <c r="M449" i="6"/>
  <c r="K449" i="6"/>
  <c r="L449" i="6" s="1"/>
  <c r="N448" i="6"/>
  <c r="M448" i="6"/>
  <c r="K448" i="6"/>
  <c r="L448" i="6" s="1"/>
  <c r="N447" i="6"/>
  <c r="M447" i="6"/>
  <c r="K447" i="6"/>
  <c r="L447" i="6" s="1"/>
  <c r="N446" i="6"/>
  <c r="M446" i="6"/>
  <c r="K446" i="6"/>
  <c r="L446" i="6" s="1"/>
  <c r="N445" i="6"/>
  <c r="M445" i="6"/>
  <c r="K445" i="6"/>
  <c r="L445" i="6" s="1"/>
  <c r="N444" i="6"/>
  <c r="M444" i="6"/>
  <c r="K444" i="6"/>
  <c r="L444" i="6" s="1"/>
  <c r="N443" i="6"/>
  <c r="M443" i="6"/>
  <c r="K443" i="6"/>
  <c r="L443" i="6" s="1"/>
  <c r="N442" i="6"/>
  <c r="M442" i="6"/>
  <c r="K442" i="6"/>
  <c r="L442" i="6" s="1"/>
  <c r="N441" i="6"/>
  <c r="M441" i="6"/>
  <c r="K441" i="6"/>
  <c r="L441" i="6" s="1"/>
  <c r="N440" i="6"/>
  <c r="M440" i="6"/>
  <c r="K440" i="6"/>
  <c r="L440" i="6" s="1"/>
  <c r="N439" i="6"/>
  <c r="M439" i="6"/>
  <c r="K439" i="6"/>
  <c r="L439" i="6" s="1"/>
  <c r="N438" i="6"/>
  <c r="M438" i="6"/>
  <c r="K438" i="6"/>
  <c r="L438" i="6" s="1"/>
  <c r="N437" i="6"/>
  <c r="M437" i="6"/>
  <c r="K437" i="6"/>
  <c r="L437" i="6" s="1"/>
  <c r="N436" i="6"/>
  <c r="M436" i="6"/>
  <c r="K436" i="6"/>
  <c r="L436" i="6" s="1"/>
  <c r="N435" i="6"/>
  <c r="M435" i="6"/>
  <c r="K435" i="6"/>
  <c r="L435" i="6" s="1"/>
  <c r="N434" i="6"/>
  <c r="M434" i="6"/>
  <c r="K434" i="6"/>
  <c r="L434" i="6" s="1"/>
  <c r="N433" i="6"/>
  <c r="M433" i="6"/>
  <c r="K433" i="6"/>
  <c r="L433" i="6" s="1"/>
  <c r="N432" i="6"/>
  <c r="M432" i="6"/>
  <c r="K432" i="6"/>
  <c r="L432" i="6" s="1"/>
  <c r="N431" i="6"/>
  <c r="M431" i="6"/>
  <c r="K431" i="6"/>
  <c r="L431" i="6" s="1"/>
  <c r="N430" i="6"/>
  <c r="M430" i="6"/>
  <c r="K430" i="6"/>
  <c r="L430" i="6" s="1"/>
  <c r="N429" i="6"/>
  <c r="M429" i="6"/>
  <c r="K429" i="6"/>
  <c r="L429" i="6" s="1"/>
  <c r="N428" i="6"/>
  <c r="M428" i="6"/>
  <c r="K428" i="6"/>
  <c r="L428" i="6" s="1"/>
  <c r="N427" i="6"/>
  <c r="M427" i="6"/>
  <c r="K427" i="6"/>
  <c r="L427" i="6" s="1"/>
  <c r="N426" i="6"/>
  <c r="M426" i="6"/>
  <c r="K426" i="6"/>
  <c r="L426" i="6" s="1"/>
  <c r="N425" i="6"/>
  <c r="M425" i="6"/>
  <c r="K425" i="6"/>
  <c r="L425" i="6" s="1"/>
  <c r="N424" i="6"/>
  <c r="M424" i="6"/>
  <c r="K424" i="6"/>
  <c r="L424" i="6" s="1"/>
  <c r="N423" i="6"/>
  <c r="M423" i="6"/>
  <c r="K423" i="6"/>
  <c r="L423" i="6" s="1"/>
  <c r="N422" i="6"/>
  <c r="M422" i="6"/>
  <c r="K422" i="6"/>
  <c r="L422" i="6" s="1"/>
  <c r="N421" i="6"/>
  <c r="M421" i="6"/>
  <c r="K421" i="6"/>
  <c r="L421" i="6" s="1"/>
  <c r="N420" i="6"/>
  <c r="M420" i="6"/>
  <c r="K420" i="6"/>
  <c r="L420" i="6" s="1"/>
  <c r="N419" i="6"/>
  <c r="M419" i="6"/>
  <c r="K419" i="6"/>
  <c r="L419" i="6" s="1"/>
  <c r="N418" i="6"/>
  <c r="M418" i="6"/>
  <c r="K418" i="6"/>
  <c r="L418" i="6" s="1"/>
  <c r="N417" i="6"/>
  <c r="M417" i="6"/>
  <c r="K417" i="6"/>
  <c r="L417" i="6" s="1"/>
  <c r="N416" i="6"/>
  <c r="M416" i="6"/>
  <c r="K416" i="6"/>
  <c r="L416" i="6" s="1"/>
  <c r="N415" i="6"/>
  <c r="M415" i="6"/>
  <c r="K415" i="6"/>
  <c r="L415" i="6" s="1"/>
  <c r="N414" i="6"/>
  <c r="M414" i="6"/>
  <c r="K414" i="6"/>
  <c r="L414" i="6" s="1"/>
  <c r="N413" i="6"/>
  <c r="M413" i="6"/>
  <c r="K413" i="6"/>
  <c r="L413" i="6" s="1"/>
  <c r="N412" i="6"/>
  <c r="M412" i="6"/>
  <c r="K412" i="6"/>
  <c r="L412" i="6" s="1"/>
  <c r="N411" i="6"/>
  <c r="M411" i="6"/>
  <c r="K411" i="6"/>
  <c r="L411" i="6" s="1"/>
  <c r="N410" i="6"/>
  <c r="M410" i="6"/>
  <c r="K410" i="6"/>
  <c r="L410" i="6" s="1"/>
  <c r="N409" i="6"/>
  <c r="M409" i="6"/>
  <c r="K409" i="6"/>
  <c r="L409" i="6" s="1"/>
  <c r="N408" i="6"/>
  <c r="M408" i="6"/>
  <c r="K408" i="6"/>
  <c r="L408" i="6" s="1"/>
  <c r="N407" i="6"/>
  <c r="M407" i="6"/>
  <c r="K407" i="6"/>
  <c r="L407" i="6" s="1"/>
  <c r="N406" i="6"/>
  <c r="M406" i="6"/>
  <c r="K406" i="6"/>
  <c r="L406" i="6" s="1"/>
  <c r="N405" i="6"/>
  <c r="M405" i="6"/>
  <c r="K405" i="6"/>
  <c r="L405" i="6" s="1"/>
  <c r="N404" i="6"/>
  <c r="M404" i="6"/>
  <c r="K404" i="6"/>
  <c r="L404" i="6" s="1"/>
  <c r="N403" i="6"/>
  <c r="M403" i="6"/>
  <c r="K403" i="6"/>
  <c r="L403" i="6" s="1"/>
  <c r="N402" i="6"/>
  <c r="M402" i="6"/>
  <c r="K402" i="6"/>
  <c r="L402" i="6" s="1"/>
  <c r="N401" i="6"/>
  <c r="M401" i="6"/>
  <c r="K401" i="6"/>
  <c r="L401" i="6" s="1"/>
  <c r="N400" i="6"/>
  <c r="M400" i="6"/>
  <c r="K400" i="6"/>
  <c r="L400" i="6" s="1"/>
  <c r="N399" i="6"/>
  <c r="M399" i="6"/>
  <c r="K399" i="6"/>
  <c r="L399" i="6" s="1"/>
  <c r="N398" i="6"/>
  <c r="M398" i="6"/>
  <c r="K398" i="6"/>
  <c r="L398" i="6" s="1"/>
  <c r="N397" i="6"/>
  <c r="M397" i="6"/>
  <c r="K397" i="6"/>
  <c r="L397" i="6" s="1"/>
  <c r="N396" i="6"/>
  <c r="M396" i="6"/>
  <c r="K396" i="6"/>
  <c r="L396" i="6" s="1"/>
  <c r="N395" i="6"/>
  <c r="M395" i="6"/>
  <c r="K395" i="6"/>
  <c r="L395" i="6" s="1"/>
  <c r="N394" i="6"/>
  <c r="M394" i="6"/>
  <c r="K394" i="6"/>
  <c r="L394" i="6" s="1"/>
  <c r="N393" i="6"/>
  <c r="M393" i="6"/>
  <c r="K393" i="6"/>
  <c r="L393" i="6" s="1"/>
  <c r="N392" i="6"/>
  <c r="M392" i="6"/>
  <c r="K392" i="6"/>
  <c r="L392" i="6" s="1"/>
  <c r="N391" i="6"/>
  <c r="M391" i="6"/>
  <c r="K391" i="6"/>
  <c r="L391" i="6" s="1"/>
  <c r="N390" i="6"/>
  <c r="M390" i="6"/>
  <c r="K390" i="6"/>
  <c r="L390" i="6" s="1"/>
  <c r="N389" i="6"/>
  <c r="M389" i="6"/>
  <c r="K389" i="6"/>
  <c r="L389" i="6" s="1"/>
  <c r="N388" i="6"/>
  <c r="M388" i="6"/>
  <c r="K388" i="6"/>
  <c r="L388" i="6" s="1"/>
  <c r="N387" i="6"/>
  <c r="M387" i="6"/>
  <c r="K387" i="6"/>
  <c r="L387" i="6" s="1"/>
  <c r="N386" i="6"/>
  <c r="M386" i="6"/>
  <c r="K386" i="6"/>
  <c r="L386" i="6" s="1"/>
  <c r="N385" i="6"/>
  <c r="M385" i="6"/>
  <c r="K385" i="6"/>
  <c r="L385" i="6" s="1"/>
  <c r="N384" i="6"/>
  <c r="M384" i="6"/>
  <c r="K384" i="6"/>
  <c r="L384" i="6" s="1"/>
  <c r="N383" i="6"/>
  <c r="M383" i="6"/>
  <c r="K383" i="6"/>
  <c r="L383" i="6" s="1"/>
  <c r="N382" i="6"/>
  <c r="M382" i="6"/>
  <c r="K382" i="6"/>
  <c r="L382" i="6" s="1"/>
  <c r="N381" i="6"/>
  <c r="M381" i="6"/>
  <c r="K381" i="6"/>
  <c r="L381" i="6" s="1"/>
  <c r="N380" i="6"/>
  <c r="M380" i="6"/>
  <c r="K380" i="6"/>
  <c r="L380" i="6" s="1"/>
  <c r="N379" i="6"/>
  <c r="M379" i="6"/>
  <c r="K379" i="6"/>
  <c r="L379" i="6" s="1"/>
  <c r="N378" i="6"/>
  <c r="M378" i="6"/>
  <c r="K378" i="6"/>
  <c r="L378" i="6" s="1"/>
  <c r="N377" i="6"/>
  <c r="M377" i="6"/>
  <c r="K377" i="6"/>
  <c r="L377" i="6" s="1"/>
  <c r="N376" i="6"/>
  <c r="M376" i="6"/>
  <c r="K376" i="6"/>
  <c r="L376" i="6" s="1"/>
  <c r="N375" i="6"/>
  <c r="M375" i="6"/>
  <c r="K375" i="6"/>
  <c r="L375" i="6" s="1"/>
  <c r="N374" i="6"/>
  <c r="M374" i="6"/>
  <c r="K374" i="6"/>
  <c r="L374" i="6" s="1"/>
  <c r="N373" i="6"/>
  <c r="M373" i="6"/>
  <c r="K373" i="6"/>
  <c r="L373" i="6" s="1"/>
  <c r="N372" i="6"/>
  <c r="M372" i="6"/>
  <c r="K372" i="6"/>
  <c r="L372" i="6" s="1"/>
  <c r="N371" i="6"/>
  <c r="M371" i="6"/>
  <c r="K371" i="6"/>
  <c r="L371" i="6" s="1"/>
  <c r="N370" i="6"/>
  <c r="M370" i="6"/>
  <c r="K370" i="6"/>
  <c r="L370" i="6" s="1"/>
  <c r="N369" i="6"/>
  <c r="M369" i="6"/>
  <c r="K369" i="6"/>
  <c r="L369" i="6" s="1"/>
  <c r="N368" i="6"/>
  <c r="M368" i="6"/>
  <c r="K368" i="6"/>
  <c r="L368" i="6" s="1"/>
  <c r="N367" i="6"/>
  <c r="M367" i="6"/>
  <c r="K367" i="6"/>
  <c r="L367" i="6" s="1"/>
  <c r="N366" i="6"/>
  <c r="M366" i="6"/>
  <c r="K366" i="6"/>
  <c r="L366" i="6" s="1"/>
  <c r="N365" i="6"/>
  <c r="M365" i="6"/>
  <c r="K365" i="6"/>
  <c r="L365" i="6" s="1"/>
  <c r="N364" i="6"/>
  <c r="M364" i="6"/>
  <c r="K364" i="6"/>
  <c r="L364" i="6" s="1"/>
  <c r="N363" i="6"/>
  <c r="M363" i="6"/>
  <c r="K363" i="6"/>
  <c r="L363" i="6" s="1"/>
  <c r="N362" i="6"/>
  <c r="M362" i="6"/>
  <c r="K362" i="6"/>
  <c r="L362" i="6" s="1"/>
  <c r="N361" i="6"/>
  <c r="M361" i="6"/>
  <c r="K361" i="6"/>
  <c r="L361" i="6" s="1"/>
  <c r="N360" i="6"/>
  <c r="M360" i="6"/>
  <c r="K360" i="6"/>
  <c r="L360" i="6" s="1"/>
  <c r="N359" i="6"/>
  <c r="M359" i="6"/>
  <c r="K359" i="6"/>
  <c r="L359" i="6" s="1"/>
  <c r="N358" i="6"/>
  <c r="M358" i="6"/>
  <c r="K358" i="6"/>
  <c r="L358" i="6" s="1"/>
  <c r="N357" i="6"/>
  <c r="M357" i="6"/>
  <c r="K357" i="6"/>
  <c r="L357" i="6" s="1"/>
  <c r="N356" i="6"/>
  <c r="M356" i="6"/>
  <c r="K356" i="6"/>
  <c r="L356" i="6" s="1"/>
  <c r="N355" i="6"/>
  <c r="M355" i="6"/>
  <c r="K355" i="6"/>
  <c r="L355" i="6" s="1"/>
  <c r="N354" i="6"/>
  <c r="M354" i="6"/>
  <c r="K354" i="6"/>
  <c r="L354" i="6" s="1"/>
  <c r="N353" i="6"/>
  <c r="M353" i="6"/>
  <c r="K353" i="6"/>
  <c r="L353" i="6" s="1"/>
  <c r="N352" i="6"/>
  <c r="M352" i="6"/>
  <c r="K352" i="6"/>
  <c r="L352" i="6" s="1"/>
  <c r="N351" i="6"/>
  <c r="M351" i="6"/>
  <c r="K351" i="6"/>
  <c r="L351" i="6" s="1"/>
  <c r="N350" i="6"/>
  <c r="M350" i="6"/>
  <c r="K350" i="6"/>
  <c r="L350" i="6" s="1"/>
  <c r="N349" i="6"/>
  <c r="M349" i="6"/>
  <c r="K349" i="6"/>
  <c r="L349" i="6" s="1"/>
  <c r="N348" i="6"/>
  <c r="M348" i="6"/>
  <c r="K348" i="6"/>
  <c r="L348" i="6" s="1"/>
  <c r="N347" i="6"/>
  <c r="M347" i="6"/>
  <c r="K347" i="6"/>
  <c r="L347" i="6" s="1"/>
  <c r="N346" i="6"/>
  <c r="M346" i="6"/>
  <c r="K346" i="6"/>
  <c r="L346" i="6" s="1"/>
  <c r="N345" i="6"/>
  <c r="M345" i="6"/>
  <c r="K345" i="6"/>
  <c r="L345" i="6" s="1"/>
  <c r="N344" i="6"/>
  <c r="M344" i="6"/>
  <c r="K344" i="6"/>
  <c r="L344" i="6" s="1"/>
  <c r="N343" i="6"/>
  <c r="M343" i="6"/>
  <c r="K343" i="6"/>
  <c r="L343" i="6" s="1"/>
  <c r="N342" i="6"/>
  <c r="M342" i="6"/>
  <c r="K342" i="6"/>
  <c r="L342" i="6" s="1"/>
  <c r="N341" i="6"/>
  <c r="M341" i="6"/>
  <c r="K341" i="6"/>
  <c r="L341" i="6" s="1"/>
  <c r="N340" i="6"/>
  <c r="M340" i="6"/>
  <c r="K340" i="6"/>
  <c r="L340" i="6" s="1"/>
  <c r="N339" i="6"/>
  <c r="M339" i="6"/>
  <c r="K339" i="6"/>
  <c r="L339" i="6" s="1"/>
  <c r="N338" i="6"/>
  <c r="M338" i="6"/>
  <c r="K338" i="6"/>
  <c r="L338" i="6" s="1"/>
  <c r="N337" i="6"/>
  <c r="M337" i="6"/>
  <c r="K337" i="6"/>
  <c r="L337" i="6" s="1"/>
  <c r="N336" i="6"/>
  <c r="M336" i="6"/>
  <c r="K336" i="6"/>
  <c r="L336" i="6" s="1"/>
  <c r="N335" i="6"/>
  <c r="M335" i="6"/>
  <c r="K335" i="6"/>
  <c r="L335" i="6" s="1"/>
  <c r="N334" i="6"/>
  <c r="M334" i="6"/>
  <c r="K334" i="6"/>
  <c r="L334" i="6" s="1"/>
  <c r="N333" i="6"/>
  <c r="M333" i="6"/>
  <c r="K333" i="6"/>
  <c r="L333" i="6" s="1"/>
  <c r="N332" i="6"/>
  <c r="M332" i="6"/>
  <c r="K332" i="6"/>
  <c r="L332" i="6" s="1"/>
  <c r="N331" i="6"/>
  <c r="M331" i="6"/>
  <c r="K331" i="6"/>
  <c r="L331" i="6" s="1"/>
  <c r="N330" i="6"/>
  <c r="M330" i="6"/>
  <c r="K330" i="6"/>
  <c r="L330" i="6" s="1"/>
  <c r="N329" i="6"/>
  <c r="M329" i="6"/>
  <c r="K329" i="6"/>
  <c r="L329" i="6" s="1"/>
  <c r="N328" i="6"/>
  <c r="M328" i="6"/>
  <c r="K328" i="6"/>
  <c r="L328" i="6" s="1"/>
  <c r="N327" i="6"/>
  <c r="M327" i="6"/>
  <c r="K327" i="6"/>
  <c r="L327" i="6" s="1"/>
  <c r="N326" i="6"/>
  <c r="M326" i="6"/>
  <c r="K326" i="6"/>
  <c r="L326" i="6" s="1"/>
  <c r="N325" i="6"/>
  <c r="M325" i="6"/>
  <c r="K325" i="6"/>
  <c r="L325" i="6" s="1"/>
  <c r="N324" i="6"/>
  <c r="M324" i="6"/>
  <c r="K324" i="6"/>
  <c r="L324" i="6" s="1"/>
  <c r="N323" i="6"/>
  <c r="M323" i="6"/>
  <c r="K323" i="6"/>
  <c r="L323" i="6" s="1"/>
  <c r="N322" i="6"/>
  <c r="M322" i="6"/>
  <c r="K322" i="6"/>
  <c r="L322" i="6" s="1"/>
  <c r="N321" i="6"/>
  <c r="M321" i="6"/>
  <c r="K321" i="6"/>
  <c r="L321" i="6" s="1"/>
  <c r="N320" i="6"/>
  <c r="M320" i="6"/>
  <c r="K320" i="6"/>
  <c r="L320" i="6" s="1"/>
  <c r="N319" i="6"/>
  <c r="M319" i="6"/>
  <c r="K319" i="6"/>
  <c r="L319" i="6" s="1"/>
  <c r="N318" i="6"/>
  <c r="M318" i="6"/>
  <c r="K318" i="6"/>
  <c r="L318" i="6" s="1"/>
  <c r="N317" i="6"/>
  <c r="M317" i="6"/>
  <c r="K317" i="6"/>
  <c r="L317" i="6" s="1"/>
  <c r="N316" i="6"/>
  <c r="M316" i="6"/>
  <c r="K316" i="6"/>
  <c r="L316" i="6" s="1"/>
  <c r="N315" i="6"/>
  <c r="M315" i="6"/>
  <c r="K315" i="6"/>
  <c r="L315" i="6" s="1"/>
  <c r="N314" i="6"/>
  <c r="M314" i="6"/>
  <c r="K314" i="6"/>
  <c r="L314" i="6" s="1"/>
  <c r="N313" i="6"/>
  <c r="M313" i="6"/>
  <c r="K313" i="6"/>
  <c r="L313" i="6" s="1"/>
  <c r="N312" i="6"/>
  <c r="M312" i="6"/>
  <c r="K312" i="6"/>
  <c r="L312" i="6" s="1"/>
  <c r="N311" i="6"/>
  <c r="M311" i="6"/>
  <c r="K311" i="6"/>
  <c r="L311" i="6" s="1"/>
  <c r="N310" i="6"/>
  <c r="M310" i="6"/>
  <c r="K310" i="6"/>
  <c r="L310" i="6" s="1"/>
  <c r="N309" i="6"/>
  <c r="M309" i="6"/>
  <c r="K309" i="6"/>
  <c r="L309" i="6" s="1"/>
  <c r="N308" i="6"/>
  <c r="M308" i="6"/>
  <c r="K308" i="6"/>
  <c r="L308" i="6" s="1"/>
  <c r="N307" i="6"/>
  <c r="M307" i="6"/>
  <c r="K307" i="6"/>
  <c r="L307" i="6" s="1"/>
  <c r="N306" i="6"/>
  <c r="M306" i="6"/>
  <c r="K306" i="6"/>
  <c r="L306" i="6" s="1"/>
  <c r="N305" i="6"/>
  <c r="M305" i="6"/>
  <c r="K305" i="6"/>
  <c r="L305" i="6" s="1"/>
  <c r="N304" i="6"/>
  <c r="M304" i="6"/>
  <c r="K304" i="6"/>
  <c r="L304" i="6" s="1"/>
  <c r="N303" i="6"/>
  <c r="M303" i="6"/>
  <c r="K303" i="6"/>
  <c r="L303" i="6" s="1"/>
  <c r="N302" i="6"/>
  <c r="M302" i="6"/>
  <c r="K302" i="6"/>
  <c r="L302" i="6" s="1"/>
  <c r="N301" i="6"/>
  <c r="M301" i="6"/>
  <c r="K301" i="6"/>
  <c r="L301" i="6" s="1"/>
  <c r="N300" i="6"/>
  <c r="M300" i="6"/>
  <c r="K300" i="6"/>
  <c r="L300" i="6" s="1"/>
  <c r="N299" i="6"/>
  <c r="M299" i="6"/>
  <c r="K299" i="6"/>
  <c r="L299" i="6" s="1"/>
  <c r="N298" i="6"/>
  <c r="M298" i="6"/>
  <c r="K298" i="6"/>
  <c r="L298" i="6" s="1"/>
  <c r="N297" i="6"/>
  <c r="M297" i="6"/>
  <c r="K297" i="6"/>
  <c r="L297" i="6" s="1"/>
  <c r="N296" i="6"/>
  <c r="M296" i="6"/>
  <c r="K296" i="6"/>
  <c r="L296" i="6" s="1"/>
  <c r="N295" i="6"/>
  <c r="M295" i="6"/>
  <c r="K295" i="6"/>
  <c r="L295" i="6" s="1"/>
  <c r="N294" i="6"/>
  <c r="M294" i="6"/>
  <c r="K294" i="6"/>
  <c r="L294" i="6" s="1"/>
  <c r="N293" i="6"/>
  <c r="M293" i="6"/>
  <c r="K293" i="6"/>
  <c r="L293" i="6" s="1"/>
  <c r="N292" i="6"/>
  <c r="M292" i="6"/>
  <c r="K292" i="6"/>
  <c r="L292" i="6" s="1"/>
  <c r="N291" i="6"/>
  <c r="M291" i="6"/>
  <c r="K291" i="6"/>
  <c r="L291" i="6" s="1"/>
  <c r="N290" i="6"/>
  <c r="M290" i="6"/>
  <c r="K290" i="6"/>
  <c r="L290" i="6" s="1"/>
  <c r="N289" i="6"/>
  <c r="M289" i="6"/>
  <c r="K289" i="6"/>
  <c r="L289" i="6" s="1"/>
  <c r="N288" i="6"/>
  <c r="M288" i="6"/>
  <c r="K288" i="6"/>
  <c r="L288" i="6" s="1"/>
  <c r="N287" i="6"/>
  <c r="M287" i="6"/>
  <c r="K287" i="6"/>
  <c r="L287" i="6" s="1"/>
  <c r="N286" i="6"/>
  <c r="M286" i="6"/>
  <c r="K286" i="6"/>
  <c r="L286" i="6" s="1"/>
  <c r="N285" i="6"/>
  <c r="M285" i="6"/>
  <c r="K285" i="6"/>
  <c r="L285" i="6" s="1"/>
  <c r="N284" i="6"/>
  <c r="M284" i="6"/>
  <c r="K284" i="6"/>
  <c r="L284" i="6" s="1"/>
  <c r="N283" i="6"/>
  <c r="M283" i="6"/>
  <c r="K283" i="6"/>
  <c r="L283" i="6" s="1"/>
  <c r="N282" i="6"/>
  <c r="M282" i="6"/>
  <c r="K282" i="6"/>
  <c r="L282" i="6" s="1"/>
  <c r="N281" i="6"/>
  <c r="M281" i="6"/>
  <c r="K281" i="6"/>
  <c r="L281" i="6" s="1"/>
  <c r="N280" i="6"/>
  <c r="M280" i="6"/>
  <c r="K280" i="6"/>
  <c r="L280" i="6" s="1"/>
  <c r="N279" i="6"/>
  <c r="M279" i="6"/>
  <c r="K279" i="6"/>
  <c r="L279" i="6" s="1"/>
  <c r="N278" i="6"/>
  <c r="M278" i="6"/>
  <c r="K278" i="6"/>
  <c r="L278" i="6" s="1"/>
  <c r="N277" i="6"/>
  <c r="M277" i="6"/>
  <c r="K277" i="6"/>
  <c r="L277" i="6" s="1"/>
  <c r="N276" i="6"/>
  <c r="M276" i="6"/>
  <c r="K276" i="6"/>
  <c r="L276" i="6" s="1"/>
  <c r="N275" i="6"/>
  <c r="M275" i="6"/>
  <c r="K275" i="6"/>
  <c r="L275" i="6" s="1"/>
  <c r="N274" i="6"/>
  <c r="M274" i="6"/>
  <c r="K274" i="6"/>
  <c r="L274" i="6" s="1"/>
  <c r="N273" i="6"/>
  <c r="M273" i="6"/>
  <c r="K273" i="6"/>
  <c r="L273" i="6" s="1"/>
  <c r="N272" i="6"/>
  <c r="M272" i="6"/>
  <c r="K272" i="6"/>
  <c r="L272" i="6" s="1"/>
  <c r="N271" i="6"/>
  <c r="M271" i="6"/>
  <c r="K271" i="6"/>
  <c r="L271" i="6" s="1"/>
  <c r="N270" i="6"/>
  <c r="M270" i="6"/>
  <c r="K270" i="6"/>
  <c r="L270" i="6" s="1"/>
  <c r="N269" i="6"/>
  <c r="M269" i="6"/>
  <c r="K269" i="6"/>
  <c r="L269" i="6" s="1"/>
  <c r="N268" i="6"/>
  <c r="M268" i="6"/>
  <c r="K268" i="6"/>
  <c r="L268" i="6" s="1"/>
  <c r="N267" i="6"/>
  <c r="M267" i="6"/>
  <c r="K267" i="6"/>
  <c r="L267" i="6" s="1"/>
  <c r="N266" i="6"/>
  <c r="M266" i="6"/>
  <c r="K266" i="6"/>
  <c r="L266" i="6" s="1"/>
  <c r="N265" i="6"/>
  <c r="M265" i="6"/>
  <c r="K265" i="6"/>
  <c r="L265" i="6" s="1"/>
  <c r="N264" i="6"/>
  <c r="M264" i="6"/>
  <c r="K264" i="6"/>
  <c r="L264" i="6" s="1"/>
  <c r="N263" i="6"/>
  <c r="M263" i="6"/>
  <c r="K263" i="6"/>
  <c r="L263" i="6" s="1"/>
  <c r="N262" i="6"/>
  <c r="M262" i="6"/>
  <c r="K262" i="6"/>
  <c r="L262" i="6" s="1"/>
  <c r="N261" i="6"/>
  <c r="M261" i="6"/>
  <c r="K261" i="6"/>
  <c r="L261" i="6" s="1"/>
  <c r="N260" i="6"/>
  <c r="M260" i="6"/>
  <c r="K260" i="6"/>
  <c r="L260" i="6" s="1"/>
  <c r="N259" i="6"/>
  <c r="M259" i="6"/>
  <c r="K259" i="6"/>
  <c r="L259" i="6" s="1"/>
  <c r="N258" i="6"/>
  <c r="M258" i="6"/>
  <c r="K258" i="6"/>
  <c r="L258" i="6" s="1"/>
  <c r="N257" i="6"/>
  <c r="M257" i="6"/>
  <c r="K257" i="6"/>
  <c r="L257" i="6" s="1"/>
  <c r="N256" i="6"/>
  <c r="M256" i="6"/>
  <c r="K256" i="6"/>
  <c r="L256" i="6" s="1"/>
  <c r="N255" i="6"/>
  <c r="M255" i="6"/>
  <c r="K255" i="6"/>
  <c r="L255" i="6" s="1"/>
  <c r="N254" i="6"/>
  <c r="M254" i="6"/>
  <c r="K254" i="6"/>
  <c r="L254" i="6" s="1"/>
  <c r="N253" i="6"/>
  <c r="M253" i="6"/>
  <c r="K253" i="6"/>
  <c r="L253" i="6" s="1"/>
  <c r="N252" i="6"/>
  <c r="M252" i="6"/>
  <c r="K252" i="6"/>
  <c r="L252" i="6" s="1"/>
  <c r="N251" i="6"/>
  <c r="M251" i="6"/>
  <c r="K251" i="6"/>
  <c r="L251" i="6" s="1"/>
  <c r="N250" i="6"/>
  <c r="M250" i="6"/>
  <c r="K250" i="6"/>
  <c r="L250" i="6" s="1"/>
  <c r="N249" i="6"/>
  <c r="M249" i="6"/>
  <c r="K249" i="6"/>
  <c r="L249" i="6" s="1"/>
  <c r="N248" i="6"/>
  <c r="M248" i="6"/>
  <c r="K248" i="6"/>
  <c r="L248" i="6" s="1"/>
  <c r="N247" i="6"/>
  <c r="M247" i="6"/>
  <c r="K247" i="6"/>
  <c r="L247" i="6" s="1"/>
  <c r="N246" i="6"/>
  <c r="M246" i="6"/>
  <c r="K246" i="6"/>
  <c r="L246" i="6" s="1"/>
  <c r="N245" i="6"/>
  <c r="M245" i="6"/>
  <c r="K245" i="6"/>
  <c r="L245" i="6" s="1"/>
  <c r="N244" i="6"/>
  <c r="M244" i="6"/>
  <c r="K244" i="6"/>
  <c r="L244" i="6" s="1"/>
  <c r="N243" i="6"/>
  <c r="M243" i="6"/>
  <c r="K243" i="6"/>
  <c r="L243" i="6" s="1"/>
  <c r="N242" i="6"/>
  <c r="M242" i="6"/>
  <c r="K242" i="6"/>
  <c r="L242" i="6" s="1"/>
  <c r="N241" i="6"/>
  <c r="M241" i="6"/>
  <c r="K241" i="6"/>
  <c r="L241" i="6" s="1"/>
  <c r="N240" i="6"/>
  <c r="M240" i="6"/>
  <c r="K240" i="6"/>
  <c r="L240" i="6" s="1"/>
  <c r="N239" i="6"/>
  <c r="M239" i="6"/>
  <c r="K239" i="6"/>
  <c r="L239" i="6" s="1"/>
  <c r="N238" i="6"/>
  <c r="M238" i="6"/>
  <c r="K238" i="6"/>
  <c r="L238" i="6" s="1"/>
  <c r="N237" i="6"/>
  <c r="M237" i="6"/>
  <c r="K237" i="6"/>
  <c r="L237" i="6" s="1"/>
  <c r="N236" i="6"/>
  <c r="M236" i="6"/>
  <c r="K236" i="6"/>
  <c r="L236" i="6" s="1"/>
  <c r="N235" i="6"/>
  <c r="M235" i="6"/>
  <c r="K235" i="6"/>
  <c r="L235" i="6" s="1"/>
  <c r="N234" i="6"/>
  <c r="M234" i="6"/>
  <c r="K234" i="6"/>
  <c r="L234" i="6" s="1"/>
  <c r="N233" i="6"/>
  <c r="M233" i="6"/>
  <c r="K233" i="6"/>
  <c r="L233" i="6" s="1"/>
  <c r="N232" i="6"/>
  <c r="M232" i="6"/>
  <c r="K232" i="6"/>
  <c r="L232" i="6" s="1"/>
  <c r="N231" i="6"/>
  <c r="M231" i="6"/>
  <c r="K231" i="6"/>
  <c r="L231" i="6" s="1"/>
  <c r="N230" i="6"/>
  <c r="M230" i="6"/>
  <c r="K230" i="6"/>
  <c r="L230" i="6" s="1"/>
  <c r="N229" i="6"/>
  <c r="M229" i="6"/>
  <c r="K229" i="6"/>
  <c r="L229" i="6" s="1"/>
  <c r="N228" i="6"/>
  <c r="M228" i="6"/>
  <c r="K228" i="6"/>
  <c r="L228" i="6" s="1"/>
  <c r="N227" i="6"/>
  <c r="M227" i="6"/>
  <c r="K227" i="6"/>
  <c r="L227" i="6" s="1"/>
  <c r="N226" i="6"/>
  <c r="M226" i="6"/>
  <c r="K226" i="6"/>
  <c r="L226" i="6" s="1"/>
  <c r="N225" i="6"/>
  <c r="M225" i="6"/>
  <c r="K225" i="6"/>
  <c r="L225" i="6" s="1"/>
  <c r="N224" i="6"/>
  <c r="M224" i="6"/>
  <c r="K224" i="6"/>
  <c r="L224" i="6" s="1"/>
  <c r="N223" i="6"/>
  <c r="M223" i="6"/>
  <c r="K223" i="6"/>
  <c r="L223" i="6" s="1"/>
  <c r="N222" i="6"/>
  <c r="M222" i="6"/>
  <c r="K222" i="6"/>
  <c r="L222" i="6" s="1"/>
  <c r="N221" i="6"/>
  <c r="M221" i="6"/>
  <c r="K221" i="6"/>
  <c r="L221" i="6" s="1"/>
  <c r="N220" i="6"/>
  <c r="M220" i="6"/>
  <c r="K220" i="6"/>
  <c r="L220" i="6" s="1"/>
  <c r="N219" i="6"/>
  <c r="M219" i="6"/>
  <c r="K219" i="6"/>
  <c r="L219" i="6" s="1"/>
  <c r="N218" i="6"/>
  <c r="M218" i="6"/>
  <c r="K218" i="6"/>
  <c r="L218" i="6" s="1"/>
  <c r="N217" i="6"/>
  <c r="M217" i="6"/>
  <c r="K217" i="6"/>
  <c r="L217" i="6" s="1"/>
  <c r="N216" i="6"/>
  <c r="M216" i="6"/>
  <c r="K216" i="6"/>
  <c r="L216" i="6" s="1"/>
  <c r="N215" i="6"/>
  <c r="M215" i="6"/>
  <c r="K215" i="6"/>
  <c r="L215" i="6" s="1"/>
  <c r="N214" i="6"/>
  <c r="M214" i="6"/>
  <c r="K214" i="6"/>
  <c r="L214" i="6" s="1"/>
  <c r="N213" i="6"/>
  <c r="M213" i="6"/>
  <c r="K213" i="6"/>
  <c r="L213" i="6" s="1"/>
  <c r="N212" i="6"/>
  <c r="M212" i="6"/>
  <c r="K212" i="6"/>
  <c r="L212" i="6" s="1"/>
  <c r="N211" i="6"/>
  <c r="M211" i="6"/>
  <c r="K211" i="6"/>
  <c r="L211" i="6" s="1"/>
  <c r="N210" i="6"/>
  <c r="M210" i="6"/>
  <c r="K210" i="6"/>
  <c r="L210" i="6" s="1"/>
  <c r="N209" i="6"/>
  <c r="M209" i="6"/>
  <c r="K209" i="6"/>
  <c r="L209" i="6" s="1"/>
  <c r="N208" i="6"/>
  <c r="M208" i="6"/>
  <c r="K208" i="6"/>
  <c r="L208" i="6" s="1"/>
  <c r="N207" i="6"/>
  <c r="M207" i="6"/>
  <c r="K207" i="6"/>
  <c r="L207" i="6" s="1"/>
  <c r="N206" i="6"/>
  <c r="M206" i="6"/>
  <c r="K206" i="6"/>
  <c r="L206" i="6" s="1"/>
  <c r="N205" i="6"/>
  <c r="M205" i="6"/>
  <c r="K205" i="6"/>
  <c r="L205" i="6" s="1"/>
  <c r="N204" i="6"/>
  <c r="M204" i="6"/>
  <c r="K204" i="6"/>
  <c r="L204" i="6" s="1"/>
  <c r="N203" i="6"/>
  <c r="M203" i="6"/>
  <c r="K203" i="6"/>
  <c r="L203" i="6" s="1"/>
  <c r="N202" i="6"/>
  <c r="M202" i="6"/>
  <c r="K202" i="6"/>
  <c r="L202" i="6" s="1"/>
  <c r="N201" i="6"/>
  <c r="M201" i="6"/>
  <c r="K201" i="6"/>
  <c r="L201" i="6" s="1"/>
  <c r="N200" i="6"/>
  <c r="M200" i="6"/>
  <c r="K200" i="6"/>
  <c r="L200" i="6" s="1"/>
  <c r="N199" i="6"/>
  <c r="M199" i="6"/>
  <c r="K199" i="6"/>
  <c r="L199" i="6" s="1"/>
  <c r="N198" i="6"/>
  <c r="M198" i="6"/>
  <c r="K198" i="6"/>
  <c r="L198" i="6" s="1"/>
  <c r="N197" i="6"/>
  <c r="M197" i="6"/>
  <c r="K197" i="6"/>
  <c r="L197" i="6" s="1"/>
  <c r="N196" i="6"/>
  <c r="M196" i="6"/>
  <c r="K196" i="6"/>
  <c r="L196" i="6" s="1"/>
  <c r="N195" i="6"/>
  <c r="M195" i="6"/>
  <c r="K195" i="6"/>
  <c r="L195" i="6" s="1"/>
  <c r="N194" i="6"/>
  <c r="M194" i="6"/>
  <c r="K194" i="6"/>
  <c r="L194" i="6" s="1"/>
  <c r="N193" i="6"/>
  <c r="M193" i="6"/>
  <c r="K193" i="6"/>
  <c r="L193" i="6" s="1"/>
  <c r="N192" i="6"/>
  <c r="M192" i="6"/>
  <c r="K192" i="6"/>
  <c r="L192" i="6" s="1"/>
  <c r="N191" i="6"/>
  <c r="M191" i="6"/>
  <c r="K191" i="6"/>
  <c r="L191" i="6" s="1"/>
  <c r="N190" i="6"/>
  <c r="M190" i="6"/>
  <c r="K190" i="6"/>
  <c r="L190" i="6" s="1"/>
  <c r="N189" i="6"/>
  <c r="M189" i="6"/>
  <c r="K189" i="6"/>
  <c r="L189" i="6" s="1"/>
  <c r="N188" i="6"/>
  <c r="M188" i="6"/>
  <c r="K188" i="6"/>
  <c r="L188" i="6" s="1"/>
  <c r="N187" i="6"/>
  <c r="M187" i="6"/>
  <c r="K187" i="6"/>
  <c r="L187" i="6" s="1"/>
  <c r="N186" i="6"/>
  <c r="M186" i="6"/>
  <c r="K186" i="6"/>
  <c r="L186" i="6" s="1"/>
  <c r="N185" i="6"/>
  <c r="M185" i="6"/>
  <c r="K185" i="6"/>
  <c r="L185" i="6" s="1"/>
  <c r="N184" i="6"/>
  <c r="M184" i="6"/>
  <c r="K184" i="6"/>
  <c r="L184" i="6" s="1"/>
  <c r="N183" i="6"/>
  <c r="M183" i="6"/>
  <c r="K183" i="6"/>
  <c r="L183" i="6" s="1"/>
  <c r="N182" i="6"/>
  <c r="M182" i="6"/>
  <c r="K182" i="6"/>
  <c r="L182" i="6" s="1"/>
  <c r="N181" i="6"/>
  <c r="M181" i="6"/>
  <c r="K181" i="6"/>
  <c r="L181" i="6" s="1"/>
  <c r="N180" i="6"/>
  <c r="M180" i="6"/>
  <c r="K180" i="6"/>
  <c r="L180" i="6" s="1"/>
  <c r="N179" i="6"/>
  <c r="M179" i="6"/>
  <c r="K179" i="6"/>
  <c r="L179" i="6" s="1"/>
  <c r="N178" i="6"/>
  <c r="M178" i="6"/>
  <c r="K178" i="6"/>
  <c r="L178" i="6" s="1"/>
  <c r="N177" i="6"/>
  <c r="M177" i="6"/>
  <c r="K177" i="6"/>
  <c r="L177" i="6" s="1"/>
  <c r="N176" i="6"/>
  <c r="M176" i="6"/>
  <c r="K176" i="6"/>
  <c r="L176" i="6" s="1"/>
  <c r="N175" i="6"/>
  <c r="M175" i="6"/>
  <c r="K175" i="6"/>
  <c r="L175" i="6" s="1"/>
  <c r="N174" i="6"/>
  <c r="M174" i="6"/>
  <c r="K174" i="6"/>
  <c r="L174" i="6" s="1"/>
  <c r="N173" i="6"/>
  <c r="M173" i="6"/>
  <c r="K173" i="6"/>
  <c r="L173" i="6" s="1"/>
  <c r="N172" i="6"/>
  <c r="M172" i="6"/>
  <c r="K172" i="6"/>
  <c r="L172" i="6" s="1"/>
  <c r="N171" i="6"/>
  <c r="M171" i="6"/>
  <c r="K171" i="6"/>
  <c r="L171" i="6" s="1"/>
  <c r="N170" i="6"/>
  <c r="M170" i="6"/>
  <c r="K170" i="6"/>
  <c r="L170" i="6" s="1"/>
  <c r="N169" i="6"/>
  <c r="M169" i="6"/>
  <c r="K169" i="6"/>
  <c r="L169" i="6" s="1"/>
  <c r="N168" i="6"/>
  <c r="M168" i="6"/>
  <c r="K168" i="6"/>
  <c r="L168" i="6" s="1"/>
  <c r="N167" i="6"/>
  <c r="M167" i="6"/>
  <c r="K167" i="6"/>
  <c r="L167" i="6" s="1"/>
  <c r="N166" i="6"/>
  <c r="M166" i="6"/>
  <c r="K166" i="6"/>
  <c r="L166" i="6" s="1"/>
  <c r="N165" i="6"/>
  <c r="M165" i="6"/>
  <c r="K165" i="6"/>
  <c r="L165" i="6" s="1"/>
  <c r="N164" i="6"/>
  <c r="M164" i="6"/>
  <c r="K164" i="6"/>
  <c r="L164" i="6" s="1"/>
  <c r="N163" i="6"/>
  <c r="M163" i="6"/>
  <c r="K163" i="6"/>
  <c r="L163" i="6" s="1"/>
  <c r="N162" i="6"/>
  <c r="M162" i="6"/>
  <c r="K162" i="6"/>
  <c r="L162" i="6" s="1"/>
  <c r="N161" i="6"/>
  <c r="M161" i="6"/>
  <c r="K161" i="6"/>
  <c r="L161" i="6" s="1"/>
  <c r="N160" i="6"/>
  <c r="M160" i="6"/>
  <c r="K160" i="6"/>
  <c r="L160" i="6" s="1"/>
  <c r="N159" i="6"/>
  <c r="M159" i="6"/>
  <c r="K159" i="6"/>
  <c r="L159" i="6" s="1"/>
  <c r="N158" i="6"/>
  <c r="M158" i="6"/>
  <c r="K158" i="6"/>
  <c r="L158" i="6" s="1"/>
  <c r="N157" i="6"/>
  <c r="M157" i="6"/>
  <c r="K157" i="6"/>
  <c r="L157" i="6" s="1"/>
  <c r="N156" i="6"/>
  <c r="M156" i="6"/>
  <c r="K156" i="6"/>
  <c r="L156" i="6" s="1"/>
  <c r="N155" i="6"/>
  <c r="M155" i="6"/>
  <c r="K155" i="6"/>
  <c r="L155" i="6" s="1"/>
  <c r="N154" i="6"/>
  <c r="M154" i="6"/>
  <c r="K154" i="6"/>
  <c r="L154" i="6" s="1"/>
  <c r="N153" i="6"/>
  <c r="M153" i="6"/>
  <c r="K153" i="6"/>
  <c r="L153" i="6" s="1"/>
  <c r="N152" i="6"/>
  <c r="M152" i="6"/>
  <c r="K152" i="6"/>
  <c r="L152" i="6" s="1"/>
  <c r="N151" i="6"/>
  <c r="M151" i="6"/>
  <c r="K151" i="6"/>
  <c r="L151" i="6" s="1"/>
  <c r="N150" i="6"/>
  <c r="M150" i="6"/>
  <c r="K150" i="6"/>
  <c r="L150" i="6" s="1"/>
  <c r="N149" i="6"/>
  <c r="M149" i="6"/>
  <c r="K149" i="6"/>
  <c r="L149" i="6" s="1"/>
  <c r="N148" i="6"/>
  <c r="M148" i="6"/>
  <c r="K148" i="6"/>
  <c r="L148" i="6" s="1"/>
  <c r="N147" i="6"/>
  <c r="M147" i="6"/>
  <c r="K147" i="6"/>
  <c r="L147" i="6" s="1"/>
  <c r="N146" i="6"/>
  <c r="M146" i="6"/>
  <c r="K146" i="6"/>
  <c r="L146" i="6" s="1"/>
  <c r="N145" i="6"/>
  <c r="M145" i="6"/>
  <c r="K145" i="6"/>
  <c r="L145" i="6" s="1"/>
  <c r="N144" i="6"/>
  <c r="M144" i="6"/>
  <c r="K144" i="6"/>
  <c r="L144" i="6" s="1"/>
  <c r="N143" i="6"/>
  <c r="M143" i="6"/>
  <c r="K143" i="6"/>
  <c r="L143" i="6" s="1"/>
  <c r="N142" i="6"/>
  <c r="M142" i="6"/>
  <c r="K142" i="6"/>
  <c r="L142" i="6" s="1"/>
  <c r="N141" i="6"/>
  <c r="M141" i="6"/>
  <c r="K141" i="6"/>
  <c r="L141" i="6" s="1"/>
  <c r="N140" i="6"/>
  <c r="M140" i="6"/>
  <c r="K140" i="6"/>
  <c r="L140" i="6" s="1"/>
  <c r="N139" i="6"/>
  <c r="M139" i="6"/>
  <c r="K139" i="6"/>
  <c r="L139" i="6" s="1"/>
  <c r="N138" i="6"/>
  <c r="M138" i="6"/>
  <c r="K138" i="6"/>
  <c r="L138" i="6" s="1"/>
  <c r="N137" i="6"/>
  <c r="M137" i="6"/>
  <c r="K137" i="6"/>
  <c r="L137" i="6" s="1"/>
  <c r="N136" i="6"/>
  <c r="M136" i="6"/>
  <c r="K136" i="6"/>
  <c r="L136" i="6" s="1"/>
  <c r="N135" i="6"/>
  <c r="M135" i="6"/>
  <c r="K135" i="6"/>
  <c r="L135" i="6" s="1"/>
  <c r="N134" i="6"/>
  <c r="M134" i="6"/>
  <c r="K134" i="6"/>
  <c r="L134" i="6" s="1"/>
  <c r="N133" i="6"/>
  <c r="M133" i="6"/>
  <c r="K133" i="6"/>
  <c r="L133" i="6" s="1"/>
  <c r="N132" i="6"/>
  <c r="M132" i="6"/>
  <c r="K132" i="6"/>
  <c r="L132" i="6" s="1"/>
  <c r="N131" i="6"/>
  <c r="M131" i="6"/>
  <c r="K131" i="6"/>
  <c r="L131" i="6" s="1"/>
  <c r="N130" i="6"/>
  <c r="M130" i="6"/>
  <c r="K130" i="6"/>
  <c r="L130" i="6" s="1"/>
  <c r="N129" i="6"/>
  <c r="M129" i="6"/>
  <c r="K129" i="6"/>
  <c r="L129" i="6" s="1"/>
  <c r="N128" i="6"/>
  <c r="M128" i="6"/>
  <c r="K128" i="6"/>
  <c r="L128" i="6" s="1"/>
  <c r="N127" i="6"/>
  <c r="M127" i="6"/>
  <c r="K127" i="6"/>
  <c r="L127" i="6" s="1"/>
  <c r="N126" i="6"/>
  <c r="M126" i="6"/>
  <c r="K126" i="6"/>
  <c r="L126" i="6" s="1"/>
  <c r="N125" i="6"/>
  <c r="M125" i="6"/>
  <c r="K125" i="6"/>
  <c r="L125" i="6" s="1"/>
  <c r="N124" i="6"/>
  <c r="M124" i="6"/>
  <c r="K124" i="6"/>
  <c r="L124" i="6" s="1"/>
  <c r="N123" i="6"/>
  <c r="M123" i="6"/>
  <c r="K123" i="6"/>
  <c r="L123" i="6" s="1"/>
  <c r="N122" i="6"/>
  <c r="M122" i="6"/>
  <c r="K122" i="6"/>
  <c r="L122" i="6" s="1"/>
  <c r="N121" i="6"/>
  <c r="M121" i="6"/>
  <c r="K121" i="6"/>
  <c r="L121" i="6" s="1"/>
  <c r="N120" i="6"/>
  <c r="M120" i="6"/>
  <c r="K120" i="6"/>
  <c r="L120" i="6" s="1"/>
  <c r="N119" i="6"/>
  <c r="M119" i="6"/>
  <c r="K119" i="6"/>
  <c r="L119" i="6" s="1"/>
  <c r="N118" i="6"/>
  <c r="M118" i="6"/>
  <c r="K118" i="6"/>
  <c r="L118" i="6" s="1"/>
  <c r="N117" i="6"/>
  <c r="M117" i="6"/>
  <c r="K117" i="6"/>
  <c r="L117" i="6" s="1"/>
  <c r="N116" i="6"/>
  <c r="M116" i="6"/>
  <c r="K116" i="6"/>
  <c r="L116" i="6" s="1"/>
  <c r="N115" i="6"/>
  <c r="M115" i="6"/>
  <c r="K115" i="6"/>
  <c r="L115" i="6" s="1"/>
  <c r="N114" i="6"/>
  <c r="M114" i="6"/>
  <c r="K114" i="6"/>
  <c r="L114" i="6" s="1"/>
  <c r="N113" i="6"/>
  <c r="M113" i="6"/>
  <c r="K113" i="6"/>
  <c r="L113" i="6" s="1"/>
  <c r="N112" i="6"/>
  <c r="M112" i="6"/>
  <c r="K112" i="6"/>
  <c r="L112" i="6" s="1"/>
  <c r="N111" i="6"/>
  <c r="M111" i="6"/>
  <c r="K111" i="6"/>
  <c r="L111" i="6" s="1"/>
  <c r="N110" i="6"/>
  <c r="M110" i="6"/>
  <c r="K110" i="6"/>
  <c r="L110" i="6" s="1"/>
  <c r="N109" i="6"/>
  <c r="M109" i="6"/>
  <c r="K109" i="6"/>
  <c r="L109" i="6" s="1"/>
  <c r="N108" i="6"/>
  <c r="M108" i="6"/>
  <c r="K108" i="6"/>
  <c r="L108" i="6" s="1"/>
  <c r="N107" i="6"/>
  <c r="M107" i="6"/>
  <c r="K107" i="6"/>
  <c r="L107" i="6" s="1"/>
  <c r="N106" i="6"/>
  <c r="M106" i="6"/>
  <c r="K106" i="6"/>
  <c r="L106" i="6" s="1"/>
  <c r="N105" i="6"/>
  <c r="M105" i="6"/>
  <c r="K105" i="6"/>
  <c r="L105" i="6" s="1"/>
  <c r="N104" i="6"/>
  <c r="M104" i="6"/>
  <c r="K104" i="6"/>
  <c r="L104" i="6" s="1"/>
  <c r="N103" i="6"/>
  <c r="M103" i="6"/>
  <c r="K103" i="6"/>
  <c r="L103" i="6" s="1"/>
  <c r="N102" i="6"/>
  <c r="M102" i="6"/>
  <c r="K102" i="6"/>
  <c r="L102" i="6" s="1"/>
  <c r="N101" i="6"/>
  <c r="M101" i="6"/>
  <c r="K101" i="6"/>
  <c r="L101" i="6" s="1"/>
  <c r="N100" i="6"/>
  <c r="M100" i="6"/>
  <c r="K100" i="6"/>
  <c r="L100" i="6" s="1"/>
  <c r="N99" i="6"/>
  <c r="M99" i="6"/>
  <c r="K99" i="6"/>
  <c r="L99" i="6" s="1"/>
  <c r="N98" i="6"/>
  <c r="M98" i="6"/>
  <c r="K98" i="6"/>
  <c r="L98" i="6" s="1"/>
  <c r="N97" i="6"/>
  <c r="M97" i="6"/>
  <c r="K97" i="6"/>
  <c r="L97" i="6" s="1"/>
  <c r="N96" i="6"/>
  <c r="M96" i="6"/>
  <c r="K96" i="6"/>
  <c r="L96" i="6" s="1"/>
  <c r="N95" i="6"/>
  <c r="M95" i="6"/>
  <c r="K95" i="6"/>
  <c r="L95" i="6" s="1"/>
  <c r="N94" i="6"/>
  <c r="M94" i="6"/>
  <c r="K94" i="6"/>
  <c r="L94" i="6" s="1"/>
  <c r="N93" i="6"/>
  <c r="M93" i="6"/>
  <c r="K93" i="6"/>
  <c r="L93" i="6" s="1"/>
  <c r="N92" i="6"/>
  <c r="M92" i="6"/>
  <c r="K92" i="6"/>
  <c r="L92" i="6" s="1"/>
  <c r="N91" i="6"/>
  <c r="M91" i="6"/>
  <c r="K91" i="6"/>
  <c r="L91" i="6" s="1"/>
  <c r="N90" i="6"/>
  <c r="M90" i="6"/>
  <c r="K90" i="6"/>
  <c r="L90" i="6" s="1"/>
  <c r="N89" i="6"/>
  <c r="M89" i="6"/>
  <c r="K89" i="6"/>
  <c r="L89" i="6" s="1"/>
  <c r="N88" i="6"/>
  <c r="M88" i="6"/>
  <c r="K88" i="6"/>
  <c r="L88" i="6" s="1"/>
  <c r="N87" i="6"/>
  <c r="M87" i="6"/>
  <c r="K87" i="6"/>
  <c r="L87" i="6" s="1"/>
  <c r="N86" i="6"/>
  <c r="M86" i="6"/>
  <c r="K86" i="6"/>
  <c r="L86" i="6" s="1"/>
  <c r="N85" i="6"/>
  <c r="M85" i="6"/>
  <c r="K85" i="6"/>
  <c r="L85" i="6" s="1"/>
  <c r="N84" i="6"/>
  <c r="M84" i="6"/>
  <c r="K84" i="6"/>
  <c r="L84" i="6" s="1"/>
  <c r="N83" i="6"/>
  <c r="M83" i="6"/>
  <c r="K83" i="6"/>
  <c r="L83" i="6" s="1"/>
  <c r="N82" i="6"/>
  <c r="M82" i="6"/>
  <c r="K82" i="6"/>
  <c r="L82" i="6" s="1"/>
  <c r="N81" i="6"/>
  <c r="M81" i="6"/>
  <c r="K81" i="6"/>
  <c r="L81" i="6" s="1"/>
  <c r="N80" i="6"/>
  <c r="M80" i="6"/>
  <c r="K80" i="6"/>
  <c r="L80" i="6" s="1"/>
  <c r="N79" i="6"/>
  <c r="M79" i="6"/>
  <c r="K79" i="6"/>
  <c r="L79" i="6" s="1"/>
  <c r="N78" i="6"/>
  <c r="M78" i="6"/>
  <c r="K78" i="6"/>
  <c r="L78" i="6" s="1"/>
  <c r="N77" i="6"/>
  <c r="M77" i="6"/>
  <c r="K77" i="6"/>
  <c r="L77" i="6" s="1"/>
  <c r="N76" i="6"/>
  <c r="M76" i="6"/>
  <c r="K76" i="6"/>
  <c r="L76" i="6" s="1"/>
  <c r="N75" i="6"/>
  <c r="M75" i="6"/>
  <c r="K75" i="6"/>
  <c r="L75" i="6" s="1"/>
  <c r="N74" i="6"/>
  <c r="M74" i="6"/>
  <c r="K74" i="6"/>
  <c r="L74" i="6" s="1"/>
  <c r="N73" i="6"/>
  <c r="M73" i="6"/>
  <c r="K73" i="6"/>
  <c r="L73" i="6" s="1"/>
  <c r="N72" i="6"/>
  <c r="M72" i="6"/>
  <c r="K72" i="6"/>
  <c r="L72" i="6" s="1"/>
  <c r="N71" i="6"/>
  <c r="M71" i="6"/>
  <c r="K71" i="6"/>
  <c r="L71" i="6" s="1"/>
  <c r="N70" i="6"/>
  <c r="M70" i="6"/>
  <c r="K70" i="6"/>
  <c r="L70" i="6" s="1"/>
  <c r="N69" i="6"/>
  <c r="M69" i="6"/>
  <c r="K69" i="6"/>
  <c r="L69" i="6" s="1"/>
  <c r="N68" i="6"/>
  <c r="M68" i="6"/>
  <c r="K68" i="6"/>
  <c r="L68" i="6" s="1"/>
  <c r="N67" i="6"/>
  <c r="M67" i="6"/>
  <c r="K67" i="6"/>
  <c r="L67" i="6" s="1"/>
  <c r="N66" i="6"/>
  <c r="M66" i="6"/>
  <c r="K66" i="6"/>
  <c r="L66" i="6" s="1"/>
  <c r="N65" i="6"/>
  <c r="M65" i="6"/>
  <c r="K65" i="6"/>
  <c r="L65" i="6" s="1"/>
  <c r="N64" i="6"/>
  <c r="M64" i="6"/>
  <c r="K64" i="6"/>
  <c r="L64" i="6" s="1"/>
  <c r="N63" i="6"/>
  <c r="M63" i="6"/>
  <c r="K63" i="6"/>
  <c r="L63" i="6" s="1"/>
  <c r="N62" i="6"/>
  <c r="M62" i="6"/>
  <c r="K62" i="6"/>
  <c r="L62" i="6" s="1"/>
  <c r="N61" i="6"/>
  <c r="M61" i="6"/>
  <c r="K61" i="6"/>
  <c r="L61" i="6" s="1"/>
  <c r="N60" i="6"/>
  <c r="M60" i="6"/>
  <c r="K60" i="6"/>
  <c r="L60" i="6" s="1"/>
  <c r="N59" i="6"/>
  <c r="M59" i="6"/>
  <c r="K59" i="6"/>
  <c r="L59" i="6" s="1"/>
  <c r="N58" i="6"/>
  <c r="M58" i="6"/>
  <c r="K58" i="6"/>
  <c r="L58" i="6" s="1"/>
  <c r="N57" i="6"/>
  <c r="M57" i="6"/>
  <c r="K57" i="6"/>
  <c r="L57" i="6" s="1"/>
  <c r="N56" i="6"/>
  <c r="M56" i="6"/>
  <c r="K56" i="6"/>
  <c r="L56" i="6" s="1"/>
  <c r="N55" i="6"/>
  <c r="M55" i="6"/>
  <c r="K55" i="6"/>
  <c r="L55" i="6" s="1"/>
  <c r="N54" i="6"/>
  <c r="M54" i="6"/>
  <c r="K54" i="6"/>
  <c r="L54" i="6" s="1"/>
  <c r="N53" i="6"/>
  <c r="M53" i="6"/>
  <c r="K53" i="6"/>
  <c r="L53" i="6" s="1"/>
  <c r="N52" i="6"/>
  <c r="M52" i="6"/>
  <c r="K52" i="6"/>
  <c r="L52" i="6" s="1"/>
  <c r="N51" i="6"/>
  <c r="M51" i="6"/>
  <c r="K51" i="6"/>
  <c r="L51" i="6" s="1"/>
  <c r="N50" i="6"/>
  <c r="M50" i="6"/>
  <c r="K50" i="6"/>
  <c r="L50" i="6" s="1"/>
  <c r="N49" i="6"/>
  <c r="M49" i="6"/>
  <c r="K49" i="6"/>
  <c r="L49" i="6" s="1"/>
  <c r="N48" i="6"/>
  <c r="M48" i="6"/>
  <c r="K48" i="6"/>
  <c r="L48" i="6" s="1"/>
  <c r="N47" i="6"/>
  <c r="M47" i="6"/>
  <c r="K47" i="6"/>
  <c r="L47" i="6" s="1"/>
  <c r="N46" i="6"/>
  <c r="M46" i="6"/>
  <c r="K46" i="6"/>
  <c r="L46" i="6" s="1"/>
  <c r="N45" i="6"/>
  <c r="M45" i="6"/>
  <c r="K45" i="6"/>
  <c r="L45" i="6" s="1"/>
  <c r="N44" i="6"/>
  <c r="M44" i="6"/>
  <c r="K44" i="6"/>
  <c r="L44" i="6" s="1"/>
  <c r="N43" i="6"/>
  <c r="M43" i="6"/>
  <c r="K43" i="6"/>
  <c r="L43" i="6" s="1"/>
  <c r="N42" i="6"/>
  <c r="M42" i="6"/>
  <c r="K42" i="6"/>
  <c r="L42" i="6" s="1"/>
  <c r="N41" i="6"/>
  <c r="M41" i="6"/>
  <c r="K41" i="6"/>
  <c r="L41" i="6" s="1"/>
  <c r="N40" i="6"/>
  <c r="M40" i="6"/>
  <c r="K40" i="6"/>
  <c r="L40" i="6" s="1"/>
  <c r="N39" i="6"/>
  <c r="M39" i="6"/>
  <c r="K39" i="6"/>
  <c r="L39" i="6" s="1"/>
  <c r="N38" i="6"/>
  <c r="M38" i="6"/>
  <c r="K38" i="6"/>
  <c r="L38" i="6" s="1"/>
  <c r="N37" i="6"/>
  <c r="M37" i="6"/>
  <c r="K37" i="6"/>
  <c r="L37" i="6" s="1"/>
  <c r="N36" i="6"/>
  <c r="M36" i="6"/>
  <c r="K36" i="6"/>
  <c r="L36" i="6" s="1"/>
  <c r="N35" i="6"/>
  <c r="M35" i="6"/>
  <c r="K35" i="6"/>
  <c r="L35" i="6" s="1"/>
  <c r="N34" i="6"/>
  <c r="M34" i="6"/>
  <c r="K34" i="6"/>
  <c r="L34" i="6" s="1"/>
  <c r="N33" i="6"/>
  <c r="M33" i="6"/>
  <c r="K33" i="6"/>
  <c r="L33" i="6" s="1"/>
  <c r="N32" i="6"/>
  <c r="M32" i="6"/>
  <c r="K32" i="6"/>
  <c r="L32" i="6" s="1"/>
  <c r="N31" i="6"/>
  <c r="M31" i="6"/>
  <c r="K31" i="6"/>
  <c r="L31" i="6" s="1"/>
  <c r="N30" i="6"/>
  <c r="M30" i="6"/>
  <c r="K30" i="6"/>
  <c r="L30" i="6" s="1"/>
  <c r="N29" i="6"/>
  <c r="M29" i="6"/>
  <c r="K29" i="6"/>
  <c r="L29" i="6" s="1"/>
  <c r="N28" i="6"/>
  <c r="M28" i="6"/>
  <c r="K28" i="6"/>
  <c r="L28" i="6" s="1"/>
  <c r="N27" i="6"/>
  <c r="M27" i="6"/>
  <c r="K27" i="6"/>
  <c r="L27" i="6" s="1"/>
  <c r="N26" i="6"/>
  <c r="M26" i="6"/>
  <c r="K26" i="6"/>
  <c r="L26" i="6" s="1"/>
  <c r="N25" i="6"/>
  <c r="M25" i="6"/>
  <c r="K25" i="6"/>
  <c r="L25" i="6" s="1"/>
  <c r="N24" i="6"/>
  <c r="M24" i="6"/>
  <c r="K24" i="6"/>
  <c r="L24" i="6" s="1"/>
  <c r="N23" i="6"/>
  <c r="M23" i="6"/>
  <c r="K23" i="6"/>
  <c r="L23" i="6" s="1"/>
  <c r="N22" i="6"/>
  <c r="M22" i="6"/>
  <c r="K22" i="6"/>
  <c r="L22" i="6" s="1"/>
  <c r="N21" i="6"/>
  <c r="M21" i="6"/>
  <c r="K21" i="6"/>
  <c r="L21" i="6" s="1"/>
  <c r="N20" i="6"/>
  <c r="M20" i="6"/>
  <c r="K20" i="6"/>
  <c r="L20" i="6" s="1"/>
  <c r="N19" i="6"/>
  <c r="M19" i="6"/>
  <c r="K19" i="6"/>
  <c r="L19" i="6" s="1"/>
  <c r="N18" i="6"/>
  <c r="M18" i="6"/>
  <c r="K18" i="6"/>
  <c r="L18" i="6" s="1"/>
  <c r="N17" i="6"/>
  <c r="M17" i="6"/>
  <c r="K17" i="6"/>
  <c r="L17" i="6" s="1"/>
  <c r="N16" i="6"/>
  <c r="M16" i="6"/>
  <c r="K16" i="6"/>
  <c r="L16" i="6" s="1"/>
  <c r="N15" i="6"/>
  <c r="M15" i="6"/>
  <c r="K15" i="6"/>
  <c r="L15" i="6" s="1"/>
  <c r="N14" i="6"/>
  <c r="M14" i="6"/>
  <c r="K14" i="6"/>
  <c r="L14" i="6" s="1"/>
  <c r="N13" i="6"/>
  <c r="M13" i="6"/>
  <c r="K13" i="6"/>
  <c r="L13" i="6" s="1"/>
  <c r="N12" i="6"/>
  <c r="M12" i="6"/>
  <c r="K12" i="6"/>
  <c r="L12" i="6" s="1"/>
  <c r="N11" i="6"/>
  <c r="M11" i="6"/>
  <c r="K11" i="6"/>
  <c r="L11" i="6" s="1"/>
  <c r="N10" i="6"/>
  <c r="M10" i="6"/>
  <c r="K10" i="6"/>
  <c r="L10" i="6" s="1"/>
  <c r="N9" i="6"/>
  <c r="M9" i="6"/>
  <c r="K9" i="6"/>
  <c r="L9" i="6" s="1"/>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AK1008" i="4"/>
  <c r="AI1008" i="4"/>
  <c r="AJ1008" i="4" s="1"/>
  <c r="AH1008" i="4"/>
  <c r="AG1008" i="4"/>
  <c r="AF1008" i="4"/>
  <c r="AE1008" i="4"/>
  <c r="AD1008" i="4"/>
  <c r="AK1007" i="4"/>
  <c r="AI1007" i="4"/>
  <c r="AJ1007" i="4" s="1"/>
  <c r="AH1007" i="4"/>
  <c r="AG1007" i="4"/>
  <c r="AF1007" i="4"/>
  <c r="AE1007" i="4"/>
  <c r="AD1007" i="4"/>
  <c r="AK1006" i="4"/>
  <c r="AI1006" i="4"/>
  <c r="AJ1006" i="4" s="1"/>
  <c r="AH1006" i="4"/>
  <c r="AG1006" i="4"/>
  <c r="AF1006" i="4"/>
  <c r="AE1006" i="4"/>
  <c r="AD1006" i="4"/>
  <c r="AK1005" i="4"/>
  <c r="AI1005" i="4"/>
  <c r="AJ1005" i="4" s="1"/>
  <c r="AH1005" i="4"/>
  <c r="AG1005" i="4"/>
  <c r="AF1005" i="4"/>
  <c r="AE1005" i="4"/>
  <c r="AD1005" i="4"/>
  <c r="AK1004" i="4"/>
  <c r="AI1004" i="4"/>
  <c r="AJ1004" i="4" s="1"/>
  <c r="AH1004" i="4"/>
  <c r="AG1004" i="4"/>
  <c r="AF1004" i="4"/>
  <c r="AE1004" i="4"/>
  <c r="AD1004" i="4"/>
  <c r="AK1003" i="4"/>
  <c r="AI1003" i="4"/>
  <c r="AJ1003" i="4" s="1"/>
  <c r="AH1003" i="4"/>
  <c r="AG1003" i="4"/>
  <c r="AF1003" i="4"/>
  <c r="AE1003" i="4"/>
  <c r="AD1003" i="4"/>
  <c r="AK1002" i="4"/>
  <c r="AI1002" i="4"/>
  <c r="AJ1002" i="4" s="1"/>
  <c r="AH1002" i="4"/>
  <c r="AG1002" i="4"/>
  <c r="AF1002" i="4"/>
  <c r="AE1002" i="4"/>
  <c r="AD1002" i="4"/>
  <c r="AK1001" i="4"/>
  <c r="AI1001" i="4"/>
  <c r="AJ1001" i="4" s="1"/>
  <c r="AH1001" i="4"/>
  <c r="AG1001" i="4"/>
  <c r="AF1001" i="4"/>
  <c r="AE1001" i="4"/>
  <c r="AD1001" i="4"/>
  <c r="AK1000" i="4"/>
  <c r="AI1000" i="4"/>
  <c r="AJ1000" i="4" s="1"/>
  <c r="AH1000" i="4"/>
  <c r="AG1000" i="4"/>
  <c r="AF1000" i="4"/>
  <c r="AE1000" i="4"/>
  <c r="AD1000" i="4"/>
  <c r="AK999" i="4"/>
  <c r="AI999" i="4"/>
  <c r="AJ999" i="4" s="1"/>
  <c r="AH999" i="4"/>
  <c r="AG999" i="4"/>
  <c r="AF999" i="4"/>
  <c r="AE999" i="4"/>
  <c r="AD999" i="4"/>
  <c r="AK998" i="4"/>
  <c r="AI998" i="4"/>
  <c r="AJ998" i="4" s="1"/>
  <c r="AH998" i="4"/>
  <c r="AG998" i="4"/>
  <c r="AF998" i="4"/>
  <c r="AE998" i="4"/>
  <c r="AD998" i="4"/>
  <c r="AK997" i="4"/>
  <c r="AI997" i="4"/>
  <c r="AJ997" i="4" s="1"/>
  <c r="AH997" i="4"/>
  <c r="AG997" i="4"/>
  <c r="AF997" i="4"/>
  <c r="AE997" i="4"/>
  <c r="AD997" i="4"/>
  <c r="AK996" i="4"/>
  <c r="AI996" i="4"/>
  <c r="AJ996" i="4" s="1"/>
  <c r="AH996" i="4"/>
  <c r="AG996" i="4"/>
  <c r="AF996" i="4"/>
  <c r="AE996" i="4"/>
  <c r="AD996" i="4"/>
  <c r="AK995" i="4"/>
  <c r="AI995" i="4"/>
  <c r="AJ995" i="4" s="1"/>
  <c r="AH995" i="4"/>
  <c r="AG995" i="4"/>
  <c r="AF995" i="4"/>
  <c r="AE995" i="4"/>
  <c r="AD995" i="4"/>
  <c r="AK994" i="4"/>
  <c r="AI994" i="4"/>
  <c r="AJ994" i="4" s="1"/>
  <c r="AH994" i="4"/>
  <c r="AG994" i="4"/>
  <c r="AF994" i="4"/>
  <c r="AE994" i="4"/>
  <c r="AD994" i="4"/>
  <c r="AK993" i="4"/>
  <c r="AI993" i="4"/>
  <c r="AJ993" i="4" s="1"/>
  <c r="AH993" i="4"/>
  <c r="AG993" i="4"/>
  <c r="AF993" i="4"/>
  <c r="AE993" i="4"/>
  <c r="AD993" i="4"/>
  <c r="AK992" i="4"/>
  <c r="AI992" i="4"/>
  <c r="AJ992" i="4" s="1"/>
  <c r="AH992" i="4"/>
  <c r="AG992" i="4"/>
  <c r="AF992" i="4"/>
  <c r="AE992" i="4"/>
  <c r="AD992" i="4"/>
  <c r="AK991" i="4"/>
  <c r="AI991" i="4"/>
  <c r="AJ991" i="4" s="1"/>
  <c r="AH991" i="4"/>
  <c r="AG991" i="4"/>
  <c r="AF991" i="4"/>
  <c r="AE991" i="4"/>
  <c r="AD991" i="4"/>
  <c r="AK990" i="4"/>
  <c r="AI990" i="4"/>
  <c r="AJ990" i="4" s="1"/>
  <c r="AH990" i="4"/>
  <c r="AG990" i="4"/>
  <c r="AF990" i="4"/>
  <c r="AE990" i="4"/>
  <c r="AD990" i="4"/>
  <c r="AK989" i="4"/>
  <c r="AI989" i="4"/>
  <c r="AJ989" i="4" s="1"/>
  <c r="AH989" i="4"/>
  <c r="AG989" i="4"/>
  <c r="AF989" i="4"/>
  <c r="AE989" i="4"/>
  <c r="AD989" i="4"/>
  <c r="AK988" i="4"/>
  <c r="AI988" i="4"/>
  <c r="AJ988" i="4" s="1"/>
  <c r="AH988" i="4"/>
  <c r="AG988" i="4"/>
  <c r="AF988" i="4"/>
  <c r="AE988" i="4"/>
  <c r="AD988" i="4"/>
  <c r="AK987" i="4"/>
  <c r="AI987" i="4"/>
  <c r="AJ987" i="4" s="1"/>
  <c r="AH987" i="4"/>
  <c r="AG987" i="4"/>
  <c r="AF987" i="4"/>
  <c r="AE987" i="4"/>
  <c r="AD987" i="4"/>
  <c r="AK986" i="4"/>
  <c r="AI986" i="4"/>
  <c r="AJ986" i="4" s="1"/>
  <c r="AH986" i="4"/>
  <c r="AG986" i="4"/>
  <c r="AF986" i="4"/>
  <c r="AE986" i="4"/>
  <c r="AD986" i="4"/>
  <c r="AK985" i="4"/>
  <c r="AI985" i="4"/>
  <c r="AJ985" i="4" s="1"/>
  <c r="AH985" i="4"/>
  <c r="AG985" i="4"/>
  <c r="AF985" i="4"/>
  <c r="AE985" i="4"/>
  <c r="AD985" i="4"/>
  <c r="AK984" i="4"/>
  <c r="AI984" i="4"/>
  <c r="AJ984" i="4" s="1"/>
  <c r="AH984" i="4"/>
  <c r="AG984" i="4"/>
  <c r="AF984" i="4"/>
  <c r="AE984" i="4"/>
  <c r="AD984" i="4"/>
  <c r="AK983" i="4"/>
  <c r="AI983" i="4"/>
  <c r="AJ983" i="4" s="1"/>
  <c r="AH983" i="4"/>
  <c r="AG983" i="4"/>
  <c r="AF983" i="4"/>
  <c r="AE983" i="4"/>
  <c r="AD983" i="4"/>
  <c r="AK982" i="4"/>
  <c r="AI982" i="4"/>
  <c r="AJ982" i="4" s="1"/>
  <c r="AH982" i="4"/>
  <c r="AG982" i="4"/>
  <c r="AF982" i="4"/>
  <c r="AE982" i="4"/>
  <c r="AD982" i="4"/>
  <c r="AK981" i="4"/>
  <c r="AI981" i="4"/>
  <c r="AJ981" i="4" s="1"/>
  <c r="AH981" i="4"/>
  <c r="AG981" i="4"/>
  <c r="AF981" i="4"/>
  <c r="AE981" i="4"/>
  <c r="AD981" i="4"/>
  <c r="AK980" i="4"/>
  <c r="AI980" i="4"/>
  <c r="AJ980" i="4" s="1"/>
  <c r="AH980" i="4"/>
  <c r="AG980" i="4"/>
  <c r="AF980" i="4"/>
  <c r="AE980" i="4"/>
  <c r="AD980" i="4"/>
  <c r="AK979" i="4"/>
  <c r="AI979" i="4"/>
  <c r="AJ979" i="4" s="1"/>
  <c r="AH979" i="4"/>
  <c r="AG979" i="4"/>
  <c r="AF979" i="4"/>
  <c r="AE979" i="4"/>
  <c r="AD979" i="4"/>
  <c r="AK978" i="4"/>
  <c r="AI978" i="4"/>
  <c r="AJ978" i="4" s="1"/>
  <c r="AH978" i="4"/>
  <c r="AG978" i="4"/>
  <c r="AF978" i="4"/>
  <c r="AE978" i="4"/>
  <c r="AD978" i="4"/>
  <c r="AK977" i="4"/>
  <c r="AI977" i="4"/>
  <c r="AJ977" i="4" s="1"/>
  <c r="AH977" i="4"/>
  <c r="AG977" i="4"/>
  <c r="AF977" i="4"/>
  <c r="AE977" i="4"/>
  <c r="AD977" i="4"/>
  <c r="AK976" i="4"/>
  <c r="AI976" i="4"/>
  <c r="AJ976" i="4" s="1"/>
  <c r="AH976" i="4"/>
  <c r="AG976" i="4"/>
  <c r="AF976" i="4"/>
  <c r="AE976" i="4"/>
  <c r="AD976" i="4"/>
  <c r="AK975" i="4"/>
  <c r="AI975" i="4"/>
  <c r="AJ975" i="4" s="1"/>
  <c r="AH975" i="4"/>
  <c r="AG975" i="4"/>
  <c r="AF975" i="4"/>
  <c r="AE975" i="4"/>
  <c r="AD975" i="4"/>
  <c r="AK974" i="4"/>
  <c r="AI974" i="4"/>
  <c r="AJ974" i="4" s="1"/>
  <c r="AH974" i="4"/>
  <c r="AG974" i="4"/>
  <c r="AF974" i="4"/>
  <c r="AE974" i="4"/>
  <c r="AD974" i="4"/>
  <c r="AK973" i="4"/>
  <c r="AI973" i="4"/>
  <c r="AJ973" i="4" s="1"/>
  <c r="AH973" i="4"/>
  <c r="AG973" i="4"/>
  <c r="AF973" i="4"/>
  <c r="AE973" i="4"/>
  <c r="AD973" i="4"/>
  <c r="AK972" i="4"/>
  <c r="AI972" i="4"/>
  <c r="AJ972" i="4" s="1"/>
  <c r="AH972" i="4"/>
  <c r="AG972" i="4"/>
  <c r="AF972" i="4"/>
  <c r="AE972" i="4"/>
  <c r="AD972" i="4"/>
  <c r="AK971" i="4"/>
  <c r="AI971" i="4"/>
  <c r="AJ971" i="4" s="1"/>
  <c r="AH971" i="4"/>
  <c r="AG971" i="4"/>
  <c r="AF971" i="4"/>
  <c r="AE971" i="4"/>
  <c r="AD971" i="4"/>
  <c r="AK970" i="4"/>
  <c r="AI970" i="4"/>
  <c r="AJ970" i="4" s="1"/>
  <c r="AH970" i="4"/>
  <c r="AG970" i="4"/>
  <c r="AF970" i="4"/>
  <c r="AE970" i="4"/>
  <c r="AD970" i="4"/>
  <c r="AK969" i="4"/>
  <c r="AI969" i="4"/>
  <c r="AJ969" i="4" s="1"/>
  <c r="AH969" i="4"/>
  <c r="AG969" i="4"/>
  <c r="AF969" i="4"/>
  <c r="AE969" i="4"/>
  <c r="AD969" i="4"/>
  <c r="AK968" i="4"/>
  <c r="AI968" i="4"/>
  <c r="AJ968" i="4" s="1"/>
  <c r="AH968" i="4"/>
  <c r="AG968" i="4"/>
  <c r="AF968" i="4"/>
  <c r="AE968" i="4"/>
  <c r="AD968" i="4"/>
  <c r="AK967" i="4"/>
  <c r="AI967" i="4"/>
  <c r="AJ967" i="4" s="1"/>
  <c r="AH967" i="4"/>
  <c r="AG967" i="4"/>
  <c r="AF967" i="4"/>
  <c r="AE967" i="4"/>
  <c r="AD967" i="4"/>
  <c r="AK966" i="4"/>
  <c r="AI966" i="4"/>
  <c r="AJ966" i="4" s="1"/>
  <c r="AH966" i="4"/>
  <c r="AG966" i="4"/>
  <c r="AF966" i="4"/>
  <c r="AE966" i="4"/>
  <c r="AD966" i="4"/>
  <c r="AK965" i="4"/>
  <c r="AI965" i="4"/>
  <c r="AJ965" i="4" s="1"/>
  <c r="AH965" i="4"/>
  <c r="AG965" i="4"/>
  <c r="AF965" i="4"/>
  <c r="AE965" i="4"/>
  <c r="AD965" i="4"/>
  <c r="AK964" i="4"/>
  <c r="AI964" i="4"/>
  <c r="AJ964" i="4" s="1"/>
  <c r="AH964" i="4"/>
  <c r="AG964" i="4"/>
  <c r="AF964" i="4"/>
  <c r="AE964" i="4"/>
  <c r="AD964" i="4"/>
  <c r="AK963" i="4"/>
  <c r="AI963" i="4"/>
  <c r="AJ963" i="4" s="1"/>
  <c r="AH963" i="4"/>
  <c r="AG963" i="4"/>
  <c r="AF963" i="4"/>
  <c r="AE963" i="4"/>
  <c r="AD963" i="4"/>
  <c r="AK962" i="4"/>
  <c r="AI962" i="4"/>
  <c r="AJ962" i="4" s="1"/>
  <c r="AH962" i="4"/>
  <c r="AG962" i="4"/>
  <c r="AF962" i="4"/>
  <c r="AE962" i="4"/>
  <c r="AD962" i="4"/>
  <c r="AK961" i="4"/>
  <c r="AI961" i="4"/>
  <c r="AJ961" i="4" s="1"/>
  <c r="AH961" i="4"/>
  <c r="AG961" i="4"/>
  <c r="AF961" i="4"/>
  <c r="AE961" i="4"/>
  <c r="AD961" i="4"/>
  <c r="AK960" i="4"/>
  <c r="AI960" i="4"/>
  <c r="AJ960" i="4" s="1"/>
  <c r="AH960" i="4"/>
  <c r="AG960" i="4"/>
  <c r="AF960" i="4"/>
  <c r="AE960" i="4"/>
  <c r="AD960" i="4"/>
  <c r="AK959" i="4"/>
  <c r="AI959" i="4"/>
  <c r="AJ959" i="4" s="1"/>
  <c r="AH959" i="4"/>
  <c r="AG959" i="4"/>
  <c r="AF959" i="4"/>
  <c r="AE959" i="4"/>
  <c r="AD959" i="4"/>
  <c r="AK958" i="4"/>
  <c r="AI958" i="4"/>
  <c r="AJ958" i="4" s="1"/>
  <c r="AH958" i="4"/>
  <c r="AG958" i="4"/>
  <c r="AF958" i="4"/>
  <c r="AE958" i="4"/>
  <c r="AD958" i="4"/>
  <c r="AK957" i="4"/>
  <c r="AI957" i="4"/>
  <c r="AJ957" i="4" s="1"/>
  <c r="AH957" i="4"/>
  <c r="AG957" i="4"/>
  <c r="AF957" i="4"/>
  <c r="AE957" i="4"/>
  <c r="AD957" i="4"/>
  <c r="AK956" i="4"/>
  <c r="AI956" i="4"/>
  <c r="AJ956" i="4" s="1"/>
  <c r="AH956" i="4"/>
  <c r="AG956" i="4"/>
  <c r="AF956" i="4"/>
  <c r="AE956" i="4"/>
  <c r="AD956" i="4"/>
  <c r="AK955" i="4"/>
  <c r="AI955" i="4"/>
  <c r="AJ955" i="4" s="1"/>
  <c r="AH955" i="4"/>
  <c r="AG955" i="4"/>
  <c r="AF955" i="4"/>
  <c r="AE955" i="4"/>
  <c r="AD955" i="4"/>
  <c r="AK954" i="4"/>
  <c r="AI954" i="4"/>
  <c r="AJ954" i="4" s="1"/>
  <c r="AH954" i="4"/>
  <c r="AG954" i="4"/>
  <c r="AF954" i="4"/>
  <c r="AE954" i="4"/>
  <c r="AD954" i="4"/>
  <c r="AK953" i="4"/>
  <c r="AI953" i="4"/>
  <c r="AJ953" i="4" s="1"/>
  <c r="AH953" i="4"/>
  <c r="AG953" i="4"/>
  <c r="AF953" i="4"/>
  <c r="AE953" i="4"/>
  <c r="AD953" i="4"/>
  <c r="AK952" i="4"/>
  <c r="AI952" i="4"/>
  <c r="AJ952" i="4" s="1"/>
  <c r="AH952" i="4"/>
  <c r="AG952" i="4"/>
  <c r="AF952" i="4"/>
  <c r="AE952" i="4"/>
  <c r="AD952" i="4"/>
  <c r="AK951" i="4"/>
  <c r="AI951" i="4"/>
  <c r="AJ951" i="4" s="1"/>
  <c r="AH951" i="4"/>
  <c r="AG951" i="4"/>
  <c r="AF951" i="4"/>
  <c r="AE951" i="4"/>
  <c r="AD951" i="4"/>
  <c r="AK950" i="4"/>
  <c r="AI950" i="4"/>
  <c r="AJ950" i="4" s="1"/>
  <c r="AH950" i="4"/>
  <c r="AG950" i="4"/>
  <c r="AF950" i="4"/>
  <c r="AE950" i="4"/>
  <c r="AD950" i="4"/>
  <c r="AK949" i="4"/>
  <c r="AI949" i="4"/>
  <c r="AJ949" i="4" s="1"/>
  <c r="AH949" i="4"/>
  <c r="AG949" i="4"/>
  <c r="AF949" i="4"/>
  <c r="AE949" i="4"/>
  <c r="AD949" i="4"/>
  <c r="AK948" i="4"/>
  <c r="AI948" i="4"/>
  <c r="AJ948" i="4" s="1"/>
  <c r="AH948" i="4"/>
  <c r="AG948" i="4"/>
  <c r="AF948" i="4"/>
  <c r="AE948" i="4"/>
  <c r="AD948" i="4"/>
  <c r="AK947" i="4"/>
  <c r="AI947" i="4"/>
  <c r="AJ947" i="4" s="1"/>
  <c r="AH947" i="4"/>
  <c r="AG947" i="4"/>
  <c r="AF947" i="4"/>
  <c r="AE947" i="4"/>
  <c r="AD947" i="4"/>
  <c r="AK946" i="4"/>
  <c r="AI946" i="4"/>
  <c r="AJ946" i="4" s="1"/>
  <c r="AH946" i="4"/>
  <c r="AG946" i="4"/>
  <c r="AF946" i="4"/>
  <c r="AE946" i="4"/>
  <c r="AD946" i="4"/>
  <c r="AK945" i="4"/>
  <c r="AI945" i="4"/>
  <c r="AJ945" i="4" s="1"/>
  <c r="AH945" i="4"/>
  <c r="AG945" i="4"/>
  <c r="AF945" i="4"/>
  <c r="AE945" i="4"/>
  <c r="AD945" i="4"/>
  <c r="AK944" i="4"/>
  <c r="AI944" i="4"/>
  <c r="AJ944" i="4" s="1"/>
  <c r="AH944" i="4"/>
  <c r="AG944" i="4"/>
  <c r="AF944" i="4"/>
  <c r="AE944" i="4"/>
  <c r="AD944" i="4"/>
  <c r="AK943" i="4"/>
  <c r="AI943" i="4"/>
  <c r="AJ943" i="4" s="1"/>
  <c r="AH943" i="4"/>
  <c r="AG943" i="4"/>
  <c r="AF943" i="4"/>
  <c r="AE943" i="4"/>
  <c r="AD943" i="4"/>
  <c r="AK942" i="4"/>
  <c r="AI942" i="4"/>
  <c r="AJ942" i="4" s="1"/>
  <c r="AH942" i="4"/>
  <c r="AG942" i="4"/>
  <c r="AF942" i="4"/>
  <c r="AE942" i="4"/>
  <c r="AD942" i="4"/>
  <c r="AK941" i="4"/>
  <c r="AI941" i="4"/>
  <c r="AJ941" i="4" s="1"/>
  <c r="AH941" i="4"/>
  <c r="AG941" i="4"/>
  <c r="AF941" i="4"/>
  <c r="AE941" i="4"/>
  <c r="AD941" i="4"/>
  <c r="AK940" i="4"/>
  <c r="AI940" i="4"/>
  <c r="AJ940" i="4" s="1"/>
  <c r="AH940" i="4"/>
  <c r="AG940" i="4"/>
  <c r="AF940" i="4"/>
  <c r="AE940" i="4"/>
  <c r="AD940" i="4"/>
  <c r="AK939" i="4"/>
  <c r="AI939" i="4"/>
  <c r="AJ939" i="4" s="1"/>
  <c r="AH939" i="4"/>
  <c r="AG939" i="4"/>
  <c r="AF939" i="4"/>
  <c r="AE939" i="4"/>
  <c r="AD939" i="4"/>
  <c r="AK938" i="4"/>
  <c r="AI938" i="4"/>
  <c r="AJ938" i="4" s="1"/>
  <c r="AH938" i="4"/>
  <c r="AG938" i="4"/>
  <c r="AF938" i="4"/>
  <c r="AE938" i="4"/>
  <c r="AD938" i="4"/>
  <c r="AK937" i="4"/>
  <c r="AI937" i="4"/>
  <c r="AJ937" i="4" s="1"/>
  <c r="AH937" i="4"/>
  <c r="AG937" i="4"/>
  <c r="AF937" i="4"/>
  <c r="AE937" i="4"/>
  <c r="AD937" i="4"/>
  <c r="AK936" i="4"/>
  <c r="AI936" i="4"/>
  <c r="AJ936" i="4" s="1"/>
  <c r="AH936" i="4"/>
  <c r="AG936" i="4"/>
  <c r="AF936" i="4"/>
  <c r="AE936" i="4"/>
  <c r="AD936" i="4"/>
  <c r="AK935" i="4"/>
  <c r="AI935" i="4"/>
  <c r="AJ935" i="4" s="1"/>
  <c r="AH935" i="4"/>
  <c r="AG935" i="4"/>
  <c r="AF935" i="4"/>
  <c r="AE935" i="4"/>
  <c r="AD935" i="4"/>
  <c r="AK934" i="4"/>
  <c r="AI934" i="4"/>
  <c r="AJ934" i="4" s="1"/>
  <c r="AH934" i="4"/>
  <c r="AG934" i="4"/>
  <c r="AF934" i="4"/>
  <c r="AE934" i="4"/>
  <c r="AD934" i="4"/>
  <c r="AK933" i="4"/>
  <c r="AI933" i="4"/>
  <c r="AJ933" i="4" s="1"/>
  <c r="AH933" i="4"/>
  <c r="AG933" i="4"/>
  <c r="AF933" i="4"/>
  <c r="AE933" i="4"/>
  <c r="AD933" i="4"/>
  <c r="AK932" i="4"/>
  <c r="AI932" i="4"/>
  <c r="AJ932" i="4" s="1"/>
  <c r="AH932" i="4"/>
  <c r="AG932" i="4"/>
  <c r="AF932" i="4"/>
  <c r="AE932" i="4"/>
  <c r="AD932" i="4"/>
  <c r="AK931" i="4"/>
  <c r="AI931" i="4"/>
  <c r="AJ931" i="4" s="1"/>
  <c r="AH931" i="4"/>
  <c r="AG931" i="4"/>
  <c r="AF931" i="4"/>
  <c r="AE931" i="4"/>
  <c r="AD931" i="4"/>
  <c r="AK930" i="4"/>
  <c r="AI930" i="4"/>
  <c r="AJ930" i="4" s="1"/>
  <c r="AH930" i="4"/>
  <c r="AG930" i="4"/>
  <c r="AF930" i="4"/>
  <c r="AE930" i="4"/>
  <c r="AD930" i="4"/>
  <c r="AK929" i="4"/>
  <c r="AI929" i="4"/>
  <c r="AJ929" i="4" s="1"/>
  <c r="AH929" i="4"/>
  <c r="AG929" i="4"/>
  <c r="AF929" i="4"/>
  <c r="AE929" i="4"/>
  <c r="AD929" i="4"/>
  <c r="AK928" i="4"/>
  <c r="AI928" i="4"/>
  <c r="AJ928" i="4" s="1"/>
  <c r="AH928" i="4"/>
  <c r="AG928" i="4"/>
  <c r="AF928" i="4"/>
  <c r="AE928" i="4"/>
  <c r="AD928" i="4"/>
  <c r="AK927" i="4"/>
  <c r="AI927" i="4"/>
  <c r="AJ927" i="4" s="1"/>
  <c r="AH927" i="4"/>
  <c r="AG927" i="4"/>
  <c r="AF927" i="4"/>
  <c r="AE927" i="4"/>
  <c r="AD927" i="4"/>
  <c r="AK926" i="4"/>
  <c r="AI926" i="4"/>
  <c r="AJ926" i="4" s="1"/>
  <c r="AH926" i="4"/>
  <c r="AG926" i="4"/>
  <c r="AF926" i="4"/>
  <c r="AE926" i="4"/>
  <c r="AD926" i="4"/>
  <c r="AK925" i="4"/>
  <c r="AI925" i="4"/>
  <c r="AJ925" i="4" s="1"/>
  <c r="AH925" i="4"/>
  <c r="AG925" i="4"/>
  <c r="AF925" i="4"/>
  <c r="AE925" i="4"/>
  <c r="AD925" i="4"/>
  <c r="AK924" i="4"/>
  <c r="AI924" i="4"/>
  <c r="AJ924" i="4" s="1"/>
  <c r="AH924" i="4"/>
  <c r="AG924" i="4"/>
  <c r="AF924" i="4"/>
  <c r="AE924" i="4"/>
  <c r="AD924" i="4"/>
  <c r="AK923" i="4"/>
  <c r="AI923" i="4"/>
  <c r="AJ923" i="4" s="1"/>
  <c r="AH923" i="4"/>
  <c r="AG923" i="4"/>
  <c r="AF923" i="4"/>
  <c r="AE923" i="4"/>
  <c r="AD923" i="4"/>
  <c r="AK922" i="4"/>
  <c r="AI922" i="4"/>
  <c r="AJ922" i="4" s="1"/>
  <c r="AH922" i="4"/>
  <c r="AG922" i="4"/>
  <c r="AF922" i="4"/>
  <c r="AE922" i="4"/>
  <c r="AD922" i="4"/>
  <c r="AK921" i="4"/>
  <c r="AI921" i="4"/>
  <c r="AJ921" i="4" s="1"/>
  <c r="AH921" i="4"/>
  <c r="AG921" i="4"/>
  <c r="AF921" i="4"/>
  <c r="AE921" i="4"/>
  <c r="AD921" i="4"/>
  <c r="AK920" i="4"/>
  <c r="AI920" i="4"/>
  <c r="AJ920" i="4" s="1"/>
  <c r="AH920" i="4"/>
  <c r="AG920" i="4"/>
  <c r="AF920" i="4"/>
  <c r="AE920" i="4"/>
  <c r="AD920" i="4"/>
  <c r="AK919" i="4"/>
  <c r="AI919" i="4"/>
  <c r="AJ919" i="4" s="1"/>
  <c r="AH919" i="4"/>
  <c r="AG919" i="4"/>
  <c r="AF919" i="4"/>
  <c r="AE919" i="4"/>
  <c r="AD919" i="4"/>
  <c r="AK918" i="4"/>
  <c r="AI918" i="4"/>
  <c r="AJ918" i="4" s="1"/>
  <c r="AH918" i="4"/>
  <c r="AG918" i="4"/>
  <c r="AF918" i="4"/>
  <c r="AE918" i="4"/>
  <c r="AD918" i="4"/>
  <c r="AK917" i="4"/>
  <c r="AI917" i="4"/>
  <c r="AJ917" i="4" s="1"/>
  <c r="AH917" i="4"/>
  <c r="AG917" i="4"/>
  <c r="AF917" i="4"/>
  <c r="AE917" i="4"/>
  <c r="AD917" i="4"/>
  <c r="AK916" i="4"/>
  <c r="AI916" i="4"/>
  <c r="AJ916" i="4" s="1"/>
  <c r="AH916" i="4"/>
  <c r="AG916" i="4"/>
  <c r="AF916" i="4"/>
  <c r="AE916" i="4"/>
  <c r="AD916" i="4"/>
  <c r="AK915" i="4"/>
  <c r="AI915" i="4"/>
  <c r="AJ915" i="4" s="1"/>
  <c r="AH915" i="4"/>
  <c r="AG915" i="4"/>
  <c r="AF915" i="4"/>
  <c r="AE915" i="4"/>
  <c r="AD915" i="4"/>
  <c r="AK914" i="4"/>
  <c r="AI914" i="4"/>
  <c r="AJ914" i="4" s="1"/>
  <c r="AH914" i="4"/>
  <c r="AG914" i="4"/>
  <c r="AF914" i="4"/>
  <c r="AE914" i="4"/>
  <c r="AD914" i="4"/>
  <c r="AK913" i="4"/>
  <c r="AI913" i="4"/>
  <c r="AJ913" i="4" s="1"/>
  <c r="AH913" i="4"/>
  <c r="AG913" i="4"/>
  <c r="AF913" i="4"/>
  <c r="AE913" i="4"/>
  <c r="AD913" i="4"/>
  <c r="AK912" i="4"/>
  <c r="AI912" i="4"/>
  <c r="AJ912" i="4" s="1"/>
  <c r="AH912" i="4"/>
  <c r="AG912" i="4"/>
  <c r="AF912" i="4"/>
  <c r="AE912" i="4"/>
  <c r="AD912" i="4"/>
  <c r="AK911" i="4"/>
  <c r="AI911" i="4"/>
  <c r="AJ911" i="4" s="1"/>
  <c r="AH911" i="4"/>
  <c r="AG911" i="4"/>
  <c r="AF911" i="4"/>
  <c r="AE911" i="4"/>
  <c r="AD911" i="4"/>
  <c r="AK910" i="4"/>
  <c r="AI910" i="4"/>
  <c r="AJ910" i="4" s="1"/>
  <c r="AH910" i="4"/>
  <c r="AG910" i="4"/>
  <c r="AF910" i="4"/>
  <c r="AE910" i="4"/>
  <c r="AD910" i="4"/>
  <c r="AK909" i="4"/>
  <c r="AI909" i="4"/>
  <c r="AJ909" i="4" s="1"/>
  <c r="AH909" i="4"/>
  <c r="AG909" i="4"/>
  <c r="AF909" i="4"/>
  <c r="AE909" i="4"/>
  <c r="AD909" i="4"/>
  <c r="AK908" i="4"/>
  <c r="AI908" i="4"/>
  <c r="AJ908" i="4" s="1"/>
  <c r="AH908" i="4"/>
  <c r="AG908" i="4"/>
  <c r="AF908" i="4"/>
  <c r="AE908" i="4"/>
  <c r="AD908" i="4"/>
  <c r="AK907" i="4"/>
  <c r="AI907" i="4"/>
  <c r="AJ907" i="4" s="1"/>
  <c r="AH907" i="4"/>
  <c r="AG907" i="4"/>
  <c r="AF907" i="4"/>
  <c r="AE907" i="4"/>
  <c r="AD907" i="4"/>
  <c r="AK906" i="4"/>
  <c r="AI906" i="4"/>
  <c r="AJ906" i="4" s="1"/>
  <c r="AH906" i="4"/>
  <c r="AG906" i="4"/>
  <c r="AF906" i="4"/>
  <c r="AE906" i="4"/>
  <c r="AD906" i="4"/>
  <c r="AK905" i="4"/>
  <c r="AI905" i="4"/>
  <c r="AJ905" i="4" s="1"/>
  <c r="AH905" i="4"/>
  <c r="AG905" i="4"/>
  <c r="AF905" i="4"/>
  <c r="AE905" i="4"/>
  <c r="AD905" i="4"/>
  <c r="AK904" i="4"/>
  <c r="AI904" i="4"/>
  <c r="AJ904" i="4" s="1"/>
  <c r="AH904" i="4"/>
  <c r="AG904" i="4"/>
  <c r="AF904" i="4"/>
  <c r="AE904" i="4"/>
  <c r="AD904" i="4"/>
  <c r="AK903" i="4"/>
  <c r="AI903" i="4"/>
  <c r="AJ903" i="4" s="1"/>
  <c r="AH903" i="4"/>
  <c r="AG903" i="4"/>
  <c r="AF903" i="4"/>
  <c r="AE903" i="4"/>
  <c r="AD903" i="4"/>
  <c r="AK902" i="4"/>
  <c r="AI902" i="4"/>
  <c r="AJ902" i="4" s="1"/>
  <c r="AH902" i="4"/>
  <c r="AG902" i="4"/>
  <c r="AF902" i="4"/>
  <c r="AE902" i="4"/>
  <c r="AD902" i="4"/>
  <c r="AK901" i="4"/>
  <c r="AI901" i="4"/>
  <c r="AJ901" i="4" s="1"/>
  <c r="AH901" i="4"/>
  <c r="AG901" i="4"/>
  <c r="AF901" i="4"/>
  <c r="AE901" i="4"/>
  <c r="AD901" i="4"/>
  <c r="AK900" i="4"/>
  <c r="AI900" i="4"/>
  <c r="AJ900" i="4" s="1"/>
  <c r="AH900" i="4"/>
  <c r="AG900" i="4"/>
  <c r="AF900" i="4"/>
  <c r="AE900" i="4"/>
  <c r="AD900" i="4"/>
  <c r="AK899" i="4"/>
  <c r="AI899" i="4"/>
  <c r="AJ899" i="4" s="1"/>
  <c r="AH899" i="4"/>
  <c r="AG899" i="4"/>
  <c r="AF899" i="4"/>
  <c r="AE899" i="4"/>
  <c r="AD899" i="4"/>
  <c r="AK898" i="4"/>
  <c r="AI898" i="4"/>
  <c r="AJ898" i="4" s="1"/>
  <c r="AH898" i="4"/>
  <c r="AG898" i="4"/>
  <c r="AF898" i="4"/>
  <c r="AE898" i="4"/>
  <c r="AD898" i="4"/>
  <c r="AK897" i="4"/>
  <c r="AI897" i="4"/>
  <c r="AJ897" i="4" s="1"/>
  <c r="AH897" i="4"/>
  <c r="AG897" i="4"/>
  <c r="AF897" i="4"/>
  <c r="AE897" i="4"/>
  <c r="AD897" i="4"/>
  <c r="AK896" i="4"/>
  <c r="AI896" i="4"/>
  <c r="AJ896" i="4" s="1"/>
  <c r="AH896" i="4"/>
  <c r="AG896" i="4"/>
  <c r="AF896" i="4"/>
  <c r="AE896" i="4"/>
  <c r="AD896" i="4"/>
  <c r="AK895" i="4"/>
  <c r="AI895" i="4"/>
  <c r="AJ895" i="4" s="1"/>
  <c r="AH895" i="4"/>
  <c r="AG895" i="4"/>
  <c r="AF895" i="4"/>
  <c r="AE895" i="4"/>
  <c r="AD895" i="4"/>
  <c r="AK894" i="4"/>
  <c r="AI894" i="4"/>
  <c r="AJ894" i="4" s="1"/>
  <c r="AH894" i="4"/>
  <c r="AG894" i="4"/>
  <c r="AF894" i="4"/>
  <c r="AE894" i="4"/>
  <c r="AD894" i="4"/>
  <c r="AK893" i="4"/>
  <c r="AI893" i="4"/>
  <c r="AJ893" i="4" s="1"/>
  <c r="AH893" i="4"/>
  <c r="AG893" i="4"/>
  <c r="AF893" i="4"/>
  <c r="AE893" i="4"/>
  <c r="AD893" i="4"/>
  <c r="AK892" i="4"/>
  <c r="AI892" i="4"/>
  <c r="AJ892" i="4" s="1"/>
  <c r="AH892" i="4"/>
  <c r="AG892" i="4"/>
  <c r="AF892" i="4"/>
  <c r="AE892" i="4"/>
  <c r="AD892" i="4"/>
  <c r="AK891" i="4"/>
  <c r="AI891" i="4"/>
  <c r="AJ891" i="4" s="1"/>
  <c r="AH891" i="4"/>
  <c r="AG891" i="4"/>
  <c r="AF891" i="4"/>
  <c r="AE891" i="4"/>
  <c r="AD891" i="4"/>
  <c r="AK890" i="4"/>
  <c r="AI890" i="4"/>
  <c r="AJ890" i="4" s="1"/>
  <c r="AH890" i="4"/>
  <c r="AG890" i="4"/>
  <c r="AF890" i="4"/>
  <c r="AE890" i="4"/>
  <c r="AD890" i="4"/>
  <c r="AK889" i="4"/>
  <c r="AI889" i="4"/>
  <c r="AJ889" i="4" s="1"/>
  <c r="AH889" i="4"/>
  <c r="AG889" i="4"/>
  <c r="AF889" i="4"/>
  <c r="AE889" i="4"/>
  <c r="AD889" i="4"/>
  <c r="AK888" i="4"/>
  <c r="AI888" i="4"/>
  <c r="AJ888" i="4" s="1"/>
  <c r="AH888" i="4"/>
  <c r="AG888" i="4"/>
  <c r="AF888" i="4"/>
  <c r="AE888" i="4"/>
  <c r="AD888" i="4"/>
  <c r="AK887" i="4"/>
  <c r="AI887" i="4"/>
  <c r="AJ887" i="4" s="1"/>
  <c r="AH887" i="4"/>
  <c r="AG887" i="4"/>
  <c r="AF887" i="4"/>
  <c r="AE887" i="4"/>
  <c r="AD887" i="4"/>
  <c r="AK886" i="4"/>
  <c r="AI886" i="4"/>
  <c r="AJ886" i="4" s="1"/>
  <c r="AH886" i="4"/>
  <c r="AG886" i="4"/>
  <c r="AF886" i="4"/>
  <c r="AE886" i="4"/>
  <c r="AD886" i="4"/>
  <c r="AK885" i="4"/>
  <c r="AI885" i="4"/>
  <c r="AJ885" i="4" s="1"/>
  <c r="AH885" i="4"/>
  <c r="AG885" i="4"/>
  <c r="AF885" i="4"/>
  <c r="AE885" i="4"/>
  <c r="AD885" i="4"/>
  <c r="AK884" i="4"/>
  <c r="AI884" i="4"/>
  <c r="AJ884" i="4" s="1"/>
  <c r="AH884" i="4"/>
  <c r="AG884" i="4"/>
  <c r="AF884" i="4"/>
  <c r="AE884" i="4"/>
  <c r="AD884" i="4"/>
  <c r="AK883" i="4"/>
  <c r="AI883" i="4"/>
  <c r="AJ883" i="4" s="1"/>
  <c r="AH883" i="4"/>
  <c r="AG883" i="4"/>
  <c r="AF883" i="4"/>
  <c r="AE883" i="4"/>
  <c r="AD883" i="4"/>
  <c r="AK882" i="4"/>
  <c r="AI882" i="4"/>
  <c r="AJ882" i="4" s="1"/>
  <c r="AH882" i="4"/>
  <c r="AG882" i="4"/>
  <c r="AF882" i="4"/>
  <c r="AE882" i="4"/>
  <c r="AD882" i="4"/>
  <c r="AK881" i="4"/>
  <c r="AI881" i="4"/>
  <c r="AJ881" i="4" s="1"/>
  <c r="AH881" i="4"/>
  <c r="AG881" i="4"/>
  <c r="AF881" i="4"/>
  <c r="AE881" i="4"/>
  <c r="AD881" i="4"/>
  <c r="AK880" i="4"/>
  <c r="AI880" i="4"/>
  <c r="AJ880" i="4" s="1"/>
  <c r="AH880" i="4"/>
  <c r="AG880" i="4"/>
  <c r="AF880" i="4"/>
  <c r="AE880" i="4"/>
  <c r="AD880" i="4"/>
  <c r="AK879" i="4"/>
  <c r="AI879" i="4"/>
  <c r="AJ879" i="4" s="1"/>
  <c r="AH879" i="4"/>
  <c r="AG879" i="4"/>
  <c r="AF879" i="4"/>
  <c r="AE879" i="4"/>
  <c r="AD879" i="4"/>
  <c r="AK878" i="4"/>
  <c r="AI878" i="4"/>
  <c r="AJ878" i="4" s="1"/>
  <c r="AH878" i="4"/>
  <c r="AG878" i="4"/>
  <c r="AF878" i="4"/>
  <c r="AE878" i="4"/>
  <c r="AD878" i="4"/>
  <c r="AK877" i="4"/>
  <c r="AI877" i="4"/>
  <c r="AJ877" i="4" s="1"/>
  <c r="AH877" i="4"/>
  <c r="AG877" i="4"/>
  <c r="AF877" i="4"/>
  <c r="AE877" i="4"/>
  <c r="AD877" i="4"/>
  <c r="AK876" i="4"/>
  <c r="AI876" i="4"/>
  <c r="AJ876" i="4" s="1"/>
  <c r="AH876" i="4"/>
  <c r="AG876" i="4"/>
  <c r="AF876" i="4"/>
  <c r="AE876" i="4"/>
  <c r="AD876" i="4"/>
  <c r="AK875" i="4"/>
  <c r="AI875" i="4"/>
  <c r="AJ875" i="4" s="1"/>
  <c r="AH875" i="4"/>
  <c r="AG875" i="4"/>
  <c r="AF875" i="4"/>
  <c r="AE875" i="4"/>
  <c r="AD875" i="4"/>
  <c r="AK874" i="4"/>
  <c r="AI874" i="4"/>
  <c r="AJ874" i="4" s="1"/>
  <c r="AH874" i="4"/>
  <c r="AG874" i="4"/>
  <c r="AF874" i="4"/>
  <c r="AE874" i="4"/>
  <c r="AD874" i="4"/>
  <c r="AK873" i="4"/>
  <c r="AI873" i="4"/>
  <c r="AJ873" i="4" s="1"/>
  <c r="AH873" i="4"/>
  <c r="AG873" i="4"/>
  <c r="AF873" i="4"/>
  <c r="AE873" i="4"/>
  <c r="AD873" i="4"/>
  <c r="AK872" i="4"/>
  <c r="AI872" i="4"/>
  <c r="AJ872" i="4" s="1"/>
  <c r="AH872" i="4"/>
  <c r="AG872" i="4"/>
  <c r="AF872" i="4"/>
  <c r="AE872" i="4"/>
  <c r="AD872" i="4"/>
  <c r="AK871" i="4"/>
  <c r="AI871" i="4"/>
  <c r="AJ871" i="4" s="1"/>
  <c r="AH871" i="4"/>
  <c r="AG871" i="4"/>
  <c r="AF871" i="4"/>
  <c r="AE871" i="4"/>
  <c r="AD871" i="4"/>
  <c r="AK870" i="4"/>
  <c r="AI870" i="4"/>
  <c r="AJ870" i="4" s="1"/>
  <c r="AH870" i="4"/>
  <c r="AG870" i="4"/>
  <c r="AF870" i="4"/>
  <c r="AE870" i="4"/>
  <c r="AD870" i="4"/>
  <c r="AK869" i="4"/>
  <c r="AI869" i="4"/>
  <c r="AJ869" i="4" s="1"/>
  <c r="AH869" i="4"/>
  <c r="AG869" i="4"/>
  <c r="AF869" i="4"/>
  <c r="AE869" i="4"/>
  <c r="AD869" i="4"/>
  <c r="AK868" i="4"/>
  <c r="AI868" i="4"/>
  <c r="AJ868" i="4" s="1"/>
  <c r="AH868" i="4"/>
  <c r="AG868" i="4"/>
  <c r="AF868" i="4"/>
  <c r="AE868" i="4"/>
  <c r="AD868" i="4"/>
  <c r="AK867" i="4"/>
  <c r="AI867" i="4"/>
  <c r="AJ867" i="4" s="1"/>
  <c r="AH867" i="4"/>
  <c r="AG867" i="4"/>
  <c r="AF867" i="4"/>
  <c r="AE867" i="4"/>
  <c r="AD867" i="4"/>
  <c r="AK866" i="4"/>
  <c r="AI866" i="4"/>
  <c r="AJ866" i="4" s="1"/>
  <c r="AH866" i="4"/>
  <c r="AG866" i="4"/>
  <c r="AF866" i="4"/>
  <c r="AE866" i="4"/>
  <c r="AD866" i="4"/>
  <c r="AK865" i="4"/>
  <c r="AI865" i="4"/>
  <c r="AJ865" i="4" s="1"/>
  <c r="AH865" i="4"/>
  <c r="AG865" i="4"/>
  <c r="AF865" i="4"/>
  <c r="AE865" i="4"/>
  <c r="AD865" i="4"/>
  <c r="AK864" i="4"/>
  <c r="AI864" i="4"/>
  <c r="AJ864" i="4" s="1"/>
  <c r="AH864" i="4"/>
  <c r="AG864" i="4"/>
  <c r="AF864" i="4"/>
  <c r="AE864" i="4"/>
  <c r="AD864" i="4"/>
  <c r="AK863" i="4"/>
  <c r="AI863" i="4"/>
  <c r="AJ863" i="4" s="1"/>
  <c r="AH863" i="4"/>
  <c r="AG863" i="4"/>
  <c r="AF863" i="4"/>
  <c r="AE863" i="4"/>
  <c r="AD863" i="4"/>
  <c r="AK862" i="4"/>
  <c r="AI862" i="4"/>
  <c r="AJ862" i="4" s="1"/>
  <c r="AH862" i="4"/>
  <c r="AG862" i="4"/>
  <c r="AF862" i="4"/>
  <c r="AE862" i="4"/>
  <c r="AD862" i="4"/>
  <c r="AK861" i="4"/>
  <c r="AI861" i="4"/>
  <c r="AJ861" i="4" s="1"/>
  <c r="AH861" i="4"/>
  <c r="AG861" i="4"/>
  <c r="AF861" i="4"/>
  <c r="AE861" i="4"/>
  <c r="AD861" i="4"/>
  <c r="AK860" i="4"/>
  <c r="AI860" i="4"/>
  <c r="AJ860" i="4" s="1"/>
  <c r="AH860" i="4"/>
  <c r="AG860" i="4"/>
  <c r="AF860" i="4"/>
  <c r="AE860" i="4"/>
  <c r="AD860" i="4"/>
  <c r="AK859" i="4"/>
  <c r="AI859" i="4"/>
  <c r="AJ859" i="4" s="1"/>
  <c r="AH859" i="4"/>
  <c r="AG859" i="4"/>
  <c r="AF859" i="4"/>
  <c r="AE859" i="4"/>
  <c r="AD859" i="4"/>
  <c r="AK858" i="4"/>
  <c r="AI858" i="4"/>
  <c r="AJ858" i="4" s="1"/>
  <c r="AH858" i="4"/>
  <c r="AG858" i="4"/>
  <c r="AF858" i="4"/>
  <c r="AE858" i="4"/>
  <c r="AD858" i="4"/>
  <c r="AK857" i="4"/>
  <c r="AI857" i="4"/>
  <c r="AJ857" i="4" s="1"/>
  <c r="AH857" i="4"/>
  <c r="AG857" i="4"/>
  <c r="AF857" i="4"/>
  <c r="AE857" i="4"/>
  <c r="AD857" i="4"/>
  <c r="AK856" i="4"/>
  <c r="AI856" i="4"/>
  <c r="AJ856" i="4" s="1"/>
  <c r="AH856" i="4"/>
  <c r="AG856" i="4"/>
  <c r="AF856" i="4"/>
  <c r="AE856" i="4"/>
  <c r="AD856" i="4"/>
  <c r="AK855" i="4"/>
  <c r="AI855" i="4"/>
  <c r="AJ855" i="4" s="1"/>
  <c r="AH855" i="4"/>
  <c r="AG855" i="4"/>
  <c r="AF855" i="4"/>
  <c r="AE855" i="4"/>
  <c r="AD855" i="4"/>
  <c r="AK854" i="4"/>
  <c r="AI854" i="4"/>
  <c r="AJ854" i="4" s="1"/>
  <c r="AH854" i="4"/>
  <c r="AG854" i="4"/>
  <c r="AF854" i="4"/>
  <c r="AE854" i="4"/>
  <c r="AD854" i="4"/>
  <c r="AK853" i="4"/>
  <c r="AI853" i="4"/>
  <c r="AJ853" i="4" s="1"/>
  <c r="AH853" i="4"/>
  <c r="AG853" i="4"/>
  <c r="AF853" i="4"/>
  <c r="AE853" i="4"/>
  <c r="AD853" i="4"/>
  <c r="AK852" i="4"/>
  <c r="AI852" i="4"/>
  <c r="AJ852" i="4" s="1"/>
  <c r="AH852" i="4"/>
  <c r="AG852" i="4"/>
  <c r="AF852" i="4"/>
  <c r="AE852" i="4"/>
  <c r="AD852" i="4"/>
  <c r="AK851" i="4"/>
  <c r="AI851" i="4"/>
  <c r="AJ851" i="4" s="1"/>
  <c r="AH851" i="4"/>
  <c r="AG851" i="4"/>
  <c r="AF851" i="4"/>
  <c r="AE851" i="4"/>
  <c r="AD851" i="4"/>
  <c r="AK850" i="4"/>
  <c r="AI850" i="4"/>
  <c r="AJ850" i="4" s="1"/>
  <c r="AH850" i="4"/>
  <c r="AG850" i="4"/>
  <c r="AF850" i="4"/>
  <c r="AE850" i="4"/>
  <c r="AD850" i="4"/>
  <c r="AK849" i="4"/>
  <c r="AI849" i="4"/>
  <c r="AJ849" i="4" s="1"/>
  <c r="AH849" i="4"/>
  <c r="AG849" i="4"/>
  <c r="AF849" i="4"/>
  <c r="AE849" i="4"/>
  <c r="AD849" i="4"/>
  <c r="AK848" i="4"/>
  <c r="AI848" i="4"/>
  <c r="AJ848" i="4" s="1"/>
  <c r="AH848" i="4"/>
  <c r="AG848" i="4"/>
  <c r="AF848" i="4"/>
  <c r="AE848" i="4"/>
  <c r="AD848" i="4"/>
  <c r="AK847" i="4"/>
  <c r="AI847" i="4"/>
  <c r="AJ847" i="4" s="1"/>
  <c r="AH847" i="4"/>
  <c r="AG847" i="4"/>
  <c r="AF847" i="4"/>
  <c r="AE847" i="4"/>
  <c r="AD847" i="4"/>
  <c r="AK846" i="4"/>
  <c r="AI846" i="4"/>
  <c r="AJ846" i="4" s="1"/>
  <c r="AH846" i="4"/>
  <c r="AG846" i="4"/>
  <c r="AF846" i="4"/>
  <c r="AE846" i="4"/>
  <c r="AD846" i="4"/>
  <c r="AK845" i="4"/>
  <c r="AI845" i="4"/>
  <c r="AJ845" i="4" s="1"/>
  <c r="AH845" i="4"/>
  <c r="AG845" i="4"/>
  <c r="AF845" i="4"/>
  <c r="AE845" i="4"/>
  <c r="AD845" i="4"/>
  <c r="AK844" i="4"/>
  <c r="AI844" i="4"/>
  <c r="AJ844" i="4" s="1"/>
  <c r="AH844" i="4"/>
  <c r="AG844" i="4"/>
  <c r="AF844" i="4"/>
  <c r="AE844" i="4"/>
  <c r="AD844" i="4"/>
  <c r="AK843" i="4"/>
  <c r="AI843" i="4"/>
  <c r="AJ843" i="4" s="1"/>
  <c r="AH843" i="4"/>
  <c r="AG843" i="4"/>
  <c r="AF843" i="4"/>
  <c r="AE843" i="4"/>
  <c r="AD843" i="4"/>
  <c r="AK842" i="4"/>
  <c r="AI842" i="4"/>
  <c r="AJ842" i="4" s="1"/>
  <c r="AH842" i="4"/>
  <c r="AG842" i="4"/>
  <c r="AF842" i="4"/>
  <c r="AE842" i="4"/>
  <c r="AD842" i="4"/>
  <c r="AK841" i="4"/>
  <c r="AI841" i="4"/>
  <c r="AJ841" i="4" s="1"/>
  <c r="AH841" i="4"/>
  <c r="AG841" i="4"/>
  <c r="AF841" i="4"/>
  <c r="AE841" i="4"/>
  <c r="AD841" i="4"/>
  <c r="AK840" i="4"/>
  <c r="AI840" i="4"/>
  <c r="AJ840" i="4" s="1"/>
  <c r="AH840" i="4"/>
  <c r="AG840" i="4"/>
  <c r="AF840" i="4"/>
  <c r="AE840" i="4"/>
  <c r="AD840" i="4"/>
  <c r="AK839" i="4"/>
  <c r="AI839" i="4"/>
  <c r="AJ839" i="4" s="1"/>
  <c r="AH839" i="4"/>
  <c r="AG839" i="4"/>
  <c r="AF839" i="4"/>
  <c r="AE839" i="4"/>
  <c r="AD839" i="4"/>
  <c r="AK838" i="4"/>
  <c r="AI838" i="4"/>
  <c r="AJ838" i="4" s="1"/>
  <c r="AH838" i="4"/>
  <c r="AG838" i="4"/>
  <c r="AF838" i="4"/>
  <c r="AE838" i="4"/>
  <c r="AD838" i="4"/>
  <c r="AK837" i="4"/>
  <c r="AI837" i="4"/>
  <c r="AJ837" i="4" s="1"/>
  <c r="AH837" i="4"/>
  <c r="AG837" i="4"/>
  <c r="AF837" i="4"/>
  <c r="AE837" i="4"/>
  <c r="AD837" i="4"/>
  <c r="AK836" i="4"/>
  <c r="AI836" i="4"/>
  <c r="AJ836" i="4" s="1"/>
  <c r="AH836" i="4"/>
  <c r="AG836" i="4"/>
  <c r="AF836" i="4"/>
  <c r="AE836" i="4"/>
  <c r="AD836" i="4"/>
  <c r="AK835" i="4"/>
  <c r="AI835" i="4"/>
  <c r="AJ835" i="4" s="1"/>
  <c r="AH835" i="4"/>
  <c r="AG835" i="4"/>
  <c r="AF835" i="4"/>
  <c r="AE835" i="4"/>
  <c r="AD835" i="4"/>
  <c r="AK834" i="4"/>
  <c r="AI834" i="4"/>
  <c r="AJ834" i="4" s="1"/>
  <c r="AH834" i="4"/>
  <c r="AG834" i="4"/>
  <c r="AF834" i="4"/>
  <c r="AE834" i="4"/>
  <c r="AD834" i="4"/>
  <c r="AK833" i="4"/>
  <c r="AI833" i="4"/>
  <c r="AJ833" i="4" s="1"/>
  <c r="AH833" i="4"/>
  <c r="AG833" i="4"/>
  <c r="AF833" i="4"/>
  <c r="AE833" i="4"/>
  <c r="AD833" i="4"/>
  <c r="AK832" i="4"/>
  <c r="AI832" i="4"/>
  <c r="AJ832" i="4" s="1"/>
  <c r="AH832" i="4"/>
  <c r="AG832" i="4"/>
  <c r="AF832" i="4"/>
  <c r="AE832" i="4"/>
  <c r="AD832" i="4"/>
  <c r="AK831" i="4"/>
  <c r="AI831" i="4"/>
  <c r="AJ831" i="4" s="1"/>
  <c r="AH831" i="4"/>
  <c r="AG831" i="4"/>
  <c r="AF831" i="4"/>
  <c r="AE831" i="4"/>
  <c r="AD831" i="4"/>
  <c r="AK830" i="4"/>
  <c r="AI830" i="4"/>
  <c r="AJ830" i="4" s="1"/>
  <c r="AH830" i="4"/>
  <c r="AG830" i="4"/>
  <c r="AF830" i="4"/>
  <c r="AE830" i="4"/>
  <c r="AD830" i="4"/>
  <c r="AK829" i="4"/>
  <c r="AI829" i="4"/>
  <c r="AJ829" i="4" s="1"/>
  <c r="AH829" i="4"/>
  <c r="AG829" i="4"/>
  <c r="AF829" i="4"/>
  <c r="AE829" i="4"/>
  <c r="AD829" i="4"/>
  <c r="AK828" i="4"/>
  <c r="AI828" i="4"/>
  <c r="AJ828" i="4" s="1"/>
  <c r="AH828" i="4"/>
  <c r="AG828" i="4"/>
  <c r="AF828" i="4"/>
  <c r="AE828" i="4"/>
  <c r="AD828" i="4"/>
  <c r="AK827" i="4"/>
  <c r="AI827" i="4"/>
  <c r="AJ827" i="4" s="1"/>
  <c r="AH827" i="4"/>
  <c r="AG827" i="4"/>
  <c r="AF827" i="4"/>
  <c r="AE827" i="4"/>
  <c r="AD827" i="4"/>
  <c r="AK826" i="4"/>
  <c r="AI826" i="4"/>
  <c r="AJ826" i="4" s="1"/>
  <c r="AH826" i="4"/>
  <c r="AG826" i="4"/>
  <c r="AF826" i="4"/>
  <c r="AE826" i="4"/>
  <c r="AD826" i="4"/>
  <c r="AK825" i="4"/>
  <c r="AI825" i="4"/>
  <c r="AJ825" i="4" s="1"/>
  <c r="AH825" i="4"/>
  <c r="AG825" i="4"/>
  <c r="AF825" i="4"/>
  <c r="AE825" i="4"/>
  <c r="AD825" i="4"/>
  <c r="AK824" i="4"/>
  <c r="AI824" i="4"/>
  <c r="AJ824" i="4" s="1"/>
  <c r="AH824" i="4"/>
  <c r="AG824" i="4"/>
  <c r="AF824" i="4"/>
  <c r="AE824" i="4"/>
  <c r="AD824" i="4"/>
  <c r="AK823" i="4"/>
  <c r="AI823" i="4"/>
  <c r="AJ823" i="4" s="1"/>
  <c r="AH823" i="4"/>
  <c r="AG823" i="4"/>
  <c r="AF823" i="4"/>
  <c r="AE823" i="4"/>
  <c r="AD823" i="4"/>
  <c r="AK822" i="4"/>
  <c r="AI822" i="4"/>
  <c r="AJ822" i="4" s="1"/>
  <c r="AH822" i="4"/>
  <c r="AG822" i="4"/>
  <c r="AF822" i="4"/>
  <c r="AE822" i="4"/>
  <c r="AD822" i="4"/>
  <c r="AK821" i="4"/>
  <c r="AI821" i="4"/>
  <c r="AJ821" i="4" s="1"/>
  <c r="AH821" i="4"/>
  <c r="AG821" i="4"/>
  <c r="AF821" i="4"/>
  <c r="AE821" i="4"/>
  <c r="AD821" i="4"/>
  <c r="AK820" i="4"/>
  <c r="AI820" i="4"/>
  <c r="AJ820" i="4" s="1"/>
  <c r="AH820" i="4"/>
  <c r="AG820" i="4"/>
  <c r="AF820" i="4"/>
  <c r="AE820" i="4"/>
  <c r="AD820" i="4"/>
  <c r="AK819" i="4"/>
  <c r="AI819" i="4"/>
  <c r="AJ819" i="4" s="1"/>
  <c r="AH819" i="4"/>
  <c r="AG819" i="4"/>
  <c r="AF819" i="4"/>
  <c r="AE819" i="4"/>
  <c r="AD819" i="4"/>
  <c r="AK818" i="4"/>
  <c r="AI818" i="4"/>
  <c r="AJ818" i="4" s="1"/>
  <c r="AH818" i="4"/>
  <c r="AG818" i="4"/>
  <c r="AF818" i="4"/>
  <c r="AE818" i="4"/>
  <c r="AD818" i="4"/>
  <c r="AK817" i="4"/>
  <c r="AI817" i="4"/>
  <c r="AJ817" i="4" s="1"/>
  <c r="AH817" i="4"/>
  <c r="AG817" i="4"/>
  <c r="AF817" i="4"/>
  <c r="AE817" i="4"/>
  <c r="AD817" i="4"/>
  <c r="AK816" i="4"/>
  <c r="AI816" i="4"/>
  <c r="AJ816" i="4" s="1"/>
  <c r="AH816" i="4"/>
  <c r="AG816" i="4"/>
  <c r="AF816" i="4"/>
  <c r="AE816" i="4"/>
  <c r="AD816" i="4"/>
  <c r="AK815" i="4"/>
  <c r="AI815" i="4"/>
  <c r="AJ815" i="4" s="1"/>
  <c r="AH815" i="4"/>
  <c r="AG815" i="4"/>
  <c r="AF815" i="4"/>
  <c r="AE815" i="4"/>
  <c r="AD815" i="4"/>
  <c r="AK814" i="4"/>
  <c r="AI814" i="4"/>
  <c r="AJ814" i="4" s="1"/>
  <c r="AH814" i="4"/>
  <c r="AG814" i="4"/>
  <c r="AF814" i="4"/>
  <c r="AE814" i="4"/>
  <c r="AD814" i="4"/>
  <c r="AK813" i="4"/>
  <c r="AI813" i="4"/>
  <c r="AJ813" i="4" s="1"/>
  <c r="AH813" i="4"/>
  <c r="AG813" i="4"/>
  <c r="AF813" i="4"/>
  <c r="AE813" i="4"/>
  <c r="AD813" i="4"/>
  <c r="AK812" i="4"/>
  <c r="AI812" i="4"/>
  <c r="AJ812" i="4" s="1"/>
  <c r="AH812" i="4"/>
  <c r="AG812" i="4"/>
  <c r="AF812" i="4"/>
  <c r="AE812" i="4"/>
  <c r="AD812" i="4"/>
  <c r="AK811" i="4"/>
  <c r="AI811" i="4"/>
  <c r="AJ811" i="4" s="1"/>
  <c r="AH811" i="4"/>
  <c r="AG811" i="4"/>
  <c r="AF811" i="4"/>
  <c r="AE811" i="4"/>
  <c r="AD811" i="4"/>
  <c r="AK810" i="4"/>
  <c r="AI810" i="4"/>
  <c r="AJ810" i="4" s="1"/>
  <c r="AH810" i="4"/>
  <c r="AG810" i="4"/>
  <c r="AF810" i="4"/>
  <c r="AE810" i="4"/>
  <c r="AD810" i="4"/>
  <c r="AK809" i="4"/>
  <c r="AI809" i="4"/>
  <c r="AJ809" i="4" s="1"/>
  <c r="AH809" i="4"/>
  <c r="AG809" i="4"/>
  <c r="AF809" i="4"/>
  <c r="AE809" i="4"/>
  <c r="AD809" i="4"/>
  <c r="AK808" i="4"/>
  <c r="AI808" i="4"/>
  <c r="AJ808" i="4" s="1"/>
  <c r="AH808" i="4"/>
  <c r="AG808" i="4"/>
  <c r="AF808" i="4"/>
  <c r="AE808" i="4"/>
  <c r="AD808" i="4"/>
  <c r="AK807" i="4"/>
  <c r="AI807" i="4"/>
  <c r="AJ807" i="4" s="1"/>
  <c r="AH807" i="4"/>
  <c r="AG807" i="4"/>
  <c r="AF807" i="4"/>
  <c r="AE807" i="4"/>
  <c r="AD807" i="4"/>
  <c r="AK806" i="4"/>
  <c r="AI806" i="4"/>
  <c r="AJ806" i="4" s="1"/>
  <c r="AH806" i="4"/>
  <c r="AG806" i="4"/>
  <c r="AF806" i="4"/>
  <c r="AE806" i="4"/>
  <c r="AD806" i="4"/>
  <c r="AK805" i="4"/>
  <c r="AI805" i="4"/>
  <c r="AJ805" i="4" s="1"/>
  <c r="AH805" i="4"/>
  <c r="AG805" i="4"/>
  <c r="AF805" i="4"/>
  <c r="AE805" i="4"/>
  <c r="AD805" i="4"/>
  <c r="AK804" i="4"/>
  <c r="AI804" i="4"/>
  <c r="AJ804" i="4" s="1"/>
  <c r="AH804" i="4"/>
  <c r="AG804" i="4"/>
  <c r="AF804" i="4"/>
  <c r="AE804" i="4"/>
  <c r="AD804" i="4"/>
  <c r="AK803" i="4"/>
  <c r="AI803" i="4"/>
  <c r="AJ803" i="4" s="1"/>
  <c r="AH803" i="4"/>
  <c r="AG803" i="4"/>
  <c r="AF803" i="4"/>
  <c r="AE803" i="4"/>
  <c r="AD803" i="4"/>
  <c r="AK802" i="4"/>
  <c r="AI802" i="4"/>
  <c r="AJ802" i="4" s="1"/>
  <c r="AH802" i="4"/>
  <c r="AG802" i="4"/>
  <c r="AF802" i="4"/>
  <c r="AE802" i="4"/>
  <c r="AD802" i="4"/>
  <c r="AK801" i="4"/>
  <c r="AI801" i="4"/>
  <c r="AJ801" i="4" s="1"/>
  <c r="AH801" i="4"/>
  <c r="AG801" i="4"/>
  <c r="AF801" i="4"/>
  <c r="AE801" i="4"/>
  <c r="AD801" i="4"/>
  <c r="AK800" i="4"/>
  <c r="AI800" i="4"/>
  <c r="AJ800" i="4" s="1"/>
  <c r="AH800" i="4"/>
  <c r="AG800" i="4"/>
  <c r="AF800" i="4"/>
  <c r="AE800" i="4"/>
  <c r="AD800" i="4"/>
  <c r="AK799" i="4"/>
  <c r="AI799" i="4"/>
  <c r="AJ799" i="4" s="1"/>
  <c r="AH799" i="4"/>
  <c r="AG799" i="4"/>
  <c r="AF799" i="4"/>
  <c r="AE799" i="4"/>
  <c r="AD799" i="4"/>
  <c r="AK798" i="4"/>
  <c r="AI798" i="4"/>
  <c r="AJ798" i="4" s="1"/>
  <c r="AH798" i="4"/>
  <c r="AG798" i="4"/>
  <c r="AF798" i="4"/>
  <c r="AE798" i="4"/>
  <c r="AD798" i="4"/>
  <c r="AK797" i="4"/>
  <c r="AI797" i="4"/>
  <c r="AJ797" i="4" s="1"/>
  <c r="AH797" i="4"/>
  <c r="AG797" i="4"/>
  <c r="AF797" i="4"/>
  <c r="AE797" i="4"/>
  <c r="AD797" i="4"/>
  <c r="AK796" i="4"/>
  <c r="AI796" i="4"/>
  <c r="AJ796" i="4" s="1"/>
  <c r="AH796" i="4"/>
  <c r="AG796" i="4"/>
  <c r="AF796" i="4"/>
  <c r="AE796" i="4"/>
  <c r="AD796" i="4"/>
  <c r="AK795" i="4"/>
  <c r="AI795" i="4"/>
  <c r="AJ795" i="4" s="1"/>
  <c r="AH795" i="4"/>
  <c r="AG795" i="4"/>
  <c r="AF795" i="4"/>
  <c r="AE795" i="4"/>
  <c r="AD795" i="4"/>
  <c r="AK794" i="4"/>
  <c r="AI794" i="4"/>
  <c r="AJ794" i="4" s="1"/>
  <c r="AH794" i="4"/>
  <c r="AG794" i="4"/>
  <c r="AF794" i="4"/>
  <c r="AE794" i="4"/>
  <c r="AD794" i="4"/>
  <c r="AK793" i="4"/>
  <c r="AI793" i="4"/>
  <c r="AJ793" i="4" s="1"/>
  <c r="AH793" i="4"/>
  <c r="AG793" i="4"/>
  <c r="AF793" i="4"/>
  <c r="AE793" i="4"/>
  <c r="AD793" i="4"/>
  <c r="AK792" i="4"/>
  <c r="AI792" i="4"/>
  <c r="AJ792" i="4" s="1"/>
  <c r="AH792" i="4"/>
  <c r="AG792" i="4"/>
  <c r="AF792" i="4"/>
  <c r="AE792" i="4"/>
  <c r="AD792" i="4"/>
  <c r="AK791" i="4"/>
  <c r="AI791" i="4"/>
  <c r="AJ791" i="4" s="1"/>
  <c r="AH791" i="4"/>
  <c r="AG791" i="4"/>
  <c r="AF791" i="4"/>
  <c r="AE791" i="4"/>
  <c r="AD791" i="4"/>
  <c r="AK790" i="4"/>
  <c r="AI790" i="4"/>
  <c r="AJ790" i="4" s="1"/>
  <c r="AH790" i="4"/>
  <c r="AG790" i="4"/>
  <c r="AF790" i="4"/>
  <c r="AE790" i="4"/>
  <c r="AD790" i="4"/>
  <c r="AK789" i="4"/>
  <c r="AI789" i="4"/>
  <c r="AJ789" i="4" s="1"/>
  <c r="AH789" i="4"/>
  <c r="AG789" i="4"/>
  <c r="AF789" i="4"/>
  <c r="AE789" i="4"/>
  <c r="AD789" i="4"/>
  <c r="AK788" i="4"/>
  <c r="AI788" i="4"/>
  <c r="AJ788" i="4" s="1"/>
  <c r="AH788" i="4"/>
  <c r="AG788" i="4"/>
  <c r="AF788" i="4"/>
  <c r="AE788" i="4"/>
  <c r="AD788" i="4"/>
  <c r="AK787" i="4"/>
  <c r="AI787" i="4"/>
  <c r="AJ787" i="4" s="1"/>
  <c r="AH787" i="4"/>
  <c r="AG787" i="4"/>
  <c r="AF787" i="4"/>
  <c r="AE787" i="4"/>
  <c r="AD787" i="4"/>
  <c r="AK786" i="4"/>
  <c r="AI786" i="4"/>
  <c r="AJ786" i="4" s="1"/>
  <c r="AH786" i="4"/>
  <c r="AG786" i="4"/>
  <c r="AF786" i="4"/>
  <c r="AE786" i="4"/>
  <c r="AD786" i="4"/>
  <c r="AK785" i="4"/>
  <c r="AI785" i="4"/>
  <c r="AJ785" i="4" s="1"/>
  <c r="AH785" i="4"/>
  <c r="AG785" i="4"/>
  <c r="AF785" i="4"/>
  <c r="AE785" i="4"/>
  <c r="AD785" i="4"/>
  <c r="AK784" i="4"/>
  <c r="AI784" i="4"/>
  <c r="AJ784" i="4" s="1"/>
  <c r="AH784" i="4"/>
  <c r="AG784" i="4"/>
  <c r="AF784" i="4"/>
  <c r="AE784" i="4"/>
  <c r="AD784" i="4"/>
  <c r="AK783" i="4"/>
  <c r="AI783" i="4"/>
  <c r="AJ783" i="4" s="1"/>
  <c r="AH783" i="4"/>
  <c r="AG783" i="4"/>
  <c r="AF783" i="4"/>
  <c r="AE783" i="4"/>
  <c r="AD783" i="4"/>
  <c r="AK782" i="4"/>
  <c r="AI782" i="4"/>
  <c r="AJ782" i="4" s="1"/>
  <c r="AH782" i="4"/>
  <c r="AG782" i="4"/>
  <c r="AF782" i="4"/>
  <c r="AE782" i="4"/>
  <c r="AD782" i="4"/>
  <c r="AK781" i="4"/>
  <c r="AI781" i="4"/>
  <c r="AJ781" i="4" s="1"/>
  <c r="AH781" i="4"/>
  <c r="AG781" i="4"/>
  <c r="AF781" i="4"/>
  <c r="AE781" i="4"/>
  <c r="AD781" i="4"/>
  <c r="AK780" i="4"/>
  <c r="AI780" i="4"/>
  <c r="AJ780" i="4" s="1"/>
  <c r="AH780" i="4"/>
  <c r="AG780" i="4"/>
  <c r="AF780" i="4"/>
  <c r="AE780" i="4"/>
  <c r="AD780" i="4"/>
  <c r="AK779" i="4"/>
  <c r="AI779" i="4"/>
  <c r="AJ779" i="4" s="1"/>
  <c r="AH779" i="4"/>
  <c r="AG779" i="4"/>
  <c r="AF779" i="4"/>
  <c r="AE779" i="4"/>
  <c r="AD779" i="4"/>
  <c r="AK778" i="4"/>
  <c r="AI778" i="4"/>
  <c r="AJ778" i="4" s="1"/>
  <c r="AH778" i="4"/>
  <c r="AG778" i="4"/>
  <c r="AF778" i="4"/>
  <c r="AE778" i="4"/>
  <c r="AD778" i="4"/>
  <c r="AK777" i="4"/>
  <c r="AI777" i="4"/>
  <c r="AJ777" i="4" s="1"/>
  <c r="AH777" i="4"/>
  <c r="AG777" i="4"/>
  <c r="AF777" i="4"/>
  <c r="AE777" i="4"/>
  <c r="AD777" i="4"/>
  <c r="AK776" i="4"/>
  <c r="AI776" i="4"/>
  <c r="AJ776" i="4" s="1"/>
  <c r="AH776" i="4"/>
  <c r="AG776" i="4"/>
  <c r="AF776" i="4"/>
  <c r="AE776" i="4"/>
  <c r="AD776" i="4"/>
  <c r="AK775" i="4"/>
  <c r="AI775" i="4"/>
  <c r="AJ775" i="4" s="1"/>
  <c r="AH775" i="4"/>
  <c r="AG775" i="4"/>
  <c r="AF775" i="4"/>
  <c r="AE775" i="4"/>
  <c r="AD775" i="4"/>
  <c r="AK774" i="4"/>
  <c r="AI774" i="4"/>
  <c r="AJ774" i="4" s="1"/>
  <c r="AH774" i="4"/>
  <c r="AG774" i="4"/>
  <c r="AF774" i="4"/>
  <c r="AE774" i="4"/>
  <c r="AD774" i="4"/>
  <c r="AK773" i="4"/>
  <c r="AI773" i="4"/>
  <c r="AJ773" i="4" s="1"/>
  <c r="AH773" i="4"/>
  <c r="AG773" i="4"/>
  <c r="AF773" i="4"/>
  <c r="AE773" i="4"/>
  <c r="AD773" i="4"/>
  <c r="AK772" i="4"/>
  <c r="AI772" i="4"/>
  <c r="AJ772" i="4" s="1"/>
  <c r="AH772" i="4"/>
  <c r="AG772" i="4"/>
  <c r="AF772" i="4"/>
  <c r="AE772" i="4"/>
  <c r="AD772" i="4"/>
  <c r="AK771" i="4"/>
  <c r="AI771" i="4"/>
  <c r="AJ771" i="4" s="1"/>
  <c r="AH771" i="4"/>
  <c r="AG771" i="4"/>
  <c r="AF771" i="4"/>
  <c r="AE771" i="4"/>
  <c r="AD771" i="4"/>
  <c r="AK770" i="4"/>
  <c r="AI770" i="4"/>
  <c r="AJ770" i="4" s="1"/>
  <c r="AH770" i="4"/>
  <c r="AG770" i="4"/>
  <c r="AF770" i="4"/>
  <c r="AE770" i="4"/>
  <c r="AD770" i="4"/>
  <c r="AK769" i="4"/>
  <c r="AI769" i="4"/>
  <c r="AJ769" i="4" s="1"/>
  <c r="AH769" i="4"/>
  <c r="AG769" i="4"/>
  <c r="AF769" i="4"/>
  <c r="AE769" i="4"/>
  <c r="AD769" i="4"/>
  <c r="AK768" i="4"/>
  <c r="AI768" i="4"/>
  <c r="AJ768" i="4" s="1"/>
  <c r="AH768" i="4"/>
  <c r="AG768" i="4"/>
  <c r="AF768" i="4"/>
  <c r="AE768" i="4"/>
  <c r="AD768" i="4"/>
  <c r="AK767" i="4"/>
  <c r="AI767" i="4"/>
  <c r="AJ767" i="4" s="1"/>
  <c r="AH767" i="4"/>
  <c r="AG767" i="4"/>
  <c r="AF767" i="4"/>
  <c r="AE767" i="4"/>
  <c r="AD767" i="4"/>
  <c r="AK766" i="4"/>
  <c r="AI766" i="4"/>
  <c r="AJ766" i="4" s="1"/>
  <c r="AH766" i="4"/>
  <c r="AG766" i="4"/>
  <c r="AF766" i="4"/>
  <c r="AE766" i="4"/>
  <c r="AD766" i="4"/>
  <c r="AK765" i="4"/>
  <c r="AI765" i="4"/>
  <c r="AJ765" i="4" s="1"/>
  <c r="AH765" i="4"/>
  <c r="AG765" i="4"/>
  <c r="AF765" i="4"/>
  <c r="AE765" i="4"/>
  <c r="AD765" i="4"/>
  <c r="AK764" i="4"/>
  <c r="AI764" i="4"/>
  <c r="AJ764" i="4" s="1"/>
  <c r="AH764" i="4"/>
  <c r="AG764" i="4"/>
  <c r="AF764" i="4"/>
  <c r="AE764" i="4"/>
  <c r="AD764" i="4"/>
  <c r="AK763" i="4"/>
  <c r="AI763" i="4"/>
  <c r="AJ763" i="4" s="1"/>
  <c r="AH763" i="4"/>
  <c r="AG763" i="4"/>
  <c r="AF763" i="4"/>
  <c r="AE763" i="4"/>
  <c r="AD763" i="4"/>
  <c r="AK762" i="4"/>
  <c r="AI762" i="4"/>
  <c r="AJ762" i="4" s="1"/>
  <c r="AH762" i="4"/>
  <c r="AG762" i="4"/>
  <c r="AF762" i="4"/>
  <c r="AE762" i="4"/>
  <c r="AD762" i="4"/>
  <c r="AK761" i="4"/>
  <c r="AI761" i="4"/>
  <c r="AJ761" i="4" s="1"/>
  <c r="AH761" i="4"/>
  <c r="AG761" i="4"/>
  <c r="AF761" i="4"/>
  <c r="AE761" i="4"/>
  <c r="AD761" i="4"/>
  <c r="AK760" i="4"/>
  <c r="AI760" i="4"/>
  <c r="AJ760" i="4" s="1"/>
  <c r="AH760" i="4"/>
  <c r="AG760" i="4"/>
  <c r="AF760" i="4"/>
  <c r="AE760" i="4"/>
  <c r="AD760" i="4"/>
  <c r="AK759" i="4"/>
  <c r="AI759" i="4"/>
  <c r="AJ759" i="4" s="1"/>
  <c r="AH759" i="4"/>
  <c r="AG759" i="4"/>
  <c r="AF759" i="4"/>
  <c r="AE759" i="4"/>
  <c r="AD759" i="4"/>
  <c r="AK758" i="4"/>
  <c r="AI758" i="4"/>
  <c r="AJ758" i="4" s="1"/>
  <c r="AH758" i="4"/>
  <c r="AG758" i="4"/>
  <c r="AF758" i="4"/>
  <c r="AE758" i="4"/>
  <c r="AD758" i="4"/>
  <c r="AK757" i="4"/>
  <c r="AI757" i="4"/>
  <c r="AJ757" i="4" s="1"/>
  <c r="AH757" i="4"/>
  <c r="AG757" i="4"/>
  <c r="AF757" i="4"/>
  <c r="AE757" i="4"/>
  <c r="AD757" i="4"/>
  <c r="AK756" i="4"/>
  <c r="AI756" i="4"/>
  <c r="AJ756" i="4" s="1"/>
  <c r="AH756" i="4"/>
  <c r="AG756" i="4"/>
  <c r="AF756" i="4"/>
  <c r="AE756" i="4"/>
  <c r="AD756" i="4"/>
  <c r="AK755" i="4"/>
  <c r="AI755" i="4"/>
  <c r="AJ755" i="4" s="1"/>
  <c r="AH755" i="4"/>
  <c r="AG755" i="4"/>
  <c r="AF755" i="4"/>
  <c r="AE755" i="4"/>
  <c r="AD755" i="4"/>
  <c r="AK754" i="4"/>
  <c r="AI754" i="4"/>
  <c r="AJ754" i="4" s="1"/>
  <c r="AH754" i="4"/>
  <c r="AG754" i="4"/>
  <c r="AF754" i="4"/>
  <c r="AE754" i="4"/>
  <c r="AD754" i="4"/>
  <c r="AK753" i="4"/>
  <c r="AI753" i="4"/>
  <c r="AJ753" i="4" s="1"/>
  <c r="AH753" i="4"/>
  <c r="AG753" i="4"/>
  <c r="AF753" i="4"/>
  <c r="AE753" i="4"/>
  <c r="AD753" i="4"/>
  <c r="AK752" i="4"/>
  <c r="AI752" i="4"/>
  <c r="AJ752" i="4" s="1"/>
  <c r="AH752" i="4"/>
  <c r="AG752" i="4"/>
  <c r="AF752" i="4"/>
  <c r="AE752" i="4"/>
  <c r="AD752" i="4"/>
  <c r="AK751" i="4"/>
  <c r="AI751" i="4"/>
  <c r="AJ751" i="4" s="1"/>
  <c r="AH751" i="4"/>
  <c r="AG751" i="4"/>
  <c r="AF751" i="4"/>
  <c r="AE751" i="4"/>
  <c r="AD751" i="4"/>
  <c r="AK750" i="4"/>
  <c r="AI750" i="4"/>
  <c r="AJ750" i="4" s="1"/>
  <c r="AH750" i="4"/>
  <c r="AG750" i="4"/>
  <c r="AF750" i="4"/>
  <c r="AE750" i="4"/>
  <c r="AD750" i="4"/>
  <c r="AK749" i="4"/>
  <c r="AI749" i="4"/>
  <c r="AJ749" i="4" s="1"/>
  <c r="AH749" i="4"/>
  <c r="AG749" i="4"/>
  <c r="AF749" i="4"/>
  <c r="AE749" i="4"/>
  <c r="AD749" i="4"/>
  <c r="AK748" i="4"/>
  <c r="AI748" i="4"/>
  <c r="AJ748" i="4" s="1"/>
  <c r="AH748" i="4"/>
  <c r="AG748" i="4"/>
  <c r="AF748" i="4"/>
  <c r="AE748" i="4"/>
  <c r="AD748" i="4"/>
  <c r="AK747" i="4"/>
  <c r="AI747" i="4"/>
  <c r="AJ747" i="4" s="1"/>
  <c r="AH747" i="4"/>
  <c r="AG747" i="4"/>
  <c r="AF747" i="4"/>
  <c r="AE747" i="4"/>
  <c r="AD747" i="4"/>
  <c r="AK746" i="4"/>
  <c r="AI746" i="4"/>
  <c r="AJ746" i="4" s="1"/>
  <c r="AH746" i="4"/>
  <c r="AG746" i="4"/>
  <c r="AF746" i="4"/>
  <c r="AE746" i="4"/>
  <c r="AD746" i="4"/>
  <c r="AK745" i="4"/>
  <c r="AI745" i="4"/>
  <c r="AJ745" i="4" s="1"/>
  <c r="AH745" i="4"/>
  <c r="AG745" i="4"/>
  <c r="AF745" i="4"/>
  <c r="AE745" i="4"/>
  <c r="AD745" i="4"/>
  <c r="AK744" i="4"/>
  <c r="AI744" i="4"/>
  <c r="AJ744" i="4" s="1"/>
  <c r="AH744" i="4"/>
  <c r="AG744" i="4"/>
  <c r="AF744" i="4"/>
  <c r="AE744" i="4"/>
  <c r="AD744" i="4"/>
  <c r="AK743" i="4"/>
  <c r="AI743" i="4"/>
  <c r="AJ743" i="4" s="1"/>
  <c r="AH743" i="4"/>
  <c r="AG743" i="4"/>
  <c r="AF743" i="4"/>
  <c r="AE743" i="4"/>
  <c r="AD743" i="4"/>
  <c r="AK742" i="4"/>
  <c r="AI742" i="4"/>
  <c r="AJ742" i="4" s="1"/>
  <c r="AH742" i="4"/>
  <c r="AG742" i="4"/>
  <c r="AF742" i="4"/>
  <c r="AE742" i="4"/>
  <c r="AD742" i="4"/>
  <c r="AK741" i="4"/>
  <c r="AI741" i="4"/>
  <c r="AJ741" i="4" s="1"/>
  <c r="AH741" i="4"/>
  <c r="AG741" i="4"/>
  <c r="AF741" i="4"/>
  <c r="AE741" i="4"/>
  <c r="AD741" i="4"/>
  <c r="AK740" i="4"/>
  <c r="AI740" i="4"/>
  <c r="AJ740" i="4" s="1"/>
  <c r="AH740" i="4"/>
  <c r="AG740" i="4"/>
  <c r="AF740" i="4"/>
  <c r="AE740" i="4"/>
  <c r="AD740" i="4"/>
  <c r="AK739" i="4"/>
  <c r="AI739" i="4"/>
  <c r="AJ739" i="4" s="1"/>
  <c r="AH739" i="4"/>
  <c r="AG739" i="4"/>
  <c r="AF739" i="4"/>
  <c r="AE739" i="4"/>
  <c r="AD739" i="4"/>
  <c r="AK738" i="4"/>
  <c r="AI738" i="4"/>
  <c r="AJ738" i="4" s="1"/>
  <c r="AH738" i="4"/>
  <c r="AG738" i="4"/>
  <c r="AF738" i="4"/>
  <c r="AE738" i="4"/>
  <c r="AD738" i="4"/>
  <c r="AK737" i="4"/>
  <c r="AI737" i="4"/>
  <c r="AJ737" i="4" s="1"/>
  <c r="AH737" i="4"/>
  <c r="AG737" i="4"/>
  <c r="AF737" i="4"/>
  <c r="AE737" i="4"/>
  <c r="AD737" i="4"/>
  <c r="AK736" i="4"/>
  <c r="AI736" i="4"/>
  <c r="AJ736" i="4" s="1"/>
  <c r="AH736" i="4"/>
  <c r="AG736" i="4"/>
  <c r="AF736" i="4"/>
  <c r="AE736" i="4"/>
  <c r="AD736" i="4"/>
  <c r="AK735" i="4"/>
  <c r="AI735" i="4"/>
  <c r="AJ735" i="4" s="1"/>
  <c r="AH735" i="4"/>
  <c r="AG735" i="4"/>
  <c r="AF735" i="4"/>
  <c r="AE735" i="4"/>
  <c r="AD735" i="4"/>
  <c r="AK734" i="4"/>
  <c r="AI734" i="4"/>
  <c r="AJ734" i="4" s="1"/>
  <c r="AH734" i="4"/>
  <c r="AG734" i="4"/>
  <c r="AF734" i="4"/>
  <c r="AE734" i="4"/>
  <c r="AD734" i="4"/>
  <c r="AK733" i="4"/>
  <c r="AI733" i="4"/>
  <c r="AJ733" i="4" s="1"/>
  <c r="AH733" i="4"/>
  <c r="AG733" i="4"/>
  <c r="AF733" i="4"/>
  <c r="AE733" i="4"/>
  <c r="AD733" i="4"/>
  <c r="AK732" i="4"/>
  <c r="AI732" i="4"/>
  <c r="AJ732" i="4" s="1"/>
  <c r="AH732" i="4"/>
  <c r="AG732" i="4"/>
  <c r="AF732" i="4"/>
  <c r="AE732" i="4"/>
  <c r="AD732" i="4"/>
  <c r="AK731" i="4"/>
  <c r="AI731" i="4"/>
  <c r="AJ731" i="4" s="1"/>
  <c r="AH731" i="4"/>
  <c r="AG731" i="4"/>
  <c r="AF731" i="4"/>
  <c r="AE731" i="4"/>
  <c r="AD731" i="4"/>
  <c r="AK730" i="4"/>
  <c r="AI730" i="4"/>
  <c r="AJ730" i="4" s="1"/>
  <c r="AH730" i="4"/>
  <c r="AG730" i="4"/>
  <c r="AF730" i="4"/>
  <c r="AE730" i="4"/>
  <c r="AD730" i="4"/>
  <c r="AK729" i="4"/>
  <c r="AI729" i="4"/>
  <c r="AJ729" i="4" s="1"/>
  <c r="AH729" i="4"/>
  <c r="AG729" i="4"/>
  <c r="AF729" i="4"/>
  <c r="AE729" i="4"/>
  <c r="AD729" i="4"/>
  <c r="AK728" i="4"/>
  <c r="AI728" i="4"/>
  <c r="AJ728" i="4" s="1"/>
  <c r="AH728" i="4"/>
  <c r="AG728" i="4"/>
  <c r="AF728" i="4"/>
  <c r="AE728" i="4"/>
  <c r="AD728" i="4"/>
  <c r="AK727" i="4"/>
  <c r="AI727" i="4"/>
  <c r="AJ727" i="4" s="1"/>
  <c r="AH727" i="4"/>
  <c r="AG727" i="4"/>
  <c r="AF727" i="4"/>
  <c r="AE727" i="4"/>
  <c r="AD727" i="4"/>
  <c r="AK726" i="4"/>
  <c r="AI726" i="4"/>
  <c r="AJ726" i="4" s="1"/>
  <c r="AH726" i="4"/>
  <c r="AG726" i="4"/>
  <c r="AF726" i="4"/>
  <c r="AE726" i="4"/>
  <c r="AD726" i="4"/>
  <c r="AK725" i="4"/>
  <c r="AI725" i="4"/>
  <c r="AJ725" i="4" s="1"/>
  <c r="AH725" i="4"/>
  <c r="AG725" i="4"/>
  <c r="AF725" i="4"/>
  <c r="AE725" i="4"/>
  <c r="AD725" i="4"/>
  <c r="AK724" i="4"/>
  <c r="AI724" i="4"/>
  <c r="AJ724" i="4" s="1"/>
  <c r="AH724" i="4"/>
  <c r="AG724" i="4"/>
  <c r="AF724" i="4"/>
  <c r="AE724" i="4"/>
  <c r="AD724" i="4"/>
  <c r="AK723" i="4"/>
  <c r="AI723" i="4"/>
  <c r="AJ723" i="4" s="1"/>
  <c r="AH723" i="4"/>
  <c r="AG723" i="4"/>
  <c r="AF723" i="4"/>
  <c r="AE723" i="4"/>
  <c r="AD723" i="4"/>
  <c r="AK722" i="4"/>
  <c r="AI722" i="4"/>
  <c r="AJ722" i="4" s="1"/>
  <c r="AH722" i="4"/>
  <c r="AG722" i="4"/>
  <c r="AF722" i="4"/>
  <c r="AE722" i="4"/>
  <c r="AD722" i="4"/>
  <c r="AK721" i="4"/>
  <c r="AI721" i="4"/>
  <c r="AJ721" i="4" s="1"/>
  <c r="AH721" i="4"/>
  <c r="AG721" i="4"/>
  <c r="AF721" i="4"/>
  <c r="AE721" i="4"/>
  <c r="AD721" i="4"/>
  <c r="AK720" i="4"/>
  <c r="AI720" i="4"/>
  <c r="AJ720" i="4" s="1"/>
  <c r="AH720" i="4"/>
  <c r="AG720" i="4"/>
  <c r="AF720" i="4"/>
  <c r="AE720" i="4"/>
  <c r="AD720" i="4"/>
  <c r="AK719" i="4"/>
  <c r="AI719" i="4"/>
  <c r="AJ719" i="4" s="1"/>
  <c r="AH719" i="4"/>
  <c r="AG719" i="4"/>
  <c r="AF719" i="4"/>
  <c r="AE719" i="4"/>
  <c r="AD719" i="4"/>
  <c r="AK718" i="4"/>
  <c r="AI718" i="4"/>
  <c r="AJ718" i="4" s="1"/>
  <c r="AH718" i="4"/>
  <c r="AG718" i="4"/>
  <c r="AF718" i="4"/>
  <c r="AE718" i="4"/>
  <c r="AD718" i="4"/>
  <c r="AK717" i="4"/>
  <c r="AI717" i="4"/>
  <c r="AJ717" i="4" s="1"/>
  <c r="AH717" i="4"/>
  <c r="AG717" i="4"/>
  <c r="AF717" i="4"/>
  <c r="AE717" i="4"/>
  <c r="AD717" i="4"/>
  <c r="AK716" i="4"/>
  <c r="AI716" i="4"/>
  <c r="AJ716" i="4" s="1"/>
  <c r="AH716" i="4"/>
  <c r="AG716" i="4"/>
  <c r="AF716" i="4"/>
  <c r="AE716" i="4"/>
  <c r="AD716" i="4"/>
  <c r="AK715" i="4"/>
  <c r="AI715" i="4"/>
  <c r="AJ715" i="4" s="1"/>
  <c r="AH715" i="4"/>
  <c r="AG715" i="4"/>
  <c r="AF715" i="4"/>
  <c r="AE715" i="4"/>
  <c r="AD715" i="4"/>
  <c r="AK714" i="4"/>
  <c r="AI714" i="4"/>
  <c r="AJ714" i="4" s="1"/>
  <c r="AH714" i="4"/>
  <c r="AG714" i="4"/>
  <c r="AF714" i="4"/>
  <c r="AE714" i="4"/>
  <c r="AD714" i="4"/>
  <c r="AK713" i="4"/>
  <c r="AI713" i="4"/>
  <c r="AJ713" i="4" s="1"/>
  <c r="AH713" i="4"/>
  <c r="AG713" i="4"/>
  <c r="AF713" i="4"/>
  <c r="AE713" i="4"/>
  <c r="AD713" i="4"/>
  <c r="AK712" i="4"/>
  <c r="AI712" i="4"/>
  <c r="AJ712" i="4" s="1"/>
  <c r="AH712" i="4"/>
  <c r="AG712" i="4"/>
  <c r="AF712" i="4"/>
  <c r="AE712" i="4"/>
  <c r="AD712" i="4"/>
  <c r="AK711" i="4"/>
  <c r="AI711" i="4"/>
  <c r="AJ711" i="4" s="1"/>
  <c r="AH711" i="4"/>
  <c r="AG711" i="4"/>
  <c r="AF711" i="4"/>
  <c r="AE711" i="4"/>
  <c r="AD711" i="4"/>
  <c r="AK710" i="4"/>
  <c r="AI710" i="4"/>
  <c r="AJ710" i="4" s="1"/>
  <c r="AH710" i="4"/>
  <c r="AG710" i="4"/>
  <c r="AF710" i="4"/>
  <c r="AE710" i="4"/>
  <c r="AD710" i="4"/>
  <c r="AK709" i="4"/>
  <c r="AI709" i="4"/>
  <c r="AJ709" i="4" s="1"/>
  <c r="AH709" i="4"/>
  <c r="AG709" i="4"/>
  <c r="AF709" i="4"/>
  <c r="AE709" i="4"/>
  <c r="AD709" i="4"/>
  <c r="AK708" i="4"/>
  <c r="AI708" i="4"/>
  <c r="AJ708" i="4" s="1"/>
  <c r="AH708" i="4"/>
  <c r="AG708" i="4"/>
  <c r="AF708" i="4"/>
  <c r="AE708" i="4"/>
  <c r="AD708" i="4"/>
  <c r="AK707" i="4"/>
  <c r="AI707" i="4"/>
  <c r="AJ707" i="4" s="1"/>
  <c r="AH707" i="4"/>
  <c r="AG707" i="4"/>
  <c r="AF707" i="4"/>
  <c r="AE707" i="4"/>
  <c r="AD707" i="4"/>
  <c r="AK706" i="4"/>
  <c r="AI706" i="4"/>
  <c r="AJ706" i="4" s="1"/>
  <c r="AH706" i="4"/>
  <c r="AG706" i="4"/>
  <c r="AF706" i="4"/>
  <c r="AE706" i="4"/>
  <c r="AD706" i="4"/>
  <c r="AK705" i="4"/>
  <c r="AI705" i="4"/>
  <c r="AJ705" i="4" s="1"/>
  <c r="AH705" i="4"/>
  <c r="AG705" i="4"/>
  <c r="AF705" i="4"/>
  <c r="AE705" i="4"/>
  <c r="AD705" i="4"/>
  <c r="AK704" i="4"/>
  <c r="AI704" i="4"/>
  <c r="AJ704" i="4" s="1"/>
  <c r="AH704" i="4"/>
  <c r="AG704" i="4"/>
  <c r="AF704" i="4"/>
  <c r="AE704" i="4"/>
  <c r="AD704" i="4"/>
  <c r="AK703" i="4"/>
  <c r="AI703" i="4"/>
  <c r="AJ703" i="4" s="1"/>
  <c r="AH703" i="4"/>
  <c r="AG703" i="4"/>
  <c r="AF703" i="4"/>
  <c r="AE703" i="4"/>
  <c r="AD703" i="4"/>
  <c r="AK702" i="4"/>
  <c r="AI702" i="4"/>
  <c r="AJ702" i="4" s="1"/>
  <c r="AH702" i="4"/>
  <c r="AG702" i="4"/>
  <c r="AF702" i="4"/>
  <c r="AE702" i="4"/>
  <c r="AD702" i="4"/>
  <c r="AK701" i="4"/>
  <c r="AI701" i="4"/>
  <c r="AJ701" i="4" s="1"/>
  <c r="AH701" i="4"/>
  <c r="AG701" i="4"/>
  <c r="AF701" i="4"/>
  <c r="AE701" i="4"/>
  <c r="AD701" i="4"/>
  <c r="AK700" i="4"/>
  <c r="AI700" i="4"/>
  <c r="AJ700" i="4" s="1"/>
  <c r="AH700" i="4"/>
  <c r="AG700" i="4"/>
  <c r="AF700" i="4"/>
  <c r="AE700" i="4"/>
  <c r="AD700" i="4"/>
  <c r="AK699" i="4"/>
  <c r="AI699" i="4"/>
  <c r="AJ699" i="4" s="1"/>
  <c r="AH699" i="4"/>
  <c r="AG699" i="4"/>
  <c r="AF699" i="4"/>
  <c r="AE699" i="4"/>
  <c r="AD699" i="4"/>
  <c r="AK698" i="4"/>
  <c r="AI698" i="4"/>
  <c r="AJ698" i="4" s="1"/>
  <c r="AH698" i="4"/>
  <c r="AG698" i="4"/>
  <c r="AF698" i="4"/>
  <c r="AE698" i="4"/>
  <c r="AD698" i="4"/>
  <c r="AK697" i="4"/>
  <c r="AI697" i="4"/>
  <c r="AJ697" i="4" s="1"/>
  <c r="AH697" i="4"/>
  <c r="AG697" i="4"/>
  <c r="AF697" i="4"/>
  <c r="AE697" i="4"/>
  <c r="AD697" i="4"/>
  <c r="AK696" i="4"/>
  <c r="AI696" i="4"/>
  <c r="AJ696" i="4" s="1"/>
  <c r="AH696" i="4"/>
  <c r="AG696" i="4"/>
  <c r="AF696" i="4"/>
  <c r="AE696" i="4"/>
  <c r="AD696" i="4"/>
  <c r="AK695" i="4"/>
  <c r="AI695" i="4"/>
  <c r="AJ695" i="4" s="1"/>
  <c r="AH695" i="4"/>
  <c r="AG695" i="4"/>
  <c r="AF695" i="4"/>
  <c r="AE695" i="4"/>
  <c r="AD695" i="4"/>
  <c r="AK694" i="4"/>
  <c r="AI694" i="4"/>
  <c r="AJ694" i="4" s="1"/>
  <c r="AH694" i="4"/>
  <c r="AG694" i="4"/>
  <c r="AF694" i="4"/>
  <c r="AE694" i="4"/>
  <c r="AD694" i="4"/>
  <c r="AK693" i="4"/>
  <c r="AI693" i="4"/>
  <c r="AJ693" i="4" s="1"/>
  <c r="AH693" i="4"/>
  <c r="AG693" i="4"/>
  <c r="AF693" i="4"/>
  <c r="AE693" i="4"/>
  <c r="AD693" i="4"/>
  <c r="AK692" i="4"/>
  <c r="AI692" i="4"/>
  <c r="AJ692" i="4" s="1"/>
  <c r="AH692" i="4"/>
  <c r="AG692" i="4"/>
  <c r="AF692" i="4"/>
  <c r="AE692" i="4"/>
  <c r="AD692" i="4"/>
  <c r="AK691" i="4"/>
  <c r="AI691" i="4"/>
  <c r="AJ691" i="4" s="1"/>
  <c r="AH691" i="4"/>
  <c r="AG691" i="4"/>
  <c r="AF691" i="4"/>
  <c r="AE691" i="4"/>
  <c r="AD691" i="4"/>
  <c r="AK690" i="4"/>
  <c r="AI690" i="4"/>
  <c r="AJ690" i="4" s="1"/>
  <c r="AH690" i="4"/>
  <c r="AG690" i="4"/>
  <c r="AF690" i="4"/>
  <c r="AE690" i="4"/>
  <c r="AD690" i="4"/>
  <c r="AK689" i="4"/>
  <c r="AI689" i="4"/>
  <c r="AJ689" i="4" s="1"/>
  <c r="AH689" i="4"/>
  <c r="AG689" i="4"/>
  <c r="AF689" i="4"/>
  <c r="AE689" i="4"/>
  <c r="AD689" i="4"/>
  <c r="AK688" i="4"/>
  <c r="AI688" i="4"/>
  <c r="AJ688" i="4" s="1"/>
  <c r="AH688" i="4"/>
  <c r="AG688" i="4"/>
  <c r="AF688" i="4"/>
  <c r="AE688" i="4"/>
  <c r="AD688" i="4"/>
  <c r="AK687" i="4"/>
  <c r="AI687" i="4"/>
  <c r="AJ687" i="4" s="1"/>
  <c r="AH687" i="4"/>
  <c r="AG687" i="4"/>
  <c r="AF687" i="4"/>
  <c r="AE687" i="4"/>
  <c r="AD687" i="4"/>
  <c r="AK686" i="4"/>
  <c r="AI686" i="4"/>
  <c r="AJ686" i="4" s="1"/>
  <c r="AH686" i="4"/>
  <c r="AG686" i="4"/>
  <c r="AF686" i="4"/>
  <c r="AE686" i="4"/>
  <c r="AD686" i="4"/>
  <c r="AK685" i="4"/>
  <c r="AI685" i="4"/>
  <c r="AJ685" i="4" s="1"/>
  <c r="AH685" i="4"/>
  <c r="AG685" i="4"/>
  <c r="AF685" i="4"/>
  <c r="AE685" i="4"/>
  <c r="AD685" i="4"/>
  <c r="AK684" i="4"/>
  <c r="AI684" i="4"/>
  <c r="AJ684" i="4" s="1"/>
  <c r="AH684" i="4"/>
  <c r="AG684" i="4"/>
  <c r="AF684" i="4"/>
  <c r="AE684" i="4"/>
  <c r="AD684" i="4"/>
  <c r="AK683" i="4"/>
  <c r="AI683" i="4"/>
  <c r="AJ683" i="4" s="1"/>
  <c r="AH683" i="4"/>
  <c r="AG683" i="4"/>
  <c r="AF683" i="4"/>
  <c r="AE683" i="4"/>
  <c r="AD683" i="4"/>
  <c r="AK682" i="4"/>
  <c r="AI682" i="4"/>
  <c r="AJ682" i="4" s="1"/>
  <c r="AH682" i="4"/>
  <c r="AG682" i="4"/>
  <c r="AF682" i="4"/>
  <c r="AE682" i="4"/>
  <c r="AD682" i="4"/>
  <c r="AK681" i="4"/>
  <c r="AI681" i="4"/>
  <c r="AJ681" i="4" s="1"/>
  <c r="AH681" i="4"/>
  <c r="AG681" i="4"/>
  <c r="AF681" i="4"/>
  <c r="AE681" i="4"/>
  <c r="AD681" i="4"/>
  <c r="AK680" i="4"/>
  <c r="AI680" i="4"/>
  <c r="AJ680" i="4" s="1"/>
  <c r="AH680" i="4"/>
  <c r="AG680" i="4"/>
  <c r="AF680" i="4"/>
  <c r="AE680" i="4"/>
  <c r="AD680" i="4"/>
  <c r="AK679" i="4"/>
  <c r="AI679" i="4"/>
  <c r="AJ679" i="4" s="1"/>
  <c r="AH679" i="4"/>
  <c r="AG679" i="4"/>
  <c r="AF679" i="4"/>
  <c r="AE679" i="4"/>
  <c r="AD679" i="4"/>
  <c r="AK678" i="4"/>
  <c r="AI678" i="4"/>
  <c r="AJ678" i="4" s="1"/>
  <c r="AH678" i="4"/>
  <c r="AG678" i="4"/>
  <c r="AF678" i="4"/>
  <c r="AE678" i="4"/>
  <c r="AD678" i="4"/>
  <c r="AK677" i="4"/>
  <c r="AI677" i="4"/>
  <c r="AJ677" i="4" s="1"/>
  <c r="AH677" i="4"/>
  <c r="AG677" i="4"/>
  <c r="AF677" i="4"/>
  <c r="AE677" i="4"/>
  <c r="AD677" i="4"/>
  <c r="AK676" i="4"/>
  <c r="AI676" i="4"/>
  <c r="AJ676" i="4" s="1"/>
  <c r="AH676" i="4"/>
  <c r="AG676" i="4"/>
  <c r="AF676" i="4"/>
  <c r="AE676" i="4"/>
  <c r="AD676" i="4"/>
  <c r="AK675" i="4"/>
  <c r="AI675" i="4"/>
  <c r="AJ675" i="4" s="1"/>
  <c r="AH675" i="4"/>
  <c r="AG675" i="4"/>
  <c r="AF675" i="4"/>
  <c r="AE675" i="4"/>
  <c r="AD675" i="4"/>
  <c r="AK674" i="4"/>
  <c r="AI674" i="4"/>
  <c r="AJ674" i="4" s="1"/>
  <c r="AH674" i="4"/>
  <c r="AG674" i="4"/>
  <c r="AF674" i="4"/>
  <c r="AE674" i="4"/>
  <c r="AD674" i="4"/>
  <c r="AK673" i="4"/>
  <c r="AI673" i="4"/>
  <c r="AJ673" i="4" s="1"/>
  <c r="AH673" i="4"/>
  <c r="AG673" i="4"/>
  <c r="AF673" i="4"/>
  <c r="AE673" i="4"/>
  <c r="AD673" i="4"/>
  <c r="AK672" i="4"/>
  <c r="AI672" i="4"/>
  <c r="AJ672" i="4" s="1"/>
  <c r="AH672" i="4"/>
  <c r="AG672" i="4"/>
  <c r="AF672" i="4"/>
  <c r="AE672" i="4"/>
  <c r="AD672" i="4"/>
  <c r="AK671" i="4"/>
  <c r="AI671" i="4"/>
  <c r="AJ671" i="4" s="1"/>
  <c r="AH671" i="4"/>
  <c r="AG671" i="4"/>
  <c r="AF671" i="4"/>
  <c r="AE671" i="4"/>
  <c r="AD671" i="4"/>
  <c r="AK670" i="4"/>
  <c r="AI670" i="4"/>
  <c r="AJ670" i="4" s="1"/>
  <c r="AH670" i="4"/>
  <c r="AG670" i="4"/>
  <c r="AF670" i="4"/>
  <c r="AE670" i="4"/>
  <c r="AD670" i="4"/>
  <c r="AK669" i="4"/>
  <c r="AI669" i="4"/>
  <c r="AJ669" i="4" s="1"/>
  <c r="AH669" i="4"/>
  <c r="AG669" i="4"/>
  <c r="AF669" i="4"/>
  <c r="AE669" i="4"/>
  <c r="AD669" i="4"/>
  <c r="AK668" i="4"/>
  <c r="AI668" i="4"/>
  <c r="AJ668" i="4" s="1"/>
  <c r="AH668" i="4"/>
  <c r="AG668" i="4"/>
  <c r="AF668" i="4"/>
  <c r="AE668" i="4"/>
  <c r="AD668" i="4"/>
  <c r="AK667" i="4"/>
  <c r="AI667" i="4"/>
  <c r="AJ667" i="4" s="1"/>
  <c r="AH667" i="4"/>
  <c r="AG667" i="4"/>
  <c r="AF667" i="4"/>
  <c r="AE667" i="4"/>
  <c r="AD667" i="4"/>
  <c r="AK666" i="4"/>
  <c r="AI666" i="4"/>
  <c r="AJ666" i="4" s="1"/>
  <c r="AH666" i="4"/>
  <c r="AG666" i="4"/>
  <c r="AF666" i="4"/>
  <c r="AE666" i="4"/>
  <c r="AD666" i="4"/>
  <c r="AK665" i="4"/>
  <c r="AI665" i="4"/>
  <c r="AJ665" i="4" s="1"/>
  <c r="AH665" i="4"/>
  <c r="AG665" i="4"/>
  <c r="AF665" i="4"/>
  <c r="AE665" i="4"/>
  <c r="AD665" i="4"/>
  <c r="AK664" i="4"/>
  <c r="AI664" i="4"/>
  <c r="AJ664" i="4" s="1"/>
  <c r="AH664" i="4"/>
  <c r="AG664" i="4"/>
  <c r="AF664" i="4"/>
  <c r="AE664" i="4"/>
  <c r="AD664" i="4"/>
  <c r="AK663" i="4"/>
  <c r="AI663" i="4"/>
  <c r="AJ663" i="4" s="1"/>
  <c r="AH663" i="4"/>
  <c r="AG663" i="4"/>
  <c r="AF663" i="4"/>
  <c r="AE663" i="4"/>
  <c r="AD663" i="4"/>
  <c r="AK662" i="4"/>
  <c r="AI662" i="4"/>
  <c r="AJ662" i="4" s="1"/>
  <c r="AH662" i="4"/>
  <c r="AG662" i="4"/>
  <c r="AF662" i="4"/>
  <c r="AE662" i="4"/>
  <c r="AD662" i="4"/>
  <c r="AK661" i="4"/>
  <c r="AI661" i="4"/>
  <c r="AJ661" i="4" s="1"/>
  <c r="AH661" i="4"/>
  <c r="AG661" i="4"/>
  <c r="AF661" i="4"/>
  <c r="AE661" i="4"/>
  <c r="AD661" i="4"/>
  <c r="AK660" i="4"/>
  <c r="AI660" i="4"/>
  <c r="AJ660" i="4" s="1"/>
  <c r="AH660" i="4"/>
  <c r="AG660" i="4"/>
  <c r="AF660" i="4"/>
  <c r="AE660" i="4"/>
  <c r="AD660" i="4"/>
  <c r="AK659" i="4"/>
  <c r="AI659" i="4"/>
  <c r="AJ659" i="4" s="1"/>
  <c r="AH659" i="4"/>
  <c r="AG659" i="4"/>
  <c r="AF659" i="4"/>
  <c r="AE659" i="4"/>
  <c r="AD659" i="4"/>
  <c r="AK658" i="4"/>
  <c r="AI658" i="4"/>
  <c r="AJ658" i="4" s="1"/>
  <c r="AH658" i="4"/>
  <c r="AG658" i="4"/>
  <c r="AF658" i="4"/>
  <c r="AE658" i="4"/>
  <c r="AD658" i="4"/>
  <c r="AK657" i="4"/>
  <c r="AI657" i="4"/>
  <c r="AJ657" i="4" s="1"/>
  <c r="AH657" i="4"/>
  <c r="AG657" i="4"/>
  <c r="AF657" i="4"/>
  <c r="AE657" i="4"/>
  <c r="AD657" i="4"/>
  <c r="AK656" i="4"/>
  <c r="AI656" i="4"/>
  <c r="AJ656" i="4" s="1"/>
  <c r="AH656" i="4"/>
  <c r="AG656" i="4"/>
  <c r="AF656" i="4"/>
  <c r="AE656" i="4"/>
  <c r="AD656" i="4"/>
  <c r="AK655" i="4"/>
  <c r="AI655" i="4"/>
  <c r="AJ655" i="4" s="1"/>
  <c r="AH655" i="4"/>
  <c r="AG655" i="4"/>
  <c r="AF655" i="4"/>
  <c r="AE655" i="4"/>
  <c r="AD655" i="4"/>
  <c r="AK654" i="4"/>
  <c r="AI654" i="4"/>
  <c r="AJ654" i="4" s="1"/>
  <c r="AH654" i="4"/>
  <c r="AG654" i="4"/>
  <c r="AF654" i="4"/>
  <c r="AE654" i="4"/>
  <c r="AD654" i="4"/>
  <c r="AK653" i="4"/>
  <c r="AI653" i="4"/>
  <c r="AJ653" i="4" s="1"/>
  <c r="AH653" i="4"/>
  <c r="AG653" i="4"/>
  <c r="AF653" i="4"/>
  <c r="AE653" i="4"/>
  <c r="AD653" i="4"/>
  <c r="AK652" i="4"/>
  <c r="AI652" i="4"/>
  <c r="AJ652" i="4" s="1"/>
  <c r="AH652" i="4"/>
  <c r="AG652" i="4"/>
  <c r="AF652" i="4"/>
  <c r="AE652" i="4"/>
  <c r="AD652" i="4"/>
  <c r="AK651" i="4"/>
  <c r="AI651" i="4"/>
  <c r="AJ651" i="4" s="1"/>
  <c r="AH651" i="4"/>
  <c r="AG651" i="4"/>
  <c r="AF651" i="4"/>
  <c r="AE651" i="4"/>
  <c r="AD651" i="4"/>
  <c r="AK650" i="4"/>
  <c r="AI650" i="4"/>
  <c r="AJ650" i="4" s="1"/>
  <c r="AH650" i="4"/>
  <c r="AG650" i="4"/>
  <c r="AF650" i="4"/>
  <c r="AE650" i="4"/>
  <c r="AD650" i="4"/>
  <c r="AK649" i="4"/>
  <c r="AI649" i="4"/>
  <c r="AJ649" i="4" s="1"/>
  <c r="AH649" i="4"/>
  <c r="AG649" i="4"/>
  <c r="AF649" i="4"/>
  <c r="AE649" i="4"/>
  <c r="AD649" i="4"/>
  <c r="AK648" i="4"/>
  <c r="AI648" i="4"/>
  <c r="AJ648" i="4" s="1"/>
  <c r="AH648" i="4"/>
  <c r="AG648" i="4"/>
  <c r="AF648" i="4"/>
  <c r="AE648" i="4"/>
  <c r="AD648" i="4"/>
  <c r="AK647" i="4"/>
  <c r="AI647" i="4"/>
  <c r="AJ647" i="4" s="1"/>
  <c r="AH647" i="4"/>
  <c r="AG647" i="4"/>
  <c r="AF647" i="4"/>
  <c r="AE647" i="4"/>
  <c r="AD647" i="4"/>
  <c r="AK646" i="4"/>
  <c r="AI646" i="4"/>
  <c r="AJ646" i="4" s="1"/>
  <c r="AH646" i="4"/>
  <c r="AG646" i="4"/>
  <c r="AF646" i="4"/>
  <c r="AE646" i="4"/>
  <c r="AD646" i="4"/>
  <c r="AK645" i="4"/>
  <c r="AI645" i="4"/>
  <c r="AJ645" i="4" s="1"/>
  <c r="AH645" i="4"/>
  <c r="AG645" i="4"/>
  <c r="AF645" i="4"/>
  <c r="AE645" i="4"/>
  <c r="AD645" i="4"/>
  <c r="AK644" i="4"/>
  <c r="AI644" i="4"/>
  <c r="AJ644" i="4" s="1"/>
  <c r="AH644" i="4"/>
  <c r="AG644" i="4"/>
  <c r="AF644" i="4"/>
  <c r="AE644" i="4"/>
  <c r="AD644" i="4"/>
  <c r="AK643" i="4"/>
  <c r="AI643" i="4"/>
  <c r="AJ643" i="4" s="1"/>
  <c r="AH643" i="4"/>
  <c r="AG643" i="4"/>
  <c r="AF643" i="4"/>
  <c r="AE643" i="4"/>
  <c r="AD643" i="4"/>
  <c r="AK642" i="4"/>
  <c r="AI642" i="4"/>
  <c r="AJ642" i="4" s="1"/>
  <c r="AH642" i="4"/>
  <c r="AG642" i="4"/>
  <c r="AF642" i="4"/>
  <c r="AE642" i="4"/>
  <c r="AD642" i="4"/>
  <c r="AK641" i="4"/>
  <c r="AI641" i="4"/>
  <c r="AJ641" i="4" s="1"/>
  <c r="AH641" i="4"/>
  <c r="AG641" i="4"/>
  <c r="AF641" i="4"/>
  <c r="AE641" i="4"/>
  <c r="AD641" i="4"/>
  <c r="AK640" i="4"/>
  <c r="AI640" i="4"/>
  <c r="AJ640" i="4" s="1"/>
  <c r="AH640" i="4"/>
  <c r="AG640" i="4"/>
  <c r="AF640" i="4"/>
  <c r="AE640" i="4"/>
  <c r="AD640" i="4"/>
  <c r="AK639" i="4"/>
  <c r="AI639" i="4"/>
  <c r="AJ639" i="4" s="1"/>
  <c r="AH639" i="4"/>
  <c r="AG639" i="4"/>
  <c r="AF639" i="4"/>
  <c r="AE639" i="4"/>
  <c r="AD639" i="4"/>
  <c r="AK638" i="4"/>
  <c r="AI638" i="4"/>
  <c r="AJ638" i="4" s="1"/>
  <c r="AH638" i="4"/>
  <c r="AG638" i="4"/>
  <c r="AF638" i="4"/>
  <c r="AE638" i="4"/>
  <c r="AD638" i="4"/>
  <c r="AK637" i="4"/>
  <c r="AI637" i="4"/>
  <c r="AJ637" i="4" s="1"/>
  <c r="AH637" i="4"/>
  <c r="AG637" i="4"/>
  <c r="AF637" i="4"/>
  <c r="AE637" i="4"/>
  <c r="AD637" i="4"/>
  <c r="AK636" i="4"/>
  <c r="AI636" i="4"/>
  <c r="AJ636" i="4" s="1"/>
  <c r="AH636" i="4"/>
  <c r="AG636" i="4"/>
  <c r="AF636" i="4"/>
  <c r="AE636" i="4"/>
  <c r="AD636" i="4"/>
  <c r="AK635" i="4"/>
  <c r="AI635" i="4"/>
  <c r="AJ635" i="4" s="1"/>
  <c r="AH635" i="4"/>
  <c r="AG635" i="4"/>
  <c r="AF635" i="4"/>
  <c r="AE635" i="4"/>
  <c r="AD635" i="4"/>
  <c r="AK634" i="4"/>
  <c r="AI634" i="4"/>
  <c r="AJ634" i="4" s="1"/>
  <c r="AH634" i="4"/>
  <c r="AG634" i="4"/>
  <c r="AF634" i="4"/>
  <c r="AE634" i="4"/>
  <c r="AD634" i="4"/>
  <c r="AK633" i="4"/>
  <c r="AI633" i="4"/>
  <c r="AJ633" i="4" s="1"/>
  <c r="AH633" i="4"/>
  <c r="AG633" i="4"/>
  <c r="AF633" i="4"/>
  <c r="AE633" i="4"/>
  <c r="AD633" i="4"/>
  <c r="AK632" i="4"/>
  <c r="AI632" i="4"/>
  <c r="AJ632" i="4" s="1"/>
  <c r="AH632" i="4"/>
  <c r="AG632" i="4"/>
  <c r="AF632" i="4"/>
  <c r="AE632" i="4"/>
  <c r="AD632" i="4"/>
  <c r="AK631" i="4"/>
  <c r="AI631" i="4"/>
  <c r="AJ631" i="4" s="1"/>
  <c r="AH631" i="4"/>
  <c r="AG631" i="4"/>
  <c r="AF631" i="4"/>
  <c r="AE631" i="4"/>
  <c r="AD631" i="4"/>
  <c r="AK630" i="4"/>
  <c r="AI630" i="4"/>
  <c r="AJ630" i="4" s="1"/>
  <c r="AH630" i="4"/>
  <c r="AG630" i="4"/>
  <c r="AF630" i="4"/>
  <c r="AE630" i="4"/>
  <c r="AD630" i="4"/>
  <c r="AK629" i="4"/>
  <c r="AI629" i="4"/>
  <c r="AJ629" i="4" s="1"/>
  <c r="AH629" i="4"/>
  <c r="AG629" i="4"/>
  <c r="AF629" i="4"/>
  <c r="AE629" i="4"/>
  <c r="AD629" i="4"/>
  <c r="AK628" i="4"/>
  <c r="AI628" i="4"/>
  <c r="AJ628" i="4" s="1"/>
  <c r="AH628" i="4"/>
  <c r="AG628" i="4"/>
  <c r="AF628" i="4"/>
  <c r="AE628" i="4"/>
  <c r="AD628" i="4"/>
  <c r="AK627" i="4"/>
  <c r="AI627" i="4"/>
  <c r="AJ627" i="4" s="1"/>
  <c r="AH627" i="4"/>
  <c r="AG627" i="4"/>
  <c r="AF627" i="4"/>
  <c r="AE627" i="4"/>
  <c r="AD627" i="4"/>
  <c r="AK626" i="4"/>
  <c r="AI626" i="4"/>
  <c r="AJ626" i="4" s="1"/>
  <c r="AH626" i="4"/>
  <c r="AG626" i="4"/>
  <c r="AF626" i="4"/>
  <c r="AE626" i="4"/>
  <c r="AD626" i="4"/>
  <c r="AK625" i="4"/>
  <c r="AI625" i="4"/>
  <c r="AJ625" i="4" s="1"/>
  <c r="AH625" i="4"/>
  <c r="AG625" i="4"/>
  <c r="AF625" i="4"/>
  <c r="AE625" i="4"/>
  <c r="AD625" i="4"/>
  <c r="AK624" i="4"/>
  <c r="AI624" i="4"/>
  <c r="AJ624" i="4" s="1"/>
  <c r="AH624" i="4"/>
  <c r="AG624" i="4"/>
  <c r="AF624" i="4"/>
  <c r="AE624" i="4"/>
  <c r="AD624" i="4"/>
  <c r="AK623" i="4"/>
  <c r="AI623" i="4"/>
  <c r="AJ623" i="4" s="1"/>
  <c r="AH623" i="4"/>
  <c r="AG623" i="4"/>
  <c r="AF623" i="4"/>
  <c r="AE623" i="4"/>
  <c r="AD623" i="4"/>
  <c r="AK622" i="4"/>
  <c r="AI622" i="4"/>
  <c r="AJ622" i="4" s="1"/>
  <c r="AH622" i="4"/>
  <c r="AG622" i="4"/>
  <c r="AF622" i="4"/>
  <c r="AE622" i="4"/>
  <c r="AD622" i="4"/>
  <c r="AK621" i="4"/>
  <c r="AI621" i="4"/>
  <c r="AJ621" i="4" s="1"/>
  <c r="AH621" i="4"/>
  <c r="AG621" i="4"/>
  <c r="AF621" i="4"/>
  <c r="AE621" i="4"/>
  <c r="AD621" i="4"/>
  <c r="AK620" i="4"/>
  <c r="AI620" i="4"/>
  <c r="AJ620" i="4" s="1"/>
  <c r="AH620" i="4"/>
  <c r="AG620" i="4"/>
  <c r="AF620" i="4"/>
  <c r="AE620" i="4"/>
  <c r="AD620" i="4"/>
  <c r="AK619" i="4"/>
  <c r="AI619" i="4"/>
  <c r="AJ619" i="4" s="1"/>
  <c r="AH619" i="4"/>
  <c r="AG619" i="4"/>
  <c r="AF619" i="4"/>
  <c r="AE619" i="4"/>
  <c r="AD619" i="4"/>
  <c r="AK618" i="4"/>
  <c r="AI618" i="4"/>
  <c r="AJ618" i="4" s="1"/>
  <c r="AH618" i="4"/>
  <c r="AG618" i="4"/>
  <c r="AF618" i="4"/>
  <c r="AE618" i="4"/>
  <c r="AD618" i="4"/>
  <c r="AK617" i="4"/>
  <c r="AI617" i="4"/>
  <c r="AJ617" i="4" s="1"/>
  <c r="AH617" i="4"/>
  <c r="AG617" i="4"/>
  <c r="AF617" i="4"/>
  <c r="AE617" i="4"/>
  <c r="AD617" i="4"/>
  <c r="AK616" i="4"/>
  <c r="AI616" i="4"/>
  <c r="AJ616" i="4" s="1"/>
  <c r="AH616" i="4"/>
  <c r="AG616" i="4"/>
  <c r="AF616" i="4"/>
  <c r="AE616" i="4"/>
  <c r="AD616" i="4"/>
  <c r="AK615" i="4"/>
  <c r="AI615" i="4"/>
  <c r="AJ615" i="4" s="1"/>
  <c r="AH615" i="4"/>
  <c r="AG615" i="4"/>
  <c r="AF615" i="4"/>
  <c r="AE615" i="4"/>
  <c r="AD615" i="4"/>
  <c r="AK614" i="4"/>
  <c r="AI614" i="4"/>
  <c r="AJ614" i="4" s="1"/>
  <c r="AH614" i="4"/>
  <c r="AG614" i="4"/>
  <c r="AF614" i="4"/>
  <c r="AE614" i="4"/>
  <c r="AD614" i="4"/>
  <c r="AK613" i="4"/>
  <c r="AI613" i="4"/>
  <c r="AJ613" i="4" s="1"/>
  <c r="AH613" i="4"/>
  <c r="AG613" i="4"/>
  <c r="AF613" i="4"/>
  <c r="AE613" i="4"/>
  <c r="AD613" i="4"/>
  <c r="AK612" i="4"/>
  <c r="AI612" i="4"/>
  <c r="AJ612" i="4" s="1"/>
  <c r="AH612" i="4"/>
  <c r="AG612" i="4"/>
  <c r="AF612" i="4"/>
  <c r="AE612" i="4"/>
  <c r="AD612" i="4"/>
  <c r="AK611" i="4"/>
  <c r="AI611" i="4"/>
  <c r="AJ611" i="4" s="1"/>
  <c r="AH611" i="4"/>
  <c r="AG611" i="4"/>
  <c r="AF611" i="4"/>
  <c r="AE611" i="4"/>
  <c r="AD611" i="4"/>
  <c r="AK610" i="4"/>
  <c r="AI610" i="4"/>
  <c r="AJ610" i="4" s="1"/>
  <c r="AH610" i="4"/>
  <c r="AG610" i="4"/>
  <c r="AF610" i="4"/>
  <c r="AE610" i="4"/>
  <c r="AD610" i="4"/>
  <c r="AK609" i="4"/>
  <c r="AI609" i="4"/>
  <c r="AJ609" i="4" s="1"/>
  <c r="AH609" i="4"/>
  <c r="AG609" i="4"/>
  <c r="AF609" i="4"/>
  <c r="AE609" i="4"/>
  <c r="AD609" i="4"/>
  <c r="AK608" i="4"/>
  <c r="AI608" i="4"/>
  <c r="AJ608" i="4" s="1"/>
  <c r="AH608" i="4"/>
  <c r="AG608" i="4"/>
  <c r="AF608" i="4"/>
  <c r="AE608" i="4"/>
  <c r="AD608" i="4"/>
  <c r="AK607" i="4"/>
  <c r="AI607" i="4"/>
  <c r="AJ607" i="4" s="1"/>
  <c r="AH607" i="4"/>
  <c r="AG607" i="4"/>
  <c r="AF607" i="4"/>
  <c r="AE607" i="4"/>
  <c r="AD607" i="4"/>
  <c r="AK606" i="4"/>
  <c r="AI606" i="4"/>
  <c r="AJ606" i="4" s="1"/>
  <c r="AH606" i="4"/>
  <c r="AG606" i="4"/>
  <c r="AF606" i="4"/>
  <c r="AE606" i="4"/>
  <c r="AD606" i="4"/>
  <c r="AK605" i="4"/>
  <c r="AI605" i="4"/>
  <c r="AJ605" i="4" s="1"/>
  <c r="AH605" i="4"/>
  <c r="AG605" i="4"/>
  <c r="AF605" i="4"/>
  <c r="AE605" i="4"/>
  <c r="AD605" i="4"/>
  <c r="AK604" i="4"/>
  <c r="AI604" i="4"/>
  <c r="AJ604" i="4" s="1"/>
  <c r="AH604" i="4"/>
  <c r="AG604" i="4"/>
  <c r="AF604" i="4"/>
  <c r="AE604" i="4"/>
  <c r="AD604" i="4"/>
  <c r="AK603" i="4"/>
  <c r="AI603" i="4"/>
  <c r="AJ603" i="4" s="1"/>
  <c r="AH603" i="4"/>
  <c r="AG603" i="4"/>
  <c r="AF603" i="4"/>
  <c r="AE603" i="4"/>
  <c r="AD603" i="4"/>
  <c r="AK602" i="4"/>
  <c r="AI602" i="4"/>
  <c r="AJ602" i="4" s="1"/>
  <c r="AH602" i="4"/>
  <c r="AG602" i="4"/>
  <c r="AF602" i="4"/>
  <c r="AE602" i="4"/>
  <c r="AD602" i="4"/>
  <c r="AK601" i="4"/>
  <c r="AI601" i="4"/>
  <c r="AJ601" i="4" s="1"/>
  <c r="AH601" i="4"/>
  <c r="AG601" i="4"/>
  <c r="AF601" i="4"/>
  <c r="AE601" i="4"/>
  <c r="AD601" i="4"/>
  <c r="AK600" i="4"/>
  <c r="AI600" i="4"/>
  <c r="AJ600" i="4" s="1"/>
  <c r="AH600" i="4"/>
  <c r="AG600" i="4"/>
  <c r="AF600" i="4"/>
  <c r="AE600" i="4"/>
  <c r="AD600" i="4"/>
  <c r="AK599" i="4"/>
  <c r="AI599" i="4"/>
  <c r="AJ599" i="4" s="1"/>
  <c r="AH599" i="4"/>
  <c r="AG599" i="4"/>
  <c r="AF599" i="4"/>
  <c r="AE599" i="4"/>
  <c r="AD599" i="4"/>
  <c r="AK598" i="4"/>
  <c r="AI598" i="4"/>
  <c r="AJ598" i="4" s="1"/>
  <c r="AH598" i="4"/>
  <c r="AG598" i="4"/>
  <c r="AF598" i="4"/>
  <c r="AE598" i="4"/>
  <c r="AD598" i="4"/>
  <c r="AK597" i="4"/>
  <c r="AI597" i="4"/>
  <c r="AJ597" i="4" s="1"/>
  <c r="AH597" i="4"/>
  <c r="AG597" i="4"/>
  <c r="AF597" i="4"/>
  <c r="AE597" i="4"/>
  <c r="AD597" i="4"/>
  <c r="AK596" i="4"/>
  <c r="AI596" i="4"/>
  <c r="AJ596" i="4" s="1"/>
  <c r="AH596" i="4"/>
  <c r="AG596" i="4"/>
  <c r="AF596" i="4"/>
  <c r="AE596" i="4"/>
  <c r="AD596" i="4"/>
  <c r="AK595" i="4"/>
  <c r="AI595" i="4"/>
  <c r="AJ595" i="4" s="1"/>
  <c r="AH595" i="4"/>
  <c r="AG595" i="4"/>
  <c r="AF595" i="4"/>
  <c r="AE595" i="4"/>
  <c r="AD595" i="4"/>
  <c r="AK594" i="4"/>
  <c r="AI594" i="4"/>
  <c r="AJ594" i="4" s="1"/>
  <c r="AH594" i="4"/>
  <c r="AG594" i="4"/>
  <c r="AF594" i="4"/>
  <c r="AE594" i="4"/>
  <c r="AD594" i="4"/>
  <c r="AK593" i="4"/>
  <c r="AI593" i="4"/>
  <c r="AJ593" i="4" s="1"/>
  <c r="AH593" i="4"/>
  <c r="AG593" i="4"/>
  <c r="AF593" i="4"/>
  <c r="AE593" i="4"/>
  <c r="AD593" i="4"/>
  <c r="AK592" i="4"/>
  <c r="AI592" i="4"/>
  <c r="AJ592" i="4" s="1"/>
  <c r="AH592" i="4"/>
  <c r="AG592" i="4"/>
  <c r="AF592" i="4"/>
  <c r="AE592" i="4"/>
  <c r="AD592" i="4"/>
  <c r="AK591" i="4"/>
  <c r="AI591" i="4"/>
  <c r="AJ591" i="4" s="1"/>
  <c r="AH591" i="4"/>
  <c r="AG591" i="4"/>
  <c r="AF591" i="4"/>
  <c r="AE591" i="4"/>
  <c r="AD591" i="4"/>
  <c r="AK590" i="4"/>
  <c r="AI590" i="4"/>
  <c r="AJ590" i="4" s="1"/>
  <c r="AH590" i="4"/>
  <c r="AG590" i="4"/>
  <c r="AF590" i="4"/>
  <c r="AE590" i="4"/>
  <c r="AD590" i="4"/>
  <c r="AK589" i="4"/>
  <c r="AI589" i="4"/>
  <c r="AJ589" i="4" s="1"/>
  <c r="AH589" i="4"/>
  <c r="AG589" i="4"/>
  <c r="AF589" i="4"/>
  <c r="AE589" i="4"/>
  <c r="AD589" i="4"/>
  <c r="AK588" i="4"/>
  <c r="AI588" i="4"/>
  <c r="AJ588" i="4" s="1"/>
  <c r="AH588" i="4"/>
  <c r="AG588" i="4"/>
  <c r="AF588" i="4"/>
  <c r="AE588" i="4"/>
  <c r="AD588" i="4"/>
  <c r="AK587" i="4"/>
  <c r="AI587" i="4"/>
  <c r="AJ587" i="4" s="1"/>
  <c r="AH587" i="4"/>
  <c r="AG587" i="4"/>
  <c r="AF587" i="4"/>
  <c r="AE587" i="4"/>
  <c r="AD587" i="4"/>
  <c r="AK586" i="4"/>
  <c r="AI586" i="4"/>
  <c r="AJ586" i="4" s="1"/>
  <c r="AH586" i="4"/>
  <c r="AG586" i="4"/>
  <c r="AF586" i="4"/>
  <c r="AE586" i="4"/>
  <c r="AD586" i="4"/>
  <c r="AK585" i="4"/>
  <c r="AI585" i="4"/>
  <c r="AJ585" i="4" s="1"/>
  <c r="AH585" i="4"/>
  <c r="AG585" i="4"/>
  <c r="AF585" i="4"/>
  <c r="AE585" i="4"/>
  <c r="AD585" i="4"/>
  <c r="AK584" i="4"/>
  <c r="AI584" i="4"/>
  <c r="AJ584" i="4" s="1"/>
  <c r="AH584" i="4"/>
  <c r="AG584" i="4"/>
  <c r="AF584" i="4"/>
  <c r="AE584" i="4"/>
  <c r="AD584" i="4"/>
  <c r="AK583" i="4"/>
  <c r="AI583" i="4"/>
  <c r="AJ583" i="4" s="1"/>
  <c r="AH583" i="4"/>
  <c r="AG583" i="4"/>
  <c r="AF583" i="4"/>
  <c r="AE583" i="4"/>
  <c r="AD583" i="4"/>
  <c r="AK582" i="4"/>
  <c r="AI582" i="4"/>
  <c r="AJ582" i="4" s="1"/>
  <c r="AH582" i="4"/>
  <c r="AG582" i="4"/>
  <c r="AF582" i="4"/>
  <c r="AE582" i="4"/>
  <c r="AD582" i="4"/>
  <c r="AK581" i="4"/>
  <c r="AI581" i="4"/>
  <c r="AJ581" i="4" s="1"/>
  <c r="AH581" i="4"/>
  <c r="AG581" i="4"/>
  <c r="AF581" i="4"/>
  <c r="AE581" i="4"/>
  <c r="AD581" i="4"/>
  <c r="AK580" i="4"/>
  <c r="AI580" i="4"/>
  <c r="AJ580" i="4" s="1"/>
  <c r="AH580" i="4"/>
  <c r="AG580" i="4"/>
  <c r="AF580" i="4"/>
  <c r="AE580" i="4"/>
  <c r="AD580" i="4"/>
  <c r="AK579" i="4"/>
  <c r="AI579" i="4"/>
  <c r="AJ579" i="4" s="1"/>
  <c r="AH579" i="4"/>
  <c r="AG579" i="4"/>
  <c r="AF579" i="4"/>
  <c r="AE579" i="4"/>
  <c r="AD579" i="4"/>
  <c r="AK578" i="4"/>
  <c r="AI578" i="4"/>
  <c r="AJ578" i="4" s="1"/>
  <c r="AH578" i="4"/>
  <c r="AG578" i="4"/>
  <c r="AF578" i="4"/>
  <c r="AE578" i="4"/>
  <c r="AD578" i="4"/>
  <c r="AK577" i="4"/>
  <c r="AI577" i="4"/>
  <c r="AJ577" i="4" s="1"/>
  <c r="AH577" i="4"/>
  <c r="AG577" i="4"/>
  <c r="AF577" i="4"/>
  <c r="AE577" i="4"/>
  <c r="AD577" i="4"/>
  <c r="AK576" i="4"/>
  <c r="AI576" i="4"/>
  <c r="AJ576" i="4" s="1"/>
  <c r="AH576" i="4"/>
  <c r="AG576" i="4"/>
  <c r="AF576" i="4"/>
  <c r="AE576" i="4"/>
  <c r="AD576" i="4"/>
  <c r="AK575" i="4"/>
  <c r="AI575" i="4"/>
  <c r="AJ575" i="4" s="1"/>
  <c r="AH575" i="4"/>
  <c r="AG575" i="4"/>
  <c r="AF575" i="4"/>
  <c r="AE575" i="4"/>
  <c r="AD575" i="4"/>
  <c r="AK574" i="4"/>
  <c r="AI574" i="4"/>
  <c r="AJ574" i="4" s="1"/>
  <c r="AH574" i="4"/>
  <c r="AG574" i="4"/>
  <c r="AF574" i="4"/>
  <c r="AE574" i="4"/>
  <c r="AD574" i="4"/>
  <c r="AK573" i="4"/>
  <c r="AI573" i="4"/>
  <c r="AJ573" i="4" s="1"/>
  <c r="AH573" i="4"/>
  <c r="AG573" i="4"/>
  <c r="AF573" i="4"/>
  <c r="AE573" i="4"/>
  <c r="AD573" i="4"/>
  <c r="AK572" i="4"/>
  <c r="AI572" i="4"/>
  <c r="AJ572" i="4" s="1"/>
  <c r="AH572" i="4"/>
  <c r="AG572" i="4"/>
  <c r="AF572" i="4"/>
  <c r="AE572" i="4"/>
  <c r="AD572" i="4"/>
  <c r="AK571" i="4"/>
  <c r="AI571" i="4"/>
  <c r="AJ571" i="4" s="1"/>
  <c r="AH571" i="4"/>
  <c r="AG571" i="4"/>
  <c r="AF571" i="4"/>
  <c r="AE571" i="4"/>
  <c r="AD571" i="4"/>
  <c r="AK570" i="4"/>
  <c r="AI570" i="4"/>
  <c r="AJ570" i="4" s="1"/>
  <c r="AH570" i="4"/>
  <c r="AG570" i="4"/>
  <c r="AF570" i="4"/>
  <c r="AE570" i="4"/>
  <c r="AD570" i="4"/>
  <c r="AK569" i="4"/>
  <c r="AI569" i="4"/>
  <c r="AJ569" i="4" s="1"/>
  <c r="AH569" i="4"/>
  <c r="AG569" i="4"/>
  <c r="AF569" i="4"/>
  <c r="AE569" i="4"/>
  <c r="AD569" i="4"/>
  <c r="AK568" i="4"/>
  <c r="AI568" i="4"/>
  <c r="AJ568" i="4" s="1"/>
  <c r="AH568" i="4"/>
  <c r="AG568" i="4"/>
  <c r="AF568" i="4"/>
  <c r="AE568" i="4"/>
  <c r="AD568" i="4"/>
  <c r="AK567" i="4"/>
  <c r="AI567" i="4"/>
  <c r="AJ567" i="4" s="1"/>
  <c r="AH567" i="4"/>
  <c r="AG567" i="4"/>
  <c r="AF567" i="4"/>
  <c r="AE567" i="4"/>
  <c r="AD567" i="4"/>
  <c r="AK566" i="4"/>
  <c r="AI566" i="4"/>
  <c r="AJ566" i="4" s="1"/>
  <c r="AH566" i="4"/>
  <c r="AG566" i="4"/>
  <c r="AF566" i="4"/>
  <c r="AE566" i="4"/>
  <c r="AD566" i="4"/>
  <c r="AK565" i="4"/>
  <c r="AI565" i="4"/>
  <c r="AJ565" i="4" s="1"/>
  <c r="AH565" i="4"/>
  <c r="AG565" i="4"/>
  <c r="AF565" i="4"/>
  <c r="AE565" i="4"/>
  <c r="AD565" i="4"/>
  <c r="AK564" i="4"/>
  <c r="AI564" i="4"/>
  <c r="AJ564" i="4" s="1"/>
  <c r="AH564" i="4"/>
  <c r="AG564" i="4"/>
  <c r="AF564" i="4"/>
  <c r="AE564" i="4"/>
  <c r="AD564" i="4"/>
  <c r="AK563" i="4"/>
  <c r="AI563" i="4"/>
  <c r="AJ563" i="4" s="1"/>
  <c r="AH563" i="4"/>
  <c r="AG563" i="4"/>
  <c r="AF563" i="4"/>
  <c r="AE563" i="4"/>
  <c r="AD563" i="4"/>
  <c r="AK562" i="4"/>
  <c r="AI562" i="4"/>
  <c r="AJ562" i="4" s="1"/>
  <c r="AH562" i="4"/>
  <c r="AG562" i="4"/>
  <c r="AF562" i="4"/>
  <c r="AE562" i="4"/>
  <c r="AD562" i="4"/>
  <c r="AK561" i="4"/>
  <c r="AI561" i="4"/>
  <c r="AJ561" i="4" s="1"/>
  <c r="AH561" i="4"/>
  <c r="AG561" i="4"/>
  <c r="AF561" i="4"/>
  <c r="AE561" i="4"/>
  <c r="AD561" i="4"/>
  <c r="AK560" i="4"/>
  <c r="AI560" i="4"/>
  <c r="AJ560" i="4" s="1"/>
  <c r="AH560" i="4"/>
  <c r="AG560" i="4"/>
  <c r="AF560" i="4"/>
  <c r="AE560" i="4"/>
  <c r="AD560" i="4"/>
  <c r="AK559" i="4"/>
  <c r="AI559" i="4"/>
  <c r="AJ559" i="4" s="1"/>
  <c r="AH559" i="4"/>
  <c r="AG559" i="4"/>
  <c r="AF559" i="4"/>
  <c r="AE559" i="4"/>
  <c r="AD559" i="4"/>
  <c r="AK558" i="4"/>
  <c r="AI558" i="4"/>
  <c r="AJ558" i="4" s="1"/>
  <c r="AH558" i="4"/>
  <c r="AG558" i="4"/>
  <c r="AF558" i="4"/>
  <c r="AE558" i="4"/>
  <c r="AD558" i="4"/>
  <c r="AK557" i="4"/>
  <c r="AI557" i="4"/>
  <c r="AJ557" i="4" s="1"/>
  <c r="AH557" i="4"/>
  <c r="AG557" i="4"/>
  <c r="AF557" i="4"/>
  <c r="AE557" i="4"/>
  <c r="AD557" i="4"/>
  <c r="AK556" i="4"/>
  <c r="AI556" i="4"/>
  <c r="AJ556" i="4" s="1"/>
  <c r="AH556" i="4"/>
  <c r="AG556" i="4"/>
  <c r="AF556" i="4"/>
  <c r="AE556" i="4"/>
  <c r="AD556" i="4"/>
  <c r="AK555" i="4"/>
  <c r="AI555" i="4"/>
  <c r="AJ555" i="4" s="1"/>
  <c r="AH555" i="4"/>
  <c r="AG555" i="4"/>
  <c r="AF555" i="4"/>
  <c r="AE555" i="4"/>
  <c r="AD555" i="4"/>
  <c r="AK554" i="4"/>
  <c r="AI554" i="4"/>
  <c r="AJ554" i="4" s="1"/>
  <c r="AH554" i="4"/>
  <c r="AG554" i="4"/>
  <c r="AF554" i="4"/>
  <c r="AE554" i="4"/>
  <c r="AD554" i="4"/>
  <c r="AK553" i="4"/>
  <c r="AI553" i="4"/>
  <c r="AJ553" i="4" s="1"/>
  <c r="AH553" i="4"/>
  <c r="AG553" i="4"/>
  <c r="AF553" i="4"/>
  <c r="AE553" i="4"/>
  <c r="AD553" i="4"/>
  <c r="AK552" i="4"/>
  <c r="AI552" i="4"/>
  <c r="AJ552" i="4" s="1"/>
  <c r="AH552" i="4"/>
  <c r="AG552" i="4"/>
  <c r="AF552" i="4"/>
  <c r="AE552" i="4"/>
  <c r="AD552" i="4"/>
  <c r="AK551" i="4"/>
  <c r="AI551" i="4"/>
  <c r="AJ551" i="4" s="1"/>
  <c r="AH551" i="4"/>
  <c r="AG551" i="4"/>
  <c r="AF551" i="4"/>
  <c r="AE551" i="4"/>
  <c r="AD551" i="4"/>
  <c r="AK550" i="4"/>
  <c r="AI550" i="4"/>
  <c r="AJ550" i="4" s="1"/>
  <c r="AH550" i="4"/>
  <c r="AG550" i="4"/>
  <c r="AF550" i="4"/>
  <c r="AE550" i="4"/>
  <c r="AD550" i="4"/>
  <c r="AK549" i="4"/>
  <c r="AI549" i="4"/>
  <c r="AJ549" i="4" s="1"/>
  <c r="AH549" i="4"/>
  <c r="AG549" i="4"/>
  <c r="AF549" i="4"/>
  <c r="AE549" i="4"/>
  <c r="AD549" i="4"/>
  <c r="AK548" i="4"/>
  <c r="AI548" i="4"/>
  <c r="AJ548" i="4" s="1"/>
  <c r="AH548" i="4"/>
  <c r="AG548" i="4"/>
  <c r="AF548" i="4"/>
  <c r="AE548" i="4"/>
  <c r="AD548" i="4"/>
  <c r="AK547" i="4"/>
  <c r="AI547" i="4"/>
  <c r="AJ547" i="4" s="1"/>
  <c r="AH547" i="4"/>
  <c r="AG547" i="4"/>
  <c r="AF547" i="4"/>
  <c r="AE547" i="4"/>
  <c r="AD547" i="4"/>
  <c r="AK546" i="4"/>
  <c r="AI546" i="4"/>
  <c r="AJ546" i="4" s="1"/>
  <c r="AH546" i="4"/>
  <c r="AG546" i="4"/>
  <c r="AF546" i="4"/>
  <c r="AE546" i="4"/>
  <c r="AD546" i="4"/>
  <c r="AK545" i="4"/>
  <c r="AI545" i="4"/>
  <c r="AJ545" i="4" s="1"/>
  <c r="AH545" i="4"/>
  <c r="AG545" i="4"/>
  <c r="AF545" i="4"/>
  <c r="AE545" i="4"/>
  <c r="AD545" i="4"/>
  <c r="AK544" i="4"/>
  <c r="AI544" i="4"/>
  <c r="AJ544" i="4" s="1"/>
  <c r="AH544" i="4"/>
  <c r="AG544" i="4"/>
  <c r="AF544" i="4"/>
  <c r="AE544" i="4"/>
  <c r="AD544" i="4"/>
  <c r="AK543" i="4"/>
  <c r="AI543" i="4"/>
  <c r="AJ543" i="4" s="1"/>
  <c r="AH543" i="4"/>
  <c r="AG543" i="4"/>
  <c r="AF543" i="4"/>
  <c r="AE543" i="4"/>
  <c r="AD543" i="4"/>
  <c r="AK542" i="4"/>
  <c r="AI542" i="4"/>
  <c r="AJ542" i="4" s="1"/>
  <c r="AH542" i="4"/>
  <c r="AG542" i="4"/>
  <c r="AF542" i="4"/>
  <c r="AE542" i="4"/>
  <c r="AD542" i="4"/>
  <c r="AK541" i="4"/>
  <c r="AI541" i="4"/>
  <c r="AJ541" i="4" s="1"/>
  <c r="AH541" i="4"/>
  <c r="AG541" i="4"/>
  <c r="AF541" i="4"/>
  <c r="AE541" i="4"/>
  <c r="AD541" i="4"/>
  <c r="AK540" i="4"/>
  <c r="AI540" i="4"/>
  <c r="AJ540" i="4" s="1"/>
  <c r="AH540" i="4"/>
  <c r="AG540" i="4"/>
  <c r="AF540" i="4"/>
  <c r="AE540" i="4"/>
  <c r="AD540" i="4"/>
  <c r="AK539" i="4"/>
  <c r="AI539" i="4"/>
  <c r="AJ539" i="4" s="1"/>
  <c r="AH539" i="4"/>
  <c r="AG539" i="4"/>
  <c r="AF539" i="4"/>
  <c r="AE539" i="4"/>
  <c r="AD539" i="4"/>
  <c r="AK538" i="4"/>
  <c r="AI538" i="4"/>
  <c r="AJ538" i="4" s="1"/>
  <c r="AH538" i="4"/>
  <c r="AG538" i="4"/>
  <c r="AF538" i="4"/>
  <c r="AE538" i="4"/>
  <c r="AD538" i="4"/>
  <c r="AK537" i="4"/>
  <c r="AI537" i="4"/>
  <c r="AJ537" i="4" s="1"/>
  <c r="AH537" i="4"/>
  <c r="AG537" i="4"/>
  <c r="AF537" i="4"/>
  <c r="AE537" i="4"/>
  <c r="AD537" i="4"/>
  <c r="AK536" i="4"/>
  <c r="AI536" i="4"/>
  <c r="AJ536" i="4" s="1"/>
  <c r="AH536" i="4"/>
  <c r="AG536" i="4"/>
  <c r="AF536" i="4"/>
  <c r="AE536" i="4"/>
  <c r="AD536" i="4"/>
  <c r="AK535" i="4"/>
  <c r="AI535" i="4"/>
  <c r="AJ535" i="4" s="1"/>
  <c r="AH535" i="4"/>
  <c r="AG535" i="4"/>
  <c r="AF535" i="4"/>
  <c r="AE535" i="4"/>
  <c r="AD535" i="4"/>
  <c r="AK534" i="4"/>
  <c r="AI534" i="4"/>
  <c r="AJ534" i="4" s="1"/>
  <c r="AH534" i="4"/>
  <c r="AG534" i="4"/>
  <c r="AF534" i="4"/>
  <c r="AE534" i="4"/>
  <c r="AD534" i="4"/>
  <c r="AK533" i="4"/>
  <c r="AI533" i="4"/>
  <c r="AJ533" i="4" s="1"/>
  <c r="AH533" i="4"/>
  <c r="AG533" i="4"/>
  <c r="AF533" i="4"/>
  <c r="AE533" i="4"/>
  <c r="AD533" i="4"/>
  <c r="AK532" i="4"/>
  <c r="AI532" i="4"/>
  <c r="AJ532" i="4" s="1"/>
  <c r="AH532" i="4"/>
  <c r="AG532" i="4"/>
  <c r="AF532" i="4"/>
  <c r="AE532" i="4"/>
  <c r="AD532" i="4"/>
  <c r="AK531" i="4"/>
  <c r="AI531" i="4"/>
  <c r="AJ531" i="4" s="1"/>
  <c r="AH531" i="4"/>
  <c r="AG531" i="4"/>
  <c r="AF531" i="4"/>
  <c r="AE531" i="4"/>
  <c r="AD531" i="4"/>
  <c r="AK530" i="4"/>
  <c r="AI530" i="4"/>
  <c r="AJ530" i="4" s="1"/>
  <c r="AH530" i="4"/>
  <c r="AG530" i="4"/>
  <c r="AF530" i="4"/>
  <c r="AE530" i="4"/>
  <c r="AD530" i="4"/>
  <c r="AK529" i="4"/>
  <c r="AI529" i="4"/>
  <c r="AJ529" i="4" s="1"/>
  <c r="AH529" i="4"/>
  <c r="AG529" i="4"/>
  <c r="AF529" i="4"/>
  <c r="AE529" i="4"/>
  <c r="AD529" i="4"/>
  <c r="AK528" i="4"/>
  <c r="AI528" i="4"/>
  <c r="AJ528" i="4" s="1"/>
  <c r="AH528" i="4"/>
  <c r="AG528" i="4"/>
  <c r="AF528" i="4"/>
  <c r="AE528" i="4"/>
  <c r="AD528" i="4"/>
  <c r="AK527" i="4"/>
  <c r="AI527" i="4"/>
  <c r="AJ527" i="4" s="1"/>
  <c r="AH527" i="4"/>
  <c r="AG527" i="4"/>
  <c r="AF527" i="4"/>
  <c r="AE527" i="4"/>
  <c r="AD527" i="4"/>
  <c r="AK526" i="4"/>
  <c r="AI526" i="4"/>
  <c r="AJ526" i="4" s="1"/>
  <c r="AH526" i="4"/>
  <c r="AG526" i="4"/>
  <c r="AF526" i="4"/>
  <c r="AE526" i="4"/>
  <c r="AD526" i="4"/>
  <c r="AK525" i="4"/>
  <c r="AI525" i="4"/>
  <c r="AJ525" i="4" s="1"/>
  <c r="AH525" i="4"/>
  <c r="AG525" i="4"/>
  <c r="AF525" i="4"/>
  <c r="AE525" i="4"/>
  <c r="AD525" i="4"/>
  <c r="AK524" i="4"/>
  <c r="AI524" i="4"/>
  <c r="AJ524" i="4" s="1"/>
  <c r="AH524" i="4"/>
  <c r="AG524" i="4"/>
  <c r="AF524" i="4"/>
  <c r="AE524" i="4"/>
  <c r="AD524" i="4"/>
  <c r="AK523" i="4"/>
  <c r="AI523" i="4"/>
  <c r="AJ523" i="4" s="1"/>
  <c r="AH523" i="4"/>
  <c r="AG523" i="4"/>
  <c r="AF523" i="4"/>
  <c r="AE523" i="4"/>
  <c r="AD523" i="4"/>
  <c r="AK522" i="4"/>
  <c r="AI522" i="4"/>
  <c r="AJ522" i="4" s="1"/>
  <c r="AH522" i="4"/>
  <c r="AG522" i="4"/>
  <c r="AF522" i="4"/>
  <c r="AE522" i="4"/>
  <c r="AD522" i="4"/>
  <c r="AK521" i="4"/>
  <c r="AI521" i="4"/>
  <c r="AJ521" i="4" s="1"/>
  <c r="AH521" i="4"/>
  <c r="AG521" i="4"/>
  <c r="AF521" i="4"/>
  <c r="AE521" i="4"/>
  <c r="AD521" i="4"/>
  <c r="AK520" i="4"/>
  <c r="AI520" i="4"/>
  <c r="AJ520" i="4" s="1"/>
  <c r="AH520" i="4"/>
  <c r="AG520" i="4"/>
  <c r="AF520" i="4"/>
  <c r="AE520" i="4"/>
  <c r="AD520" i="4"/>
  <c r="AK519" i="4"/>
  <c r="AI519" i="4"/>
  <c r="AJ519" i="4" s="1"/>
  <c r="AH519" i="4"/>
  <c r="AG519" i="4"/>
  <c r="AF519" i="4"/>
  <c r="AE519" i="4"/>
  <c r="AD519" i="4"/>
  <c r="AK518" i="4"/>
  <c r="AI518" i="4"/>
  <c r="AJ518" i="4" s="1"/>
  <c r="AH518" i="4"/>
  <c r="AG518" i="4"/>
  <c r="AF518" i="4"/>
  <c r="AE518" i="4"/>
  <c r="AD518" i="4"/>
  <c r="AK517" i="4"/>
  <c r="AI517" i="4"/>
  <c r="AJ517" i="4" s="1"/>
  <c r="AH517" i="4"/>
  <c r="AG517" i="4"/>
  <c r="AF517" i="4"/>
  <c r="AE517" i="4"/>
  <c r="AD517" i="4"/>
  <c r="AK516" i="4"/>
  <c r="AI516" i="4"/>
  <c r="AJ516" i="4" s="1"/>
  <c r="AH516" i="4"/>
  <c r="AG516" i="4"/>
  <c r="AF516" i="4"/>
  <c r="AE516" i="4"/>
  <c r="AD516" i="4"/>
  <c r="AK515" i="4"/>
  <c r="AI515" i="4"/>
  <c r="AJ515" i="4" s="1"/>
  <c r="AH515" i="4"/>
  <c r="AG515" i="4"/>
  <c r="AF515" i="4"/>
  <c r="AE515" i="4"/>
  <c r="AD515" i="4"/>
  <c r="AK514" i="4"/>
  <c r="AI514" i="4"/>
  <c r="AJ514" i="4" s="1"/>
  <c r="AH514" i="4"/>
  <c r="AG514" i="4"/>
  <c r="AF514" i="4"/>
  <c r="AE514" i="4"/>
  <c r="AD514" i="4"/>
  <c r="AK513" i="4"/>
  <c r="AI513" i="4"/>
  <c r="AJ513" i="4" s="1"/>
  <c r="AH513" i="4"/>
  <c r="AG513" i="4"/>
  <c r="AF513" i="4"/>
  <c r="AE513" i="4"/>
  <c r="AD513" i="4"/>
  <c r="AK512" i="4"/>
  <c r="AI512" i="4"/>
  <c r="AJ512" i="4" s="1"/>
  <c r="AH512" i="4"/>
  <c r="AG512" i="4"/>
  <c r="AF512" i="4"/>
  <c r="AE512" i="4"/>
  <c r="AD512" i="4"/>
  <c r="AK511" i="4"/>
  <c r="AI511" i="4"/>
  <c r="AJ511" i="4" s="1"/>
  <c r="AH511" i="4"/>
  <c r="AG511" i="4"/>
  <c r="AF511" i="4"/>
  <c r="AE511" i="4"/>
  <c r="AD511" i="4"/>
  <c r="AK510" i="4"/>
  <c r="AI510" i="4"/>
  <c r="AJ510" i="4" s="1"/>
  <c r="AH510" i="4"/>
  <c r="AG510" i="4"/>
  <c r="AF510" i="4"/>
  <c r="AE510" i="4"/>
  <c r="AD510" i="4"/>
  <c r="AK509" i="4"/>
  <c r="AI509" i="4"/>
  <c r="AJ509" i="4" s="1"/>
  <c r="AH509" i="4"/>
  <c r="AG509" i="4"/>
  <c r="AF509" i="4"/>
  <c r="AE509" i="4"/>
  <c r="AD509" i="4"/>
  <c r="AK508" i="4"/>
  <c r="AI508" i="4"/>
  <c r="AJ508" i="4" s="1"/>
  <c r="AH508" i="4"/>
  <c r="AG508" i="4"/>
  <c r="AF508" i="4"/>
  <c r="AE508" i="4"/>
  <c r="AD508" i="4"/>
  <c r="AK507" i="4"/>
  <c r="AI507" i="4"/>
  <c r="AJ507" i="4" s="1"/>
  <c r="AH507" i="4"/>
  <c r="AG507" i="4"/>
  <c r="AF507" i="4"/>
  <c r="AE507" i="4"/>
  <c r="AD507" i="4"/>
  <c r="AK506" i="4"/>
  <c r="AI506" i="4"/>
  <c r="AJ506" i="4" s="1"/>
  <c r="AH506" i="4"/>
  <c r="AG506" i="4"/>
  <c r="AF506" i="4"/>
  <c r="AE506" i="4"/>
  <c r="AD506" i="4"/>
  <c r="AK505" i="4"/>
  <c r="AI505" i="4"/>
  <c r="AJ505" i="4" s="1"/>
  <c r="AH505" i="4"/>
  <c r="AG505" i="4"/>
  <c r="AF505" i="4"/>
  <c r="AE505" i="4"/>
  <c r="AD505" i="4"/>
  <c r="AK504" i="4"/>
  <c r="AI504" i="4"/>
  <c r="AJ504" i="4" s="1"/>
  <c r="AH504" i="4"/>
  <c r="AG504" i="4"/>
  <c r="AF504" i="4"/>
  <c r="AE504" i="4"/>
  <c r="AD504" i="4"/>
  <c r="AK503" i="4"/>
  <c r="AI503" i="4"/>
  <c r="AJ503" i="4" s="1"/>
  <c r="AH503" i="4"/>
  <c r="AG503" i="4"/>
  <c r="AF503" i="4"/>
  <c r="AE503" i="4"/>
  <c r="AD503" i="4"/>
  <c r="AK502" i="4"/>
  <c r="AI502" i="4"/>
  <c r="AJ502" i="4" s="1"/>
  <c r="AH502" i="4"/>
  <c r="AG502" i="4"/>
  <c r="AF502" i="4"/>
  <c r="AE502" i="4"/>
  <c r="AD502" i="4"/>
  <c r="AK501" i="4"/>
  <c r="AI501" i="4"/>
  <c r="AJ501" i="4" s="1"/>
  <c r="AH501" i="4"/>
  <c r="AG501" i="4"/>
  <c r="AF501" i="4"/>
  <c r="AE501" i="4"/>
  <c r="AD501" i="4"/>
  <c r="AK500" i="4"/>
  <c r="AI500" i="4"/>
  <c r="AJ500" i="4" s="1"/>
  <c r="AH500" i="4"/>
  <c r="AG500" i="4"/>
  <c r="AF500" i="4"/>
  <c r="AE500" i="4"/>
  <c r="AD500" i="4"/>
  <c r="AK499" i="4"/>
  <c r="AI499" i="4"/>
  <c r="AJ499" i="4" s="1"/>
  <c r="AH499" i="4"/>
  <c r="AG499" i="4"/>
  <c r="AF499" i="4"/>
  <c r="AE499" i="4"/>
  <c r="AD499" i="4"/>
  <c r="AK498" i="4"/>
  <c r="AI498" i="4"/>
  <c r="AJ498" i="4" s="1"/>
  <c r="AH498" i="4"/>
  <c r="AG498" i="4"/>
  <c r="AF498" i="4"/>
  <c r="AE498" i="4"/>
  <c r="AD498" i="4"/>
  <c r="AK497" i="4"/>
  <c r="AI497" i="4"/>
  <c r="AJ497" i="4" s="1"/>
  <c r="AH497" i="4"/>
  <c r="AG497" i="4"/>
  <c r="AF497" i="4"/>
  <c r="AE497" i="4"/>
  <c r="AD497" i="4"/>
  <c r="AK496" i="4"/>
  <c r="AI496" i="4"/>
  <c r="AJ496" i="4" s="1"/>
  <c r="AH496" i="4"/>
  <c r="AG496" i="4"/>
  <c r="AF496" i="4"/>
  <c r="AE496" i="4"/>
  <c r="AD496" i="4"/>
  <c r="AK495" i="4"/>
  <c r="AI495" i="4"/>
  <c r="AJ495" i="4" s="1"/>
  <c r="AH495" i="4"/>
  <c r="AG495" i="4"/>
  <c r="AF495" i="4"/>
  <c r="AE495" i="4"/>
  <c r="AD495" i="4"/>
  <c r="AK494" i="4"/>
  <c r="AI494" i="4"/>
  <c r="AJ494" i="4" s="1"/>
  <c r="AH494" i="4"/>
  <c r="AG494" i="4"/>
  <c r="AF494" i="4"/>
  <c r="AE494" i="4"/>
  <c r="AD494" i="4"/>
  <c r="AK493" i="4"/>
  <c r="AI493" i="4"/>
  <c r="AJ493" i="4" s="1"/>
  <c r="AH493" i="4"/>
  <c r="AG493" i="4"/>
  <c r="AF493" i="4"/>
  <c r="AE493" i="4"/>
  <c r="AD493" i="4"/>
  <c r="AK492" i="4"/>
  <c r="AI492" i="4"/>
  <c r="AJ492" i="4" s="1"/>
  <c r="AH492" i="4"/>
  <c r="AG492" i="4"/>
  <c r="AF492" i="4"/>
  <c r="AE492" i="4"/>
  <c r="AD492" i="4"/>
  <c r="AK491" i="4"/>
  <c r="AI491" i="4"/>
  <c r="AJ491" i="4" s="1"/>
  <c r="AH491" i="4"/>
  <c r="AG491" i="4"/>
  <c r="AF491" i="4"/>
  <c r="AE491" i="4"/>
  <c r="AD491" i="4"/>
  <c r="AK490" i="4"/>
  <c r="AI490" i="4"/>
  <c r="AJ490" i="4" s="1"/>
  <c r="AH490" i="4"/>
  <c r="AG490" i="4"/>
  <c r="AF490" i="4"/>
  <c r="AE490" i="4"/>
  <c r="AD490" i="4"/>
  <c r="AK489" i="4"/>
  <c r="AI489" i="4"/>
  <c r="AJ489" i="4" s="1"/>
  <c r="AH489" i="4"/>
  <c r="AG489" i="4"/>
  <c r="AF489" i="4"/>
  <c r="AE489" i="4"/>
  <c r="AD489" i="4"/>
  <c r="AK488" i="4"/>
  <c r="AI488" i="4"/>
  <c r="AJ488" i="4" s="1"/>
  <c r="AH488" i="4"/>
  <c r="AG488" i="4"/>
  <c r="AF488" i="4"/>
  <c r="AE488" i="4"/>
  <c r="AD488" i="4"/>
  <c r="AK487" i="4"/>
  <c r="AI487" i="4"/>
  <c r="AJ487" i="4" s="1"/>
  <c r="AH487" i="4"/>
  <c r="AG487" i="4"/>
  <c r="AF487" i="4"/>
  <c r="AE487" i="4"/>
  <c r="AD487" i="4"/>
  <c r="AK486" i="4"/>
  <c r="AI486" i="4"/>
  <c r="AJ486" i="4" s="1"/>
  <c r="AH486" i="4"/>
  <c r="AG486" i="4"/>
  <c r="AF486" i="4"/>
  <c r="AE486" i="4"/>
  <c r="AD486" i="4"/>
  <c r="AK485" i="4"/>
  <c r="AI485" i="4"/>
  <c r="AJ485" i="4" s="1"/>
  <c r="AH485" i="4"/>
  <c r="AG485" i="4"/>
  <c r="AF485" i="4"/>
  <c r="AE485" i="4"/>
  <c r="AD485" i="4"/>
  <c r="AK484" i="4"/>
  <c r="AI484" i="4"/>
  <c r="AJ484" i="4" s="1"/>
  <c r="AH484" i="4"/>
  <c r="AG484" i="4"/>
  <c r="AF484" i="4"/>
  <c r="AE484" i="4"/>
  <c r="AD484" i="4"/>
  <c r="AK483" i="4"/>
  <c r="AI483" i="4"/>
  <c r="AJ483" i="4" s="1"/>
  <c r="AH483" i="4"/>
  <c r="AG483" i="4"/>
  <c r="AF483" i="4"/>
  <c r="AE483" i="4"/>
  <c r="AD483" i="4"/>
  <c r="AK482" i="4"/>
  <c r="AI482" i="4"/>
  <c r="AJ482" i="4" s="1"/>
  <c r="AH482" i="4"/>
  <c r="AG482" i="4"/>
  <c r="AF482" i="4"/>
  <c r="AE482" i="4"/>
  <c r="AD482" i="4"/>
  <c r="AK481" i="4"/>
  <c r="AI481" i="4"/>
  <c r="AJ481" i="4" s="1"/>
  <c r="AH481" i="4"/>
  <c r="AG481" i="4"/>
  <c r="AF481" i="4"/>
  <c r="AE481" i="4"/>
  <c r="AD481" i="4"/>
  <c r="AK480" i="4"/>
  <c r="AI480" i="4"/>
  <c r="AJ480" i="4" s="1"/>
  <c r="AH480" i="4"/>
  <c r="AG480" i="4"/>
  <c r="AF480" i="4"/>
  <c r="AE480" i="4"/>
  <c r="AD480" i="4"/>
  <c r="AK479" i="4"/>
  <c r="AI479" i="4"/>
  <c r="AJ479" i="4" s="1"/>
  <c r="AH479" i="4"/>
  <c r="AG479" i="4"/>
  <c r="AF479" i="4"/>
  <c r="AE479" i="4"/>
  <c r="AD479" i="4"/>
  <c r="AK478" i="4"/>
  <c r="AI478" i="4"/>
  <c r="AJ478" i="4" s="1"/>
  <c r="AH478" i="4"/>
  <c r="AG478" i="4"/>
  <c r="AF478" i="4"/>
  <c r="AE478" i="4"/>
  <c r="AD478" i="4"/>
  <c r="AK477" i="4"/>
  <c r="AI477" i="4"/>
  <c r="AJ477" i="4" s="1"/>
  <c r="AH477" i="4"/>
  <c r="AG477" i="4"/>
  <c r="AF477" i="4"/>
  <c r="AE477" i="4"/>
  <c r="AD477" i="4"/>
  <c r="AK476" i="4"/>
  <c r="AI476" i="4"/>
  <c r="AJ476" i="4" s="1"/>
  <c r="AH476" i="4"/>
  <c r="AG476" i="4"/>
  <c r="AF476" i="4"/>
  <c r="AE476" i="4"/>
  <c r="AD476" i="4"/>
  <c r="AK475" i="4"/>
  <c r="AI475" i="4"/>
  <c r="AJ475" i="4" s="1"/>
  <c r="AH475" i="4"/>
  <c r="AG475" i="4"/>
  <c r="AF475" i="4"/>
  <c r="AE475" i="4"/>
  <c r="AD475" i="4"/>
  <c r="AK474" i="4"/>
  <c r="AI474" i="4"/>
  <c r="AJ474" i="4" s="1"/>
  <c r="AH474" i="4"/>
  <c r="AG474" i="4"/>
  <c r="AF474" i="4"/>
  <c r="AE474" i="4"/>
  <c r="AD474" i="4"/>
  <c r="AK473" i="4"/>
  <c r="AI473" i="4"/>
  <c r="AJ473" i="4" s="1"/>
  <c r="AH473" i="4"/>
  <c r="AG473" i="4"/>
  <c r="AF473" i="4"/>
  <c r="AE473" i="4"/>
  <c r="AD473" i="4"/>
  <c r="AK472" i="4"/>
  <c r="AI472" i="4"/>
  <c r="AJ472" i="4" s="1"/>
  <c r="AH472" i="4"/>
  <c r="AG472" i="4"/>
  <c r="AF472" i="4"/>
  <c r="AE472" i="4"/>
  <c r="AD472" i="4"/>
  <c r="AK471" i="4"/>
  <c r="AI471" i="4"/>
  <c r="AJ471" i="4" s="1"/>
  <c r="AH471" i="4"/>
  <c r="AG471" i="4"/>
  <c r="AF471" i="4"/>
  <c r="AE471" i="4"/>
  <c r="AD471" i="4"/>
  <c r="AK470" i="4"/>
  <c r="AI470" i="4"/>
  <c r="AJ470" i="4" s="1"/>
  <c r="AH470" i="4"/>
  <c r="AG470" i="4"/>
  <c r="AF470" i="4"/>
  <c r="AE470" i="4"/>
  <c r="AD470" i="4"/>
  <c r="AK469" i="4"/>
  <c r="AI469" i="4"/>
  <c r="AJ469" i="4" s="1"/>
  <c r="AH469" i="4"/>
  <c r="AG469" i="4"/>
  <c r="AF469" i="4"/>
  <c r="AE469" i="4"/>
  <c r="AD469" i="4"/>
  <c r="AK468" i="4"/>
  <c r="AI468" i="4"/>
  <c r="AJ468" i="4" s="1"/>
  <c r="AH468" i="4"/>
  <c r="AG468" i="4"/>
  <c r="AF468" i="4"/>
  <c r="AE468" i="4"/>
  <c r="AD468" i="4"/>
  <c r="AK467" i="4"/>
  <c r="AI467" i="4"/>
  <c r="AJ467" i="4" s="1"/>
  <c r="AH467" i="4"/>
  <c r="AG467" i="4"/>
  <c r="AF467" i="4"/>
  <c r="AE467" i="4"/>
  <c r="AD467" i="4"/>
  <c r="AK466" i="4"/>
  <c r="AI466" i="4"/>
  <c r="AJ466" i="4" s="1"/>
  <c r="AH466" i="4"/>
  <c r="AG466" i="4"/>
  <c r="AF466" i="4"/>
  <c r="AE466" i="4"/>
  <c r="AD466" i="4"/>
  <c r="AK465" i="4"/>
  <c r="AI465" i="4"/>
  <c r="AJ465" i="4" s="1"/>
  <c r="AH465" i="4"/>
  <c r="AG465" i="4"/>
  <c r="AF465" i="4"/>
  <c r="AE465" i="4"/>
  <c r="AD465" i="4"/>
  <c r="AK464" i="4"/>
  <c r="AI464" i="4"/>
  <c r="AJ464" i="4" s="1"/>
  <c r="AH464" i="4"/>
  <c r="AG464" i="4"/>
  <c r="AF464" i="4"/>
  <c r="AE464" i="4"/>
  <c r="AD464" i="4"/>
  <c r="AK463" i="4"/>
  <c r="AI463" i="4"/>
  <c r="AJ463" i="4" s="1"/>
  <c r="AH463" i="4"/>
  <c r="AG463" i="4"/>
  <c r="AF463" i="4"/>
  <c r="AE463" i="4"/>
  <c r="AD463" i="4"/>
  <c r="AK462" i="4"/>
  <c r="AI462" i="4"/>
  <c r="AJ462" i="4" s="1"/>
  <c r="AH462" i="4"/>
  <c r="AG462" i="4"/>
  <c r="AF462" i="4"/>
  <c r="AE462" i="4"/>
  <c r="AD462" i="4"/>
  <c r="AK461" i="4"/>
  <c r="AI461" i="4"/>
  <c r="AJ461" i="4" s="1"/>
  <c r="AH461" i="4"/>
  <c r="AG461" i="4"/>
  <c r="AF461" i="4"/>
  <c r="AE461" i="4"/>
  <c r="AD461" i="4"/>
  <c r="AK460" i="4"/>
  <c r="AI460" i="4"/>
  <c r="AJ460" i="4" s="1"/>
  <c r="AH460" i="4"/>
  <c r="AG460" i="4"/>
  <c r="AF460" i="4"/>
  <c r="AE460" i="4"/>
  <c r="AD460" i="4"/>
  <c r="AK459" i="4"/>
  <c r="AI459" i="4"/>
  <c r="AJ459" i="4" s="1"/>
  <c r="AH459" i="4"/>
  <c r="AG459" i="4"/>
  <c r="AF459" i="4"/>
  <c r="AE459" i="4"/>
  <c r="AD459" i="4"/>
  <c r="AK458" i="4"/>
  <c r="AI458" i="4"/>
  <c r="AJ458" i="4" s="1"/>
  <c r="AH458" i="4"/>
  <c r="AG458" i="4"/>
  <c r="AF458" i="4"/>
  <c r="AE458" i="4"/>
  <c r="AD458" i="4"/>
  <c r="AK457" i="4"/>
  <c r="AI457" i="4"/>
  <c r="AJ457" i="4" s="1"/>
  <c r="AH457" i="4"/>
  <c r="AG457" i="4"/>
  <c r="AF457" i="4"/>
  <c r="AE457" i="4"/>
  <c r="AD457" i="4"/>
  <c r="AK456" i="4"/>
  <c r="AI456" i="4"/>
  <c r="AJ456" i="4" s="1"/>
  <c r="AH456" i="4"/>
  <c r="AG456" i="4"/>
  <c r="AF456" i="4"/>
  <c r="AE456" i="4"/>
  <c r="AD456" i="4"/>
  <c r="AK455" i="4"/>
  <c r="AI455" i="4"/>
  <c r="AJ455" i="4" s="1"/>
  <c r="AH455" i="4"/>
  <c r="AG455" i="4"/>
  <c r="AF455" i="4"/>
  <c r="AE455" i="4"/>
  <c r="AD455" i="4"/>
  <c r="AK454" i="4"/>
  <c r="AI454" i="4"/>
  <c r="AJ454" i="4" s="1"/>
  <c r="AH454" i="4"/>
  <c r="AG454" i="4"/>
  <c r="AF454" i="4"/>
  <c r="AE454" i="4"/>
  <c r="AD454" i="4"/>
  <c r="AK453" i="4"/>
  <c r="AI453" i="4"/>
  <c r="AJ453" i="4" s="1"/>
  <c r="AH453" i="4"/>
  <c r="AG453" i="4"/>
  <c r="AF453" i="4"/>
  <c r="AE453" i="4"/>
  <c r="AD453" i="4"/>
  <c r="AK452" i="4"/>
  <c r="AI452" i="4"/>
  <c r="AJ452" i="4" s="1"/>
  <c r="AH452" i="4"/>
  <c r="AG452" i="4"/>
  <c r="AF452" i="4"/>
  <c r="AE452" i="4"/>
  <c r="AD452" i="4"/>
  <c r="AK451" i="4"/>
  <c r="AI451" i="4"/>
  <c r="AJ451" i="4" s="1"/>
  <c r="AH451" i="4"/>
  <c r="AG451" i="4"/>
  <c r="AF451" i="4"/>
  <c r="AE451" i="4"/>
  <c r="AD451" i="4"/>
  <c r="AK450" i="4"/>
  <c r="AI450" i="4"/>
  <c r="AJ450" i="4" s="1"/>
  <c r="AH450" i="4"/>
  <c r="AG450" i="4"/>
  <c r="AF450" i="4"/>
  <c r="AE450" i="4"/>
  <c r="AD450" i="4"/>
  <c r="AK449" i="4"/>
  <c r="AI449" i="4"/>
  <c r="AJ449" i="4" s="1"/>
  <c r="AH449" i="4"/>
  <c r="AG449" i="4"/>
  <c r="AF449" i="4"/>
  <c r="AE449" i="4"/>
  <c r="AD449" i="4"/>
  <c r="AK448" i="4"/>
  <c r="AI448" i="4"/>
  <c r="AJ448" i="4" s="1"/>
  <c r="AH448" i="4"/>
  <c r="AG448" i="4"/>
  <c r="AF448" i="4"/>
  <c r="AE448" i="4"/>
  <c r="AD448" i="4"/>
  <c r="AK447" i="4"/>
  <c r="AI447" i="4"/>
  <c r="AJ447" i="4" s="1"/>
  <c r="AH447" i="4"/>
  <c r="AG447" i="4"/>
  <c r="AF447" i="4"/>
  <c r="AE447" i="4"/>
  <c r="AD447" i="4"/>
  <c r="AK446" i="4"/>
  <c r="AI446" i="4"/>
  <c r="AJ446" i="4" s="1"/>
  <c r="AH446" i="4"/>
  <c r="AG446" i="4"/>
  <c r="AF446" i="4"/>
  <c r="AE446" i="4"/>
  <c r="AD446" i="4"/>
  <c r="AK445" i="4"/>
  <c r="AI445" i="4"/>
  <c r="AJ445" i="4" s="1"/>
  <c r="AH445" i="4"/>
  <c r="AG445" i="4"/>
  <c r="AF445" i="4"/>
  <c r="AE445" i="4"/>
  <c r="AD445" i="4"/>
  <c r="AK444" i="4"/>
  <c r="AI444" i="4"/>
  <c r="AJ444" i="4" s="1"/>
  <c r="AH444" i="4"/>
  <c r="AG444" i="4"/>
  <c r="AF444" i="4"/>
  <c r="AE444" i="4"/>
  <c r="AD444" i="4"/>
  <c r="AK443" i="4"/>
  <c r="AI443" i="4"/>
  <c r="AJ443" i="4" s="1"/>
  <c r="AH443" i="4"/>
  <c r="AG443" i="4"/>
  <c r="AF443" i="4"/>
  <c r="AE443" i="4"/>
  <c r="AD443" i="4"/>
  <c r="AK442" i="4"/>
  <c r="AI442" i="4"/>
  <c r="AJ442" i="4" s="1"/>
  <c r="AH442" i="4"/>
  <c r="AG442" i="4"/>
  <c r="AF442" i="4"/>
  <c r="AE442" i="4"/>
  <c r="AD442" i="4"/>
  <c r="AK441" i="4"/>
  <c r="AI441" i="4"/>
  <c r="AJ441" i="4" s="1"/>
  <c r="AH441" i="4"/>
  <c r="AG441" i="4"/>
  <c r="AF441" i="4"/>
  <c r="AE441" i="4"/>
  <c r="AD441" i="4"/>
  <c r="AK440" i="4"/>
  <c r="AI440" i="4"/>
  <c r="AJ440" i="4" s="1"/>
  <c r="AH440" i="4"/>
  <c r="AG440" i="4"/>
  <c r="AF440" i="4"/>
  <c r="AE440" i="4"/>
  <c r="AD440" i="4"/>
  <c r="AK439" i="4"/>
  <c r="AI439" i="4"/>
  <c r="AJ439" i="4" s="1"/>
  <c r="AH439" i="4"/>
  <c r="AG439" i="4"/>
  <c r="AF439" i="4"/>
  <c r="AE439" i="4"/>
  <c r="AD439" i="4"/>
  <c r="AK438" i="4"/>
  <c r="AI438" i="4"/>
  <c r="AJ438" i="4" s="1"/>
  <c r="AH438" i="4"/>
  <c r="AG438" i="4"/>
  <c r="AF438" i="4"/>
  <c r="AE438" i="4"/>
  <c r="AD438" i="4"/>
  <c r="AK437" i="4"/>
  <c r="AI437" i="4"/>
  <c r="AJ437" i="4" s="1"/>
  <c r="AH437" i="4"/>
  <c r="AG437" i="4"/>
  <c r="AF437" i="4"/>
  <c r="AE437" i="4"/>
  <c r="AD437" i="4"/>
  <c r="AK436" i="4"/>
  <c r="AI436" i="4"/>
  <c r="AJ436" i="4" s="1"/>
  <c r="AH436" i="4"/>
  <c r="AG436" i="4"/>
  <c r="AF436" i="4"/>
  <c r="AE436" i="4"/>
  <c r="AD436" i="4"/>
  <c r="AK435" i="4"/>
  <c r="AI435" i="4"/>
  <c r="AJ435" i="4" s="1"/>
  <c r="AH435" i="4"/>
  <c r="AG435" i="4"/>
  <c r="AF435" i="4"/>
  <c r="AE435" i="4"/>
  <c r="AD435" i="4"/>
  <c r="AK434" i="4"/>
  <c r="AI434" i="4"/>
  <c r="AJ434" i="4" s="1"/>
  <c r="AH434" i="4"/>
  <c r="AG434" i="4"/>
  <c r="AF434" i="4"/>
  <c r="AE434" i="4"/>
  <c r="AD434" i="4"/>
  <c r="AK433" i="4"/>
  <c r="AI433" i="4"/>
  <c r="AJ433" i="4" s="1"/>
  <c r="AH433" i="4"/>
  <c r="AG433" i="4"/>
  <c r="AF433" i="4"/>
  <c r="AE433" i="4"/>
  <c r="AD433" i="4"/>
  <c r="AK432" i="4"/>
  <c r="AI432" i="4"/>
  <c r="AJ432" i="4" s="1"/>
  <c r="AH432" i="4"/>
  <c r="AG432" i="4"/>
  <c r="AF432" i="4"/>
  <c r="AE432" i="4"/>
  <c r="AD432" i="4"/>
  <c r="AK431" i="4"/>
  <c r="AI431" i="4"/>
  <c r="AJ431" i="4" s="1"/>
  <c r="AH431" i="4"/>
  <c r="AG431" i="4"/>
  <c r="AF431" i="4"/>
  <c r="AE431" i="4"/>
  <c r="AD431" i="4"/>
  <c r="AK430" i="4"/>
  <c r="AI430" i="4"/>
  <c r="AJ430" i="4" s="1"/>
  <c r="AH430" i="4"/>
  <c r="AG430" i="4"/>
  <c r="AF430" i="4"/>
  <c r="AE430" i="4"/>
  <c r="AD430" i="4"/>
  <c r="AK429" i="4"/>
  <c r="AI429" i="4"/>
  <c r="AJ429" i="4" s="1"/>
  <c r="AH429" i="4"/>
  <c r="AG429" i="4"/>
  <c r="AF429" i="4"/>
  <c r="AE429" i="4"/>
  <c r="AD429" i="4"/>
  <c r="AK428" i="4"/>
  <c r="AI428" i="4"/>
  <c r="AJ428" i="4" s="1"/>
  <c r="AH428" i="4"/>
  <c r="AG428" i="4"/>
  <c r="AF428" i="4"/>
  <c r="AE428" i="4"/>
  <c r="AD428" i="4"/>
  <c r="AK427" i="4"/>
  <c r="AI427" i="4"/>
  <c r="AJ427" i="4" s="1"/>
  <c r="AH427" i="4"/>
  <c r="AG427" i="4"/>
  <c r="AF427" i="4"/>
  <c r="AE427" i="4"/>
  <c r="AD427" i="4"/>
  <c r="AK426" i="4"/>
  <c r="AI426" i="4"/>
  <c r="AJ426" i="4" s="1"/>
  <c r="AH426" i="4"/>
  <c r="AG426" i="4"/>
  <c r="AF426" i="4"/>
  <c r="AE426" i="4"/>
  <c r="AD426" i="4"/>
  <c r="AK425" i="4"/>
  <c r="AI425" i="4"/>
  <c r="AJ425" i="4" s="1"/>
  <c r="AH425" i="4"/>
  <c r="AG425" i="4"/>
  <c r="AF425" i="4"/>
  <c r="AE425" i="4"/>
  <c r="AD425" i="4"/>
  <c r="AK424" i="4"/>
  <c r="AI424" i="4"/>
  <c r="AJ424" i="4" s="1"/>
  <c r="AH424" i="4"/>
  <c r="AG424" i="4"/>
  <c r="AF424" i="4"/>
  <c r="AE424" i="4"/>
  <c r="AD424" i="4"/>
  <c r="AK423" i="4"/>
  <c r="AI423" i="4"/>
  <c r="AJ423" i="4" s="1"/>
  <c r="AH423" i="4"/>
  <c r="AG423" i="4"/>
  <c r="AF423" i="4"/>
  <c r="AE423" i="4"/>
  <c r="AD423" i="4"/>
  <c r="AK422" i="4"/>
  <c r="AI422" i="4"/>
  <c r="AJ422" i="4" s="1"/>
  <c r="AH422" i="4"/>
  <c r="AG422" i="4"/>
  <c r="AF422" i="4"/>
  <c r="AE422" i="4"/>
  <c r="AD422" i="4"/>
  <c r="AK421" i="4"/>
  <c r="AI421" i="4"/>
  <c r="AJ421" i="4" s="1"/>
  <c r="AH421" i="4"/>
  <c r="AG421" i="4"/>
  <c r="AF421" i="4"/>
  <c r="AE421" i="4"/>
  <c r="AD421" i="4"/>
  <c r="AK420" i="4"/>
  <c r="AI420" i="4"/>
  <c r="AJ420" i="4" s="1"/>
  <c r="AH420" i="4"/>
  <c r="AG420" i="4"/>
  <c r="AF420" i="4"/>
  <c r="AE420" i="4"/>
  <c r="AD420" i="4"/>
  <c r="AK419" i="4"/>
  <c r="AI419" i="4"/>
  <c r="AJ419" i="4" s="1"/>
  <c r="AH419" i="4"/>
  <c r="AG419" i="4"/>
  <c r="AF419" i="4"/>
  <c r="AE419" i="4"/>
  <c r="AD419" i="4"/>
  <c r="AK418" i="4"/>
  <c r="AI418" i="4"/>
  <c r="AJ418" i="4" s="1"/>
  <c r="AH418" i="4"/>
  <c r="AG418" i="4"/>
  <c r="AF418" i="4"/>
  <c r="AE418" i="4"/>
  <c r="AD418" i="4"/>
  <c r="AK417" i="4"/>
  <c r="AI417" i="4"/>
  <c r="AJ417" i="4" s="1"/>
  <c r="AH417" i="4"/>
  <c r="AG417" i="4"/>
  <c r="AF417" i="4"/>
  <c r="AE417" i="4"/>
  <c r="AD417" i="4"/>
  <c r="AK416" i="4"/>
  <c r="AI416" i="4"/>
  <c r="AJ416" i="4" s="1"/>
  <c r="AH416" i="4"/>
  <c r="AG416" i="4"/>
  <c r="AF416" i="4"/>
  <c r="AE416" i="4"/>
  <c r="AD416" i="4"/>
  <c r="AK415" i="4"/>
  <c r="AI415" i="4"/>
  <c r="AJ415" i="4" s="1"/>
  <c r="AH415" i="4"/>
  <c r="AG415" i="4"/>
  <c r="AF415" i="4"/>
  <c r="AE415" i="4"/>
  <c r="AD415" i="4"/>
  <c r="AK414" i="4"/>
  <c r="AI414" i="4"/>
  <c r="AJ414" i="4" s="1"/>
  <c r="AH414" i="4"/>
  <c r="AG414" i="4"/>
  <c r="AF414" i="4"/>
  <c r="AE414" i="4"/>
  <c r="AD414" i="4"/>
  <c r="AK413" i="4"/>
  <c r="AI413" i="4"/>
  <c r="AJ413" i="4" s="1"/>
  <c r="AH413" i="4"/>
  <c r="AG413" i="4"/>
  <c r="AF413" i="4"/>
  <c r="AE413" i="4"/>
  <c r="AD413" i="4"/>
  <c r="AK412" i="4"/>
  <c r="AI412" i="4"/>
  <c r="AJ412" i="4" s="1"/>
  <c r="AH412" i="4"/>
  <c r="AG412" i="4"/>
  <c r="AF412" i="4"/>
  <c r="AE412" i="4"/>
  <c r="AD412" i="4"/>
  <c r="AK411" i="4"/>
  <c r="AI411" i="4"/>
  <c r="AJ411" i="4" s="1"/>
  <c r="AH411" i="4"/>
  <c r="AG411" i="4"/>
  <c r="AF411" i="4"/>
  <c r="AE411" i="4"/>
  <c r="AD411" i="4"/>
  <c r="AK410" i="4"/>
  <c r="AI410" i="4"/>
  <c r="AJ410" i="4" s="1"/>
  <c r="AH410" i="4"/>
  <c r="AG410" i="4"/>
  <c r="AF410" i="4"/>
  <c r="AE410" i="4"/>
  <c r="AD410" i="4"/>
  <c r="AK409" i="4"/>
  <c r="AI409" i="4"/>
  <c r="AJ409" i="4" s="1"/>
  <c r="AH409" i="4"/>
  <c r="AG409" i="4"/>
  <c r="AF409" i="4"/>
  <c r="AE409" i="4"/>
  <c r="AD409" i="4"/>
  <c r="AK408" i="4"/>
  <c r="AI408" i="4"/>
  <c r="AJ408" i="4" s="1"/>
  <c r="AH408" i="4"/>
  <c r="AG408" i="4"/>
  <c r="AF408" i="4"/>
  <c r="AE408" i="4"/>
  <c r="AD408" i="4"/>
  <c r="AK407" i="4"/>
  <c r="AI407" i="4"/>
  <c r="AJ407" i="4" s="1"/>
  <c r="AH407" i="4"/>
  <c r="AG407" i="4"/>
  <c r="AF407" i="4"/>
  <c r="AE407" i="4"/>
  <c r="AD407" i="4"/>
  <c r="AK406" i="4"/>
  <c r="AI406" i="4"/>
  <c r="AJ406" i="4" s="1"/>
  <c r="AH406" i="4"/>
  <c r="AG406" i="4"/>
  <c r="AF406" i="4"/>
  <c r="AE406" i="4"/>
  <c r="AD406" i="4"/>
  <c r="AK405" i="4"/>
  <c r="AI405" i="4"/>
  <c r="AJ405" i="4" s="1"/>
  <c r="AH405" i="4"/>
  <c r="AG405" i="4"/>
  <c r="AF405" i="4"/>
  <c r="AE405" i="4"/>
  <c r="AD405" i="4"/>
  <c r="AK404" i="4"/>
  <c r="AI404" i="4"/>
  <c r="AJ404" i="4" s="1"/>
  <c r="AH404" i="4"/>
  <c r="AG404" i="4"/>
  <c r="AF404" i="4"/>
  <c r="AE404" i="4"/>
  <c r="AD404" i="4"/>
  <c r="AK403" i="4"/>
  <c r="AI403" i="4"/>
  <c r="AJ403" i="4" s="1"/>
  <c r="AH403" i="4"/>
  <c r="AG403" i="4"/>
  <c r="AF403" i="4"/>
  <c r="AE403" i="4"/>
  <c r="AD403" i="4"/>
  <c r="AK402" i="4"/>
  <c r="AI402" i="4"/>
  <c r="AJ402" i="4" s="1"/>
  <c r="AH402" i="4"/>
  <c r="AG402" i="4"/>
  <c r="AF402" i="4"/>
  <c r="AE402" i="4"/>
  <c r="AD402" i="4"/>
  <c r="AK401" i="4"/>
  <c r="AI401" i="4"/>
  <c r="AJ401" i="4" s="1"/>
  <c r="AH401" i="4"/>
  <c r="AG401" i="4"/>
  <c r="AF401" i="4"/>
  <c r="AE401" i="4"/>
  <c r="AD401" i="4"/>
  <c r="AK400" i="4"/>
  <c r="AI400" i="4"/>
  <c r="AJ400" i="4" s="1"/>
  <c r="AH400" i="4"/>
  <c r="AG400" i="4"/>
  <c r="AF400" i="4"/>
  <c r="AE400" i="4"/>
  <c r="AD400" i="4"/>
  <c r="AK399" i="4"/>
  <c r="AI399" i="4"/>
  <c r="AJ399" i="4" s="1"/>
  <c r="AH399" i="4"/>
  <c r="AG399" i="4"/>
  <c r="AF399" i="4"/>
  <c r="AE399" i="4"/>
  <c r="AD399" i="4"/>
  <c r="AK398" i="4"/>
  <c r="AI398" i="4"/>
  <c r="AJ398" i="4" s="1"/>
  <c r="AH398" i="4"/>
  <c r="AG398" i="4"/>
  <c r="AF398" i="4"/>
  <c r="AE398" i="4"/>
  <c r="AD398" i="4"/>
  <c r="AK397" i="4"/>
  <c r="AI397" i="4"/>
  <c r="AJ397" i="4" s="1"/>
  <c r="AH397" i="4"/>
  <c r="AG397" i="4"/>
  <c r="AF397" i="4"/>
  <c r="AE397" i="4"/>
  <c r="AD397" i="4"/>
  <c r="AK396" i="4"/>
  <c r="AI396" i="4"/>
  <c r="AJ396" i="4" s="1"/>
  <c r="AH396" i="4"/>
  <c r="AG396" i="4"/>
  <c r="AF396" i="4"/>
  <c r="AE396" i="4"/>
  <c r="AD396" i="4"/>
  <c r="AK395" i="4"/>
  <c r="AI395" i="4"/>
  <c r="AJ395" i="4" s="1"/>
  <c r="AH395" i="4"/>
  <c r="AG395" i="4"/>
  <c r="AF395" i="4"/>
  <c r="AE395" i="4"/>
  <c r="AD395" i="4"/>
  <c r="AK394" i="4"/>
  <c r="AI394" i="4"/>
  <c r="AJ394" i="4" s="1"/>
  <c r="AH394" i="4"/>
  <c r="AG394" i="4"/>
  <c r="AF394" i="4"/>
  <c r="AE394" i="4"/>
  <c r="AD394" i="4"/>
  <c r="AK393" i="4"/>
  <c r="AI393" i="4"/>
  <c r="AJ393" i="4" s="1"/>
  <c r="AH393" i="4"/>
  <c r="AG393" i="4"/>
  <c r="AF393" i="4"/>
  <c r="AE393" i="4"/>
  <c r="AD393" i="4"/>
  <c r="AK392" i="4"/>
  <c r="AI392" i="4"/>
  <c r="AJ392" i="4" s="1"/>
  <c r="AH392" i="4"/>
  <c r="AG392" i="4"/>
  <c r="AF392" i="4"/>
  <c r="AE392" i="4"/>
  <c r="AD392" i="4"/>
  <c r="AK391" i="4"/>
  <c r="AI391" i="4"/>
  <c r="AJ391" i="4" s="1"/>
  <c r="AH391" i="4"/>
  <c r="AG391" i="4"/>
  <c r="AF391" i="4"/>
  <c r="AE391" i="4"/>
  <c r="AD391" i="4"/>
  <c r="AK390" i="4"/>
  <c r="AI390" i="4"/>
  <c r="AJ390" i="4" s="1"/>
  <c r="AH390" i="4"/>
  <c r="AG390" i="4"/>
  <c r="AF390" i="4"/>
  <c r="AE390" i="4"/>
  <c r="AD390" i="4"/>
  <c r="AK389" i="4"/>
  <c r="AI389" i="4"/>
  <c r="AJ389" i="4" s="1"/>
  <c r="AH389" i="4"/>
  <c r="AG389" i="4"/>
  <c r="AF389" i="4"/>
  <c r="AE389" i="4"/>
  <c r="AD389" i="4"/>
  <c r="AK388" i="4"/>
  <c r="AI388" i="4"/>
  <c r="AJ388" i="4" s="1"/>
  <c r="AH388" i="4"/>
  <c r="AG388" i="4"/>
  <c r="AF388" i="4"/>
  <c r="AE388" i="4"/>
  <c r="AD388" i="4"/>
  <c r="AK387" i="4"/>
  <c r="AI387" i="4"/>
  <c r="AJ387" i="4" s="1"/>
  <c r="AH387" i="4"/>
  <c r="AG387" i="4"/>
  <c r="AF387" i="4"/>
  <c r="AE387" i="4"/>
  <c r="AD387" i="4"/>
  <c r="AK386" i="4"/>
  <c r="AI386" i="4"/>
  <c r="AJ386" i="4" s="1"/>
  <c r="AH386" i="4"/>
  <c r="AG386" i="4"/>
  <c r="AF386" i="4"/>
  <c r="AE386" i="4"/>
  <c r="AD386" i="4"/>
  <c r="AK385" i="4"/>
  <c r="AI385" i="4"/>
  <c r="AJ385" i="4" s="1"/>
  <c r="AH385" i="4"/>
  <c r="AG385" i="4"/>
  <c r="AF385" i="4"/>
  <c r="AE385" i="4"/>
  <c r="AD385" i="4"/>
  <c r="AK384" i="4"/>
  <c r="AI384" i="4"/>
  <c r="AJ384" i="4" s="1"/>
  <c r="AH384" i="4"/>
  <c r="AG384" i="4"/>
  <c r="AF384" i="4"/>
  <c r="AE384" i="4"/>
  <c r="AD384" i="4"/>
  <c r="AK383" i="4"/>
  <c r="AI383" i="4"/>
  <c r="AJ383" i="4" s="1"/>
  <c r="AH383" i="4"/>
  <c r="AG383" i="4"/>
  <c r="AF383" i="4"/>
  <c r="AE383" i="4"/>
  <c r="AD383" i="4"/>
  <c r="AK382" i="4"/>
  <c r="AI382" i="4"/>
  <c r="AJ382" i="4" s="1"/>
  <c r="AH382" i="4"/>
  <c r="AG382" i="4"/>
  <c r="AF382" i="4"/>
  <c r="AE382" i="4"/>
  <c r="AD382" i="4"/>
  <c r="AK381" i="4"/>
  <c r="AI381" i="4"/>
  <c r="AJ381" i="4" s="1"/>
  <c r="AH381" i="4"/>
  <c r="AG381" i="4"/>
  <c r="AF381" i="4"/>
  <c r="AE381" i="4"/>
  <c r="AD381" i="4"/>
  <c r="AK380" i="4"/>
  <c r="AI380" i="4"/>
  <c r="AJ380" i="4" s="1"/>
  <c r="AH380" i="4"/>
  <c r="AG380" i="4"/>
  <c r="AF380" i="4"/>
  <c r="AE380" i="4"/>
  <c r="AD380" i="4"/>
  <c r="AK379" i="4"/>
  <c r="AI379" i="4"/>
  <c r="AJ379" i="4" s="1"/>
  <c r="AH379" i="4"/>
  <c r="AG379" i="4"/>
  <c r="AF379" i="4"/>
  <c r="AE379" i="4"/>
  <c r="AD379" i="4"/>
  <c r="AK378" i="4"/>
  <c r="AI378" i="4"/>
  <c r="AJ378" i="4" s="1"/>
  <c r="AH378" i="4"/>
  <c r="AG378" i="4"/>
  <c r="AF378" i="4"/>
  <c r="AE378" i="4"/>
  <c r="AD378" i="4"/>
  <c r="AK377" i="4"/>
  <c r="AI377" i="4"/>
  <c r="AJ377" i="4" s="1"/>
  <c r="AH377" i="4"/>
  <c r="AG377" i="4"/>
  <c r="AF377" i="4"/>
  <c r="AE377" i="4"/>
  <c r="AD377" i="4"/>
  <c r="AK376" i="4"/>
  <c r="AI376" i="4"/>
  <c r="AJ376" i="4" s="1"/>
  <c r="AH376" i="4"/>
  <c r="AG376" i="4"/>
  <c r="AF376" i="4"/>
  <c r="AE376" i="4"/>
  <c r="AD376" i="4"/>
  <c r="AK375" i="4"/>
  <c r="AI375" i="4"/>
  <c r="AJ375" i="4" s="1"/>
  <c r="AH375" i="4"/>
  <c r="AG375" i="4"/>
  <c r="AF375" i="4"/>
  <c r="AE375" i="4"/>
  <c r="AD375" i="4"/>
  <c r="AK374" i="4"/>
  <c r="AI374" i="4"/>
  <c r="AJ374" i="4" s="1"/>
  <c r="AH374" i="4"/>
  <c r="AG374" i="4"/>
  <c r="AF374" i="4"/>
  <c r="AE374" i="4"/>
  <c r="AD374" i="4"/>
  <c r="AK373" i="4"/>
  <c r="AI373" i="4"/>
  <c r="AJ373" i="4" s="1"/>
  <c r="AH373" i="4"/>
  <c r="AG373" i="4"/>
  <c r="AF373" i="4"/>
  <c r="AE373" i="4"/>
  <c r="AD373" i="4"/>
  <c r="AK372" i="4"/>
  <c r="AI372" i="4"/>
  <c r="AJ372" i="4" s="1"/>
  <c r="AH372" i="4"/>
  <c r="AG372" i="4"/>
  <c r="AF372" i="4"/>
  <c r="AE372" i="4"/>
  <c r="AD372" i="4"/>
  <c r="AK371" i="4"/>
  <c r="AI371" i="4"/>
  <c r="AJ371" i="4" s="1"/>
  <c r="AH371" i="4"/>
  <c r="AG371" i="4"/>
  <c r="AF371" i="4"/>
  <c r="AE371" i="4"/>
  <c r="AD371" i="4"/>
  <c r="AK370" i="4"/>
  <c r="AI370" i="4"/>
  <c r="AJ370" i="4" s="1"/>
  <c r="AH370" i="4"/>
  <c r="AG370" i="4"/>
  <c r="AF370" i="4"/>
  <c r="AE370" i="4"/>
  <c r="AD370" i="4"/>
  <c r="AK369" i="4"/>
  <c r="AI369" i="4"/>
  <c r="AJ369" i="4" s="1"/>
  <c r="AH369" i="4"/>
  <c r="AG369" i="4"/>
  <c r="AF369" i="4"/>
  <c r="AE369" i="4"/>
  <c r="AD369" i="4"/>
  <c r="AK368" i="4"/>
  <c r="AI368" i="4"/>
  <c r="AJ368" i="4" s="1"/>
  <c r="AH368" i="4"/>
  <c r="AG368" i="4"/>
  <c r="AF368" i="4"/>
  <c r="AE368" i="4"/>
  <c r="AD368" i="4"/>
  <c r="AK367" i="4"/>
  <c r="AI367" i="4"/>
  <c r="AJ367" i="4" s="1"/>
  <c r="AH367" i="4"/>
  <c r="AG367" i="4"/>
  <c r="AF367" i="4"/>
  <c r="AE367" i="4"/>
  <c r="AD367" i="4"/>
  <c r="AK366" i="4"/>
  <c r="AI366" i="4"/>
  <c r="AJ366" i="4" s="1"/>
  <c r="AH366" i="4"/>
  <c r="AG366" i="4"/>
  <c r="AF366" i="4"/>
  <c r="AE366" i="4"/>
  <c r="AD366" i="4"/>
  <c r="AK365" i="4"/>
  <c r="AI365" i="4"/>
  <c r="AJ365" i="4" s="1"/>
  <c r="AH365" i="4"/>
  <c r="AG365" i="4"/>
  <c r="AF365" i="4"/>
  <c r="AE365" i="4"/>
  <c r="AD365" i="4"/>
  <c r="AK364" i="4"/>
  <c r="AI364" i="4"/>
  <c r="AJ364" i="4" s="1"/>
  <c r="AH364" i="4"/>
  <c r="AG364" i="4"/>
  <c r="AF364" i="4"/>
  <c r="AE364" i="4"/>
  <c r="AD364" i="4"/>
  <c r="AK363" i="4"/>
  <c r="AI363" i="4"/>
  <c r="AJ363" i="4" s="1"/>
  <c r="AH363" i="4"/>
  <c r="AG363" i="4"/>
  <c r="AF363" i="4"/>
  <c r="AE363" i="4"/>
  <c r="AD363" i="4"/>
  <c r="AK362" i="4"/>
  <c r="AI362" i="4"/>
  <c r="AJ362" i="4" s="1"/>
  <c r="AH362" i="4"/>
  <c r="AG362" i="4"/>
  <c r="AF362" i="4"/>
  <c r="AE362" i="4"/>
  <c r="AD362" i="4"/>
  <c r="AK361" i="4"/>
  <c r="AI361" i="4"/>
  <c r="AJ361" i="4" s="1"/>
  <c r="AH361" i="4"/>
  <c r="AG361" i="4"/>
  <c r="AF361" i="4"/>
  <c r="AE361" i="4"/>
  <c r="AD361" i="4"/>
  <c r="AK360" i="4"/>
  <c r="AI360" i="4"/>
  <c r="AJ360" i="4" s="1"/>
  <c r="AH360" i="4"/>
  <c r="AG360" i="4"/>
  <c r="AF360" i="4"/>
  <c r="AE360" i="4"/>
  <c r="AD360" i="4"/>
  <c r="AK359" i="4"/>
  <c r="AI359" i="4"/>
  <c r="AJ359" i="4" s="1"/>
  <c r="AH359" i="4"/>
  <c r="AG359" i="4"/>
  <c r="AF359" i="4"/>
  <c r="AE359" i="4"/>
  <c r="AD359" i="4"/>
  <c r="AK358" i="4"/>
  <c r="AI358" i="4"/>
  <c r="AJ358" i="4" s="1"/>
  <c r="AH358" i="4"/>
  <c r="AG358" i="4"/>
  <c r="AF358" i="4"/>
  <c r="AE358" i="4"/>
  <c r="AD358" i="4"/>
  <c r="AK357" i="4"/>
  <c r="AI357" i="4"/>
  <c r="AJ357" i="4" s="1"/>
  <c r="AH357" i="4"/>
  <c r="AG357" i="4"/>
  <c r="AF357" i="4"/>
  <c r="AE357" i="4"/>
  <c r="AD357" i="4"/>
  <c r="AK356" i="4"/>
  <c r="AI356" i="4"/>
  <c r="AJ356" i="4" s="1"/>
  <c r="AH356" i="4"/>
  <c r="AG356" i="4"/>
  <c r="AF356" i="4"/>
  <c r="AE356" i="4"/>
  <c r="AD356" i="4"/>
  <c r="AK355" i="4"/>
  <c r="AI355" i="4"/>
  <c r="AJ355" i="4" s="1"/>
  <c r="AH355" i="4"/>
  <c r="AG355" i="4"/>
  <c r="AF355" i="4"/>
  <c r="AE355" i="4"/>
  <c r="AD355" i="4"/>
  <c r="AK354" i="4"/>
  <c r="AI354" i="4"/>
  <c r="AJ354" i="4" s="1"/>
  <c r="AH354" i="4"/>
  <c r="AG354" i="4"/>
  <c r="AF354" i="4"/>
  <c r="AE354" i="4"/>
  <c r="AD354" i="4"/>
  <c r="AK353" i="4"/>
  <c r="AI353" i="4"/>
  <c r="AJ353" i="4" s="1"/>
  <c r="AH353" i="4"/>
  <c r="AG353" i="4"/>
  <c r="AF353" i="4"/>
  <c r="AE353" i="4"/>
  <c r="AD353" i="4"/>
  <c r="AK352" i="4"/>
  <c r="AI352" i="4"/>
  <c r="AJ352" i="4" s="1"/>
  <c r="AH352" i="4"/>
  <c r="AG352" i="4"/>
  <c r="AF352" i="4"/>
  <c r="AE352" i="4"/>
  <c r="AD352" i="4"/>
  <c r="AK351" i="4"/>
  <c r="AI351" i="4"/>
  <c r="AJ351" i="4" s="1"/>
  <c r="AH351" i="4"/>
  <c r="AG351" i="4"/>
  <c r="AF351" i="4"/>
  <c r="AE351" i="4"/>
  <c r="AD351" i="4"/>
  <c r="AK350" i="4"/>
  <c r="AI350" i="4"/>
  <c r="AJ350" i="4" s="1"/>
  <c r="AH350" i="4"/>
  <c r="AG350" i="4"/>
  <c r="AF350" i="4"/>
  <c r="AE350" i="4"/>
  <c r="AD350" i="4"/>
  <c r="AK349" i="4"/>
  <c r="AI349" i="4"/>
  <c r="AJ349" i="4" s="1"/>
  <c r="AH349" i="4"/>
  <c r="AG349" i="4"/>
  <c r="AF349" i="4"/>
  <c r="AE349" i="4"/>
  <c r="AD349" i="4"/>
  <c r="AK348" i="4"/>
  <c r="AI348" i="4"/>
  <c r="AJ348" i="4" s="1"/>
  <c r="AH348" i="4"/>
  <c r="AG348" i="4"/>
  <c r="AF348" i="4"/>
  <c r="AE348" i="4"/>
  <c r="AD348" i="4"/>
  <c r="AK347" i="4"/>
  <c r="AI347" i="4"/>
  <c r="AJ347" i="4" s="1"/>
  <c r="AH347" i="4"/>
  <c r="AG347" i="4"/>
  <c r="AF347" i="4"/>
  <c r="AE347" i="4"/>
  <c r="AD347" i="4"/>
  <c r="AK346" i="4"/>
  <c r="AI346" i="4"/>
  <c r="AJ346" i="4" s="1"/>
  <c r="AH346" i="4"/>
  <c r="AG346" i="4"/>
  <c r="AF346" i="4"/>
  <c r="AE346" i="4"/>
  <c r="AD346" i="4"/>
  <c r="AK345" i="4"/>
  <c r="AI345" i="4"/>
  <c r="AJ345" i="4" s="1"/>
  <c r="AH345" i="4"/>
  <c r="AG345" i="4"/>
  <c r="AF345" i="4"/>
  <c r="AE345" i="4"/>
  <c r="AD345" i="4"/>
  <c r="AK344" i="4"/>
  <c r="AI344" i="4"/>
  <c r="AJ344" i="4" s="1"/>
  <c r="AH344" i="4"/>
  <c r="AG344" i="4"/>
  <c r="AF344" i="4"/>
  <c r="AE344" i="4"/>
  <c r="AD344" i="4"/>
  <c r="AK343" i="4"/>
  <c r="AI343" i="4"/>
  <c r="AJ343" i="4" s="1"/>
  <c r="AH343" i="4"/>
  <c r="AG343" i="4"/>
  <c r="AF343" i="4"/>
  <c r="AE343" i="4"/>
  <c r="AD343" i="4"/>
  <c r="AK342" i="4"/>
  <c r="AI342" i="4"/>
  <c r="AJ342" i="4" s="1"/>
  <c r="AH342" i="4"/>
  <c r="AG342" i="4"/>
  <c r="AF342" i="4"/>
  <c r="AE342" i="4"/>
  <c r="AD342" i="4"/>
  <c r="AK341" i="4"/>
  <c r="AI341" i="4"/>
  <c r="AJ341" i="4" s="1"/>
  <c r="AH341" i="4"/>
  <c r="AG341" i="4"/>
  <c r="AF341" i="4"/>
  <c r="AE341" i="4"/>
  <c r="AD341" i="4"/>
  <c r="AK340" i="4"/>
  <c r="AI340" i="4"/>
  <c r="AJ340" i="4" s="1"/>
  <c r="AH340" i="4"/>
  <c r="AG340" i="4"/>
  <c r="AF340" i="4"/>
  <c r="AE340" i="4"/>
  <c r="AD340" i="4"/>
  <c r="AK339" i="4"/>
  <c r="AI339" i="4"/>
  <c r="AJ339" i="4" s="1"/>
  <c r="AH339" i="4"/>
  <c r="AG339" i="4"/>
  <c r="AF339" i="4"/>
  <c r="AE339" i="4"/>
  <c r="AD339" i="4"/>
  <c r="AK338" i="4"/>
  <c r="AI338" i="4"/>
  <c r="AJ338" i="4" s="1"/>
  <c r="AH338" i="4"/>
  <c r="AG338" i="4"/>
  <c r="AF338" i="4"/>
  <c r="AE338" i="4"/>
  <c r="AD338" i="4"/>
  <c r="AK337" i="4"/>
  <c r="AI337" i="4"/>
  <c r="AJ337" i="4" s="1"/>
  <c r="AH337" i="4"/>
  <c r="AG337" i="4"/>
  <c r="AF337" i="4"/>
  <c r="AE337" i="4"/>
  <c r="AD337" i="4"/>
  <c r="AK336" i="4"/>
  <c r="AI336" i="4"/>
  <c r="AJ336" i="4" s="1"/>
  <c r="AH336" i="4"/>
  <c r="AG336" i="4"/>
  <c r="AF336" i="4"/>
  <c r="AE336" i="4"/>
  <c r="AD336" i="4"/>
  <c r="AK335" i="4"/>
  <c r="AI335" i="4"/>
  <c r="AJ335" i="4" s="1"/>
  <c r="AH335" i="4"/>
  <c r="AG335" i="4"/>
  <c r="AF335" i="4"/>
  <c r="AE335" i="4"/>
  <c r="AD335" i="4"/>
  <c r="AK334" i="4"/>
  <c r="AI334" i="4"/>
  <c r="AJ334" i="4" s="1"/>
  <c r="AH334" i="4"/>
  <c r="AG334" i="4"/>
  <c r="AF334" i="4"/>
  <c r="AE334" i="4"/>
  <c r="AD334" i="4"/>
  <c r="AK333" i="4"/>
  <c r="AI333" i="4"/>
  <c r="AJ333" i="4" s="1"/>
  <c r="AH333" i="4"/>
  <c r="AG333" i="4"/>
  <c r="AF333" i="4"/>
  <c r="AE333" i="4"/>
  <c r="AD333" i="4"/>
  <c r="AK332" i="4"/>
  <c r="AI332" i="4"/>
  <c r="AJ332" i="4" s="1"/>
  <c r="AH332" i="4"/>
  <c r="AG332" i="4"/>
  <c r="AF332" i="4"/>
  <c r="AE332" i="4"/>
  <c r="AD332" i="4"/>
  <c r="AK331" i="4"/>
  <c r="AI331" i="4"/>
  <c r="AJ331" i="4" s="1"/>
  <c r="AH331" i="4"/>
  <c r="AG331" i="4"/>
  <c r="AF331" i="4"/>
  <c r="AE331" i="4"/>
  <c r="AD331" i="4"/>
  <c r="AK330" i="4"/>
  <c r="AI330" i="4"/>
  <c r="AJ330" i="4" s="1"/>
  <c r="AH330" i="4"/>
  <c r="AG330" i="4"/>
  <c r="AF330" i="4"/>
  <c r="AE330" i="4"/>
  <c r="AD330" i="4"/>
  <c r="AK329" i="4"/>
  <c r="AI329" i="4"/>
  <c r="AJ329" i="4" s="1"/>
  <c r="AH329" i="4"/>
  <c r="AG329" i="4"/>
  <c r="AF329" i="4"/>
  <c r="AE329" i="4"/>
  <c r="AD329" i="4"/>
  <c r="AK328" i="4"/>
  <c r="AI328" i="4"/>
  <c r="AJ328" i="4" s="1"/>
  <c r="AH328" i="4"/>
  <c r="AG328" i="4"/>
  <c r="AF328" i="4"/>
  <c r="AE328" i="4"/>
  <c r="AD328" i="4"/>
  <c r="AK327" i="4"/>
  <c r="AI327" i="4"/>
  <c r="AJ327" i="4" s="1"/>
  <c r="AH327" i="4"/>
  <c r="AG327" i="4"/>
  <c r="AF327" i="4"/>
  <c r="AE327" i="4"/>
  <c r="AD327" i="4"/>
  <c r="AK326" i="4"/>
  <c r="AI326" i="4"/>
  <c r="AJ326" i="4" s="1"/>
  <c r="AH326" i="4"/>
  <c r="AG326" i="4"/>
  <c r="AF326" i="4"/>
  <c r="AE326" i="4"/>
  <c r="AD326" i="4"/>
  <c r="AK325" i="4"/>
  <c r="AI325" i="4"/>
  <c r="AJ325" i="4" s="1"/>
  <c r="AH325" i="4"/>
  <c r="AG325" i="4"/>
  <c r="AF325" i="4"/>
  <c r="AE325" i="4"/>
  <c r="AD325" i="4"/>
  <c r="AK324" i="4"/>
  <c r="AI324" i="4"/>
  <c r="AJ324" i="4" s="1"/>
  <c r="AH324" i="4"/>
  <c r="AG324" i="4"/>
  <c r="AF324" i="4"/>
  <c r="AE324" i="4"/>
  <c r="AD324" i="4"/>
  <c r="AK323" i="4"/>
  <c r="AI323" i="4"/>
  <c r="AJ323" i="4" s="1"/>
  <c r="AH323" i="4"/>
  <c r="AG323" i="4"/>
  <c r="AF323" i="4"/>
  <c r="AE323" i="4"/>
  <c r="AD323" i="4"/>
  <c r="AK322" i="4"/>
  <c r="AI322" i="4"/>
  <c r="AJ322" i="4" s="1"/>
  <c r="AH322" i="4"/>
  <c r="AG322" i="4"/>
  <c r="AF322" i="4"/>
  <c r="AE322" i="4"/>
  <c r="AD322" i="4"/>
  <c r="AK321" i="4"/>
  <c r="AI321" i="4"/>
  <c r="AJ321" i="4" s="1"/>
  <c r="AH321" i="4"/>
  <c r="AG321" i="4"/>
  <c r="AF321" i="4"/>
  <c r="AE321" i="4"/>
  <c r="AD321" i="4"/>
  <c r="AK320" i="4"/>
  <c r="AI320" i="4"/>
  <c r="AJ320" i="4" s="1"/>
  <c r="AH320" i="4"/>
  <c r="AG320" i="4"/>
  <c r="AF320" i="4"/>
  <c r="AE320" i="4"/>
  <c r="AD320" i="4"/>
  <c r="AK319" i="4"/>
  <c r="AI319" i="4"/>
  <c r="AJ319" i="4" s="1"/>
  <c r="AH319" i="4"/>
  <c r="AG319" i="4"/>
  <c r="AF319" i="4"/>
  <c r="AE319" i="4"/>
  <c r="AD319" i="4"/>
  <c r="AK318" i="4"/>
  <c r="AI318" i="4"/>
  <c r="AJ318" i="4" s="1"/>
  <c r="AH318" i="4"/>
  <c r="AG318" i="4"/>
  <c r="AF318" i="4"/>
  <c r="AE318" i="4"/>
  <c r="AD318" i="4"/>
  <c r="AK317" i="4"/>
  <c r="AI317" i="4"/>
  <c r="AJ317" i="4" s="1"/>
  <c r="AH317" i="4"/>
  <c r="AG317" i="4"/>
  <c r="AF317" i="4"/>
  <c r="AE317" i="4"/>
  <c r="AD317" i="4"/>
  <c r="AK316" i="4"/>
  <c r="AI316" i="4"/>
  <c r="AJ316" i="4" s="1"/>
  <c r="AH316" i="4"/>
  <c r="AG316" i="4"/>
  <c r="AF316" i="4"/>
  <c r="AE316" i="4"/>
  <c r="AD316" i="4"/>
  <c r="AK315" i="4"/>
  <c r="AI315" i="4"/>
  <c r="AJ315" i="4" s="1"/>
  <c r="AH315" i="4"/>
  <c r="AG315" i="4"/>
  <c r="AF315" i="4"/>
  <c r="AE315" i="4"/>
  <c r="AD315" i="4"/>
  <c r="AK314" i="4"/>
  <c r="AI314" i="4"/>
  <c r="AJ314" i="4" s="1"/>
  <c r="AH314" i="4"/>
  <c r="AG314" i="4"/>
  <c r="AF314" i="4"/>
  <c r="AE314" i="4"/>
  <c r="AD314" i="4"/>
  <c r="AK313" i="4"/>
  <c r="AI313" i="4"/>
  <c r="AJ313" i="4" s="1"/>
  <c r="AH313" i="4"/>
  <c r="AG313" i="4"/>
  <c r="AF313" i="4"/>
  <c r="AE313" i="4"/>
  <c r="AD313" i="4"/>
  <c r="AK312" i="4"/>
  <c r="AI312" i="4"/>
  <c r="AJ312" i="4" s="1"/>
  <c r="AH312" i="4"/>
  <c r="AG312" i="4"/>
  <c r="AF312" i="4"/>
  <c r="AE312" i="4"/>
  <c r="AD312" i="4"/>
  <c r="AK311" i="4"/>
  <c r="AI311" i="4"/>
  <c r="AJ311" i="4" s="1"/>
  <c r="AH311" i="4"/>
  <c r="AG311" i="4"/>
  <c r="AF311" i="4"/>
  <c r="AE311" i="4"/>
  <c r="AD311" i="4"/>
  <c r="AK310" i="4"/>
  <c r="AI310" i="4"/>
  <c r="AJ310" i="4" s="1"/>
  <c r="AH310" i="4"/>
  <c r="AG310" i="4"/>
  <c r="AF310" i="4"/>
  <c r="AE310" i="4"/>
  <c r="AD310" i="4"/>
  <c r="AK309" i="4"/>
  <c r="AI309" i="4"/>
  <c r="AJ309" i="4" s="1"/>
  <c r="AH309" i="4"/>
  <c r="AG309" i="4"/>
  <c r="AF309" i="4"/>
  <c r="AE309" i="4"/>
  <c r="AD309" i="4"/>
  <c r="AK308" i="4"/>
  <c r="AI308" i="4"/>
  <c r="AJ308" i="4" s="1"/>
  <c r="AH308" i="4"/>
  <c r="AG308" i="4"/>
  <c r="AF308" i="4"/>
  <c r="AE308" i="4"/>
  <c r="AD308" i="4"/>
  <c r="AK307" i="4"/>
  <c r="AI307" i="4"/>
  <c r="AJ307" i="4" s="1"/>
  <c r="AH307" i="4"/>
  <c r="AG307" i="4"/>
  <c r="AF307" i="4"/>
  <c r="AE307" i="4"/>
  <c r="AD307" i="4"/>
  <c r="AK306" i="4"/>
  <c r="AI306" i="4"/>
  <c r="AJ306" i="4" s="1"/>
  <c r="AH306" i="4"/>
  <c r="AG306" i="4"/>
  <c r="AF306" i="4"/>
  <c r="AE306" i="4"/>
  <c r="AD306" i="4"/>
  <c r="AK305" i="4"/>
  <c r="AI305" i="4"/>
  <c r="AJ305" i="4" s="1"/>
  <c r="AH305" i="4"/>
  <c r="AG305" i="4"/>
  <c r="AF305" i="4"/>
  <c r="AE305" i="4"/>
  <c r="AD305" i="4"/>
  <c r="AK304" i="4"/>
  <c r="AI304" i="4"/>
  <c r="AJ304" i="4" s="1"/>
  <c r="AH304" i="4"/>
  <c r="AG304" i="4"/>
  <c r="AF304" i="4"/>
  <c r="AE304" i="4"/>
  <c r="AD304" i="4"/>
  <c r="AK303" i="4"/>
  <c r="AI303" i="4"/>
  <c r="AJ303" i="4" s="1"/>
  <c r="AH303" i="4"/>
  <c r="AG303" i="4"/>
  <c r="AF303" i="4"/>
  <c r="AE303" i="4"/>
  <c r="AD303" i="4"/>
  <c r="AK302" i="4"/>
  <c r="AI302" i="4"/>
  <c r="AJ302" i="4" s="1"/>
  <c r="AH302" i="4"/>
  <c r="AG302" i="4"/>
  <c r="AF302" i="4"/>
  <c r="AE302" i="4"/>
  <c r="AD302" i="4"/>
  <c r="AK301" i="4"/>
  <c r="AI301" i="4"/>
  <c r="AJ301" i="4" s="1"/>
  <c r="AH301" i="4"/>
  <c r="AG301" i="4"/>
  <c r="AF301" i="4"/>
  <c r="AE301" i="4"/>
  <c r="AD301" i="4"/>
  <c r="AK300" i="4"/>
  <c r="AI300" i="4"/>
  <c r="AJ300" i="4" s="1"/>
  <c r="AH300" i="4"/>
  <c r="AG300" i="4"/>
  <c r="AF300" i="4"/>
  <c r="AE300" i="4"/>
  <c r="AD300" i="4"/>
  <c r="AK299" i="4"/>
  <c r="AI299" i="4"/>
  <c r="AJ299" i="4" s="1"/>
  <c r="AH299" i="4"/>
  <c r="AG299" i="4"/>
  <c r="AF299" i="4"/>
  <c r="AE299" i="4"/>
  <c r="AD299" i="4"/>
  <c r="AK298" i="4"/>
  <c r="AI298" i="4"/>
  <c r="AJ298" i="4" s="1"/>
  <c r="AH298" i="4"/>
  <c r="AG298" i="4"/>
  <c r="AF298" i="4"/>
  <c r="AE298" i="4"/>
  <c r="AD298" i="4"/>
  <c r="AK297" i="4"/>
  <c r="AI297" i="4"/>
  <c r="AJ297" i="4" s="1"/>
  <c r="AH297" i="4"/>
  <c r="AG297" i="4"/>
  <c r="AF297" i="4"/>
  <c r="AE297" i="4"/>
  <c r="AD297" i="4"/>
  <c r="AK296" i="4"/>
  <c r="AI296" i="4"/>
  <c r="AJ296" i="4" s="1"/>
  <c r="AH296" i="4"/>
  <c r="AG296" i="4"/>
  <c r="AF296" i="4"/>
  <c r="AE296" i="4"/>
  <c r="AD296" i="4"/>
  <c r="AK295" i="4"/>
  <c r="AI295" i="4"/>
  <c r="AJ295" i="4" s="1"/>
  <c r="AH295" i="4"/>
  <c r="AG295" i="4"/>
  <c r="AF295" i="4"/>
  <c r="AE295" i="4"/>
  <c r="AD295" i="4"/>
  <c r="AK294" i="4"/>
  <c r="AI294" i="4"/>
  <c r="AJ294" i="4" s="1"/>
  <c r="AH294" i="4"/>
  <c r="AG294" i="4"/>
  <c r="AF294" i="4"/>
  <c r="AE294" i="4"/>
  <c r="AD294" i="4"/>
  <c r="AK293" i="4"/>
  <c r="AI293" i="4"/>
  <c r="AJ293" i="4" s="1"/>
  <c r="AH293" i="4"/>
  <c r="AG293" i="4"/>
  <c r="AF293" i="4"/>
  <c r="AE293" i="4"/>
  <c r="AD293" i="4"/>
  <c r="AK292" i="4"/>
  <c r="AI292" i="4"/>
  <c r="AJ292" i="4" s="1"/>
  <c r="AH292" i="4"/>
  <c r="AG292" i="4"/>
  <c r="AF292" i="4"/>
  <c r="AE292" i="4"/>
  <c r="AD292" i="4"/>
  <c r="AK291" i="4"/>
  <c r="AI291" i="4"/>
  <c r="AJ291" i="4" s="1"/>
  <c r="AH291" i="4"/>
  <c r="AG291" i="4"/>
  <c r="AF291" i="4"/>
  <c r="AE291" i="4"/>
  <c r="AD291" i="4"/>
  <c r="AK290" i="4"/>
  <c r="AI290" i="4"/>
  <c r="AJ290" i="4" s="1"/>
  <c r="AH290" i="4"/>
  <c r="AG290" i="4"/>
  <c r="AF290" i="4"/>
  <c r="AE290" i="4"/>
  <c r="AD290" i="4"/>
  <c r="AK289" i="4"/>
  <c r="AI289" i="4"/>
  <c r="AJ289" i="4" s="1"/>
  <c r="AH289" i="4"/>
  <c r="AG289" i="4"/>
  <c r="AF289" i="4"/>
  <c r="AE289" i="4"/>
  <c r="AD289" i="4"/>
  <c r="AK288" i="4"/>
  <c r="AI288" i="4"/>
  <c r="AJ288" i="4" s="1"/>
  <c r="AH288" i="4"/>
  <c r="AG288" i="4"/>
  <c r="AF288" i="4"/>
  <c r="AE288" i="4"/>
  <c r="AD288" i="4"/>
  <c r="AK287" i="4"/>
  <c r="AI287" i="4"/>
  <c r="AJ287" i="4" s="1"/>
  <c r="AH287" i="4"/>
  <c r="AG287" i="4"/>
  <c r="AF287" i="4"/>
  <c r="AE287" i="4"/>
  <c r="AD287" i="4"/>
  <c r="AK286" i="4"/>
  <c r="AI286" i="4"/>
  <c r="AJ286" i="4" s="1"/>
  <c r="AH286" i="4"/>
  <c r="AG286" i="4"/>
  <c r="AF286" i="4"/>
  <c r="AE286" i="4"/>
  <c r="AD286" i="4"/>
  <c r="AK285" i="4"/>
  <c r="AI285" i="4"/>
  <c r="AJ285" i="4" s="1"/>
  <c r="AH285" i="4"/>
  <c r="AG285" i="4"/>
  <c r="AF285" i="4"/>
  <c r="AE285" i="4"/>
  <c r="AD285" i="4"/>
  <c r="AK284" i="4"/>
  <c r="AI284" i="4"/>
  <c r="AJ284" i="4" s="1"/>
  <c r="AH284" i="4"/>
  <c r="AG284" i="4"/>
  <c r="AF284" i="4"/>
  <c r="AE284" i="4"/>
  <c r="AD284" i="4"/>
  <c r="AK283" i="4"/>
  <c r="AI283" i="4"/>
  <c r="AJ283" i="4" s="1"/>
  <c r="AH283" i="4"/>
  <c r="AG283" i="4"/>
  <c r="AF283" i="4"/>
  <c r="AE283" i="4"/>
  <c r="AD283" i="4"/>
  <c r="AK282" i="4"/>
  <c r="AI282" i="4"/>
  <c r="AJ282" i="4" s="1"/>
  <c r="AH282" i="4"/>
  <c r="AG282" i="4"/>
  <c r="AF282" i="4"/>
  <c r="AE282" i="4"/>
  <c r="AD282" i="4"/>
  <c r="AK281" i="4"/>
  <c r="AI281" i="4"/>
  <c r="AJ281" i="4" s="1"/>
  <c r="AH281" i="4"/>
  <c r="AG281" i="4"/>
  <c r="AF281" i="4"/>
  <c r="AE281" i="4"/>
  <c r="AD281" i="4"/>
  <c r="AK280" i="4"/>
  <c r="AI280" i="4"/>
  <c r="AJ280" i="4" s="1"/>
  <c r="AH280" i="4"/>
  <c r="AG280" i="4"/>
  <c r="AF280" i="4"/>
  <c r="AE280" i="4"/>
  <c r="AD280" i="4"/>
  <c r="AK279" i="4"/>
  <c r="AI279" i="4"/>
  <c r="AJ279" i="4" s="1"/>
  <c r="AH279" i="4"/>
  <c r="AG279" i="4"/>
  <c r="AF279" i="4"/>
  <c r="AE279" i="4"/>
  <c r="AD279" i="4"/>
  <c r="AK278" i="4"/>
  <c r="AI278" i="4"/>
  <c r="AJ278" i="4" s="1"/>
  <c r="AH278" i="4"/>
  <c r="AG278" i="4"/>
  <c r="AF278" i="4"/>
  <c r="AE278" i="4"/>
  <c r="AD278" i="4"/>
  <c r="AK277" i="4"/>
  <c r="AI277" i="4"/>
  <c r="AJ277" i="4" s="1"/>
  <c r="AH277" i="4"/>
  <c r="AG277" i="4"/>
  <c r="AF277" i="4"/>
  <c r="AE277" i="4"/>
  <c r="AD277" i="4"/>
  <c r="AK276" i="4"/>
  <c r="AI276" i="4"/>
  <c r="AJ276" i="4" s="1"/>
  <c r="AH276" i="4"/>
  <c r="AG276" i="4"/>
  <c r="AF276" i="4"/>
  <c r="AE276" i="4"/>
  <c r="AD276" i="4"/>
  <c r="AK275" i="4"/>
  <c r="AI275" i="4"/>
  <c r="AJ275" i="4" s="1"/>
  <c r="AH275" i="4"/>
  <c r="AG275" i="4"/>
  <c r="AF275" i="4"/>
  <c r="AE275" i="4"/>
  <c r="AD275" i="4"/>
  <c r="AK274" i="4"/>
  <c r="AI274" i="4"/>
  <c r="AJ274" i="4" s="1"/>
  <c r="AH274" i="4"/>
  <c r="AG274" i="4"/>
  <c r="AF274" i="4"/>
  <c r="AE274" i="4"/>
  <c r="AD274" i="4"/>
  <c r="AK273" i="4"/>
  <c r="AI273" i="4"/>
  <c r="AJ273" i="4" s="1"/>
  <c r="AH273" i="4"/>
  <c r="AG273" i="4"/>
  <c r="AF273" i="4"/>
  <c r="AE273" i="4"/>
  <c r="AD273" i="4"/>
  <c r="AK272" i="4"/>
  <c r="AI272" i="4"/>
  <c r="AJ272" i="4" s="1"/>
  <c r="AH272" i="4"/>
  <c r="AG272" i="4"/>
  <c r="AF272" i="4"/>
  <c r="AE272" i="4"/>
  <c r="AD272" i="4"/>
  <c r="AK271" i="4"/>
  <c r="AI271" i="4"/>
  <c r="AJ271" i="4" s="1"/>
  <c r="AH271" i="4"/>
  <c r="AG271" i="4"/>
  <c r="AF271" i="4"/>
  <c r="AE271" i="4"/>
  <c r="AD271" i="4"/>
  <c r="AK270" i="4"/>
  <c r="AI270" i="4"/>
  <c r="AJ270" i="4" s="1"/>
  <c r="AH270" i="4"/>
  <c r="AG270" i="4"/>
  <c r="AF270" i="4"/>
  <c r="AE270" i="4"/>
  <c r="AD270" i="4"/>
  <c r="AK269" i="4"/>
  <c r="AI269" i="4"/>
  <c r="AJ269" i="4" s="1"/>
  <c r="AH269" i="4"/>
  <c r="AG269" i="4"/>
  <c r="AF269" i="4"/>
  <c r="AE269" i="4"/>
  <c r="AD269" i="4"/>
  <c r="AK268" i="4"/>
  <c r="AI268" i="4"/>
  <c r="AJ268" i="4" s="1"/>
  <c r="AH268" i="4"/>
  <c r="AG268" i="4"/>
  <c r="AF268" i="4"/>
  <c r="AE268" i="4"/>
  <c r="AD268" i="4"/>
  <c r="AK267" i="4"/>
  <c r="AI267" i="4"/>
  <c r="AJ267" i="4" s="1"/>
  <c r="AH267" i="4"/>
  <c r="AG267" i="4"/>
  <c r="AF267" i="4"/>
  <c r="AE267" i="4"/>
  <c r="AD267" i="4"/>
  <c r="AK266" i="4"/>
  <c r="AI266" i="4"/>
  <c r="AJ266" i="4" s="1"/>
  <c r="AH266" i="4"/>
  <c r="AG266" i="4"/>
  <c r="AF266" i="4"/>
  <c r="AE266" i="4"/>
  <c r="AD266" i="4"/>
  <c r="AK265" i="4"/>
  <c r="AI265" i="4"/>
  <c r="AJ265" i="4" s="1"/>
  <c r="AH265" i="4"/>
  <c r="AG265" i="4"/>
  <c r="AF265" i="4"/>
  <c r="AE265" i="4"/>
  <c r="AD265" i="4"/>
  <c r="AK264" i="4"/>
  <c r="AI264" i="4"/>
  <c r="AJ264" i="4" s="1"/>
  <c r="AH264" i="4"/>
  <c r="AG264" i="4"/>
  <c r="AF264" i="4"/>
  <c r="AE264" i="4"/>
  <c r="AD264" i="4"/>
  <c r="AK263" i="4"/>
  <c r="AI263" i="4"/>
  <c r="AJ263" i="4" s="1"/>
  <c r="AH263" i="4"/>
  <c r="AG263" i="4"/>
  <c r="AF263" i="4"/>
  <c r="AE263" i="4"/>
  <c r="AD263" i="4"/>
  <c r="AK262" i="4"/>
  <c r="AI262" i="4"/>
  <c r="AJ262" i="4" s="1"/>
  <c r="AH262" i="4"/>
  <c r="AG262" i="4"/>
  <c r="AF262" i="4"/>
  <c r="AE262" i="4"/>
  <c r="AD262" i="4"/>
  <c r="AK261" i="4"/>
  <c r="AI261" i="4"/>
  <c r="AJ261" i="4" s="1"/>
  <c r="AH261" i="4"/>
  <c r="AG261" i="4"/>
  <c r="AF261" i="4"/>
  <c r="AE261" i="4"/>
  <c r="AD261" i="4"/>
  <c r="AK260" i="4"/>
  <c r="AI260" i="4"/>
  <c r="AJ260" i="4" s="1"/>
  <c r="AH260" i="4"/>
  <c r="AG260" i="4"/>
  <c r="AF260" i="4"/>
  <c r="AE260" i="4"/>
  <c r="AD260" i="4"/>
  <c r="AK259" i="4"/>
  <c r="AI259" i="4"/>
  <c r="AJ259" i="4" s="1"/>
  <c r="AH259" i="4"/>
  <c r="AG259" i="4"/>
  <c r="AF259" i="4"/>
  <c r="AE259" i="4"/>
  <c r="AD259" i="4"/>
  <c r="AK258" i="4"/>
  <c r="AI258" i="4"/>
  <c r="AJ258" i="4" s="1"/>
  <c r="AH258" i="4"/>
  <c r="AG258" i="4"/>
  <c r="AF258" i="4"/>
  <c r="AE258" i="4"/>
  <c r="AD258" i="4"/>
  <c r="AK257" i="4"/>
  <c r="AI257" i="4"/>
  <c r="AJ257" i="4" s="1"/>
  <c r="AH257" i="4"/>
  <c r="AG257" i="4"/>
  <c r="AF257" i="4"/>
  <c r="AE257" i="4"/>
  <c r="AD257" i="4"/>
  <c r="AK256" i="4"/>
  <c r="AI256" i="4"/>
  <c r="AJ256" i="4" s="1"/>
  <c r="AH256" i="4"/>
  <c r="AG256" i="4"/>
  <c r="AF256" i="4"/>
  <c r="AE256" i="4"/>
  <c r="AD256" i="4"/>
  <c r="AK255" i="4"/>
  <c r="AI255" i="4"/>
  <c r="AJ255" i="4" s="1"/>
  <c r="AH255" i="4"/>
  <c r="AG255" i="4"/>
  <c r="AF255" i="4"/>
  <c r="AE255" i="4"/>
  <c r="AD255" i="4"/>
  <c r="AK254" i="4"/>
  <c r="AI254" i="4"/>
  <c r="AJ254" i="4" s="1"/>
  <c r="AH254" i="4"/>
  <c r="AG254" i="4"/>
  <c r="AF254" i="4"/>
  <c r="AE254" i="4"/>
  <c r="AD254" i="4"/>
  <c r="AK253" i="4"/>
  <c r="AI253" i="4"/>
  <c r="AJ253" i="4" s="1"/>
  <c r="AH253" i="4"/>
  <c r="AG253" i="4"/>
  <c r="AF253" i="4"/>
  <c r="AE253" i="4"/>
  <c r="AD253" i="4"/>
  <c r="AK252" i="4"/>
  <c r="AI252" i="4"/>
  <c r="AJ252" i="4" s="1"/>
  <c r="AH252" i="4"/>
  <c r="AG252" i="4"/>
  <c r="AF252" i="4"/>
  <c r="AE252" i="4"/>
  <c r="AD252" i="4"/>
  <c r="AK251" i="4"/>
  <c r="AI251" i="4"/>
  <c r="AJ251" i="4" s="1"/>
  <c r="AH251" i="4"/>
  <c r="AG251" i="4"/>
  <c r="AF251" i="4"/>
  <c r="AE251" i="4"/>
  <c r="AD251" i="4"/>
  <c r="AK250" i="4"/>
  <c r="AI250" i="4"/>
  <c r="AJ250" i="4" s="1"/>
  <c r="AH250" i="4"/>
  <c r="AG250" i="4"/>
  <c r="AF250" i="4"/>
  <c r="AE250" i="4"/>
  <c r="AD250" i="4"/>
  <c r="AK249" i="4"/>
  <c r="AI249" i="4"/>
  <c r="AJ249" i="4" s="1"/>
  <c r="AH249" i="4"/>
  <c r="AG249" i="4"/>
  <c r="AF249" i="4"/>
  <c r="AE249" i="4"/>
  <c r="AD249" i="4"/>
  <c r="AK248" i="4"/>
  <c r="AI248" i="4"/>
  <c r="AJ248" i="4" s="1"/>
  <c r="AH248" i="4"/>
  <c r="AG248" i="4"/>
  <c r="AF248" i="4"/>
  <c r="AE248" i="4"/>
  <c r="AD248" i="4"/>
  <c r="AK247" i="4"/>
  <c r="AI247" i="4"/>
  <c r="AJ247" i="4" s="1"/>
  <c r="AH247" i="4"/>
  <c r="AG247" i="4"/>
  <c r="AF247" i="4"/>
  <c r="AE247" i="4"/>
  <c r="AD247" i="4"/>
  <c r="AK246" i="4"/>
  <c r="AI246" i="4"/>
  <c r="AJ246" i="4" s="1"/>
  <c r="AH246" i="4"/>
  <c r="AG246" i="4"/>
  <c r="AF246" i="4"/>
  <c r="AE246" i="4"/>
  <c r="AD246" i="4"/>
  <c r="AK245" i="4"/>
  <c r="AI245" i="4"/>
  <c r="AJ245" i="4" s="1"/>
  <c r="AH245" i="4"/>
  <c r="AG245" i="4"/>
  <c r="AF245" i="4"/>
  <c r="AE245" i="4"/>
  <c r="AD245" i="4"/>
  <c r="AK244" i="4"/>
  <c r="AI244" i="4"/>
  <c r="AJ244" i="4" s="1"/>
  <c r="AH244" i="4"/>
  <c r="AG244" i="4"/>
  <c r="AF244" i="4"/>
  <c r="AE244" i="4"/>
  <c r="AD244" i="4"/>
  <c r="AK243" i="4"/>
  <c r="AI243" i="4"/>
  <c r="AJ243" i="4" s="1"/>
  <c r="AH243" i="4"/>
  <c r="AG243" i="4"/>
  <c r="AF243" i="4"/>
  <c r="AE243" i="4"/>
  <c r="AD243" i="4"/>
  <c r="AK242" i="4"/>
  <c r="AI242" i="4"/>
  <c r="AJ242" i="4" s="1"/>
  <c r="AH242" i="4"/>
  <c r="AG242" i="4"/>
  <c r="AF242" i="4"/>
  <c r="AE242" i="4"/>
  <c r="AD242" i="4"/>
  <c r="AK241" i="4"/>
  <c r="AI241" i="4"/>
  <c r="AJ241" i="4" s="1"/>
  <c r="AH241" i="4"/>
  <c r="AG241" i="4"/>
  <c r="AF241" i="4"/>
  <c r="AE241" i="4"/>
  <c r="AD241" i="4"/>
  <c r="AK240" i="4"/>
  <c r="AI240" i="4"/>
  <c r="AJ240" i="4" s="1"/>
  <c r="AH240" i="4"/>
  <c r="AG240" i="4"/>
  <c r="AF240" i="4"/>
  <c r="AE240" i="4"/>
  <c r="AD240" i="4"/>
  <c r="AK239" i="4"/>
  <c r="AI239" i="4"/>
  <c r="AJ239" i="4" s="1"/>
  <c r="AH239" i="4"/>
  <c r="AG239" i="4"/>
  <c r="AF239" i="4"/>
  <c r="AE239" i="4"/>
  <c r="AD239" i="4"/>
  <c r="AK238" i="4"/>
  <c r="AI238" i="4"/>
  <c r="AJ238" i="4" s="1"/>
  <c r="AH238" i="4"/>
  <c r="AG238" i="4"/>
  <c r="AF238" i="4"/>
  <c r="AE238" i="4"/>
  <c r="AD238" i="4"/>
  <c r="AK237" i="4"/>
  <c r="AI237" i="4"/>
  <c r="AJ237" i="4" s="1"/>
  <c r="AH237" i="4"/>
  <c r="AG237" i="4"/>
  <c r="AF237" i="4"/>
  <c r="AE237" i="4"/>
  <c r="AD237" i="4"/>
  <c r="AK236" i="4"/>
  <c r="AI236" i="4"/>
  <c r="AJ236" i="4" s="1"/>
  <c r="AH236" i="4"/>
  <c r="AG236" i="4"/>
  <c r="AF236" i="4"/>
  <c r="AE236" i="4"/>
  <c r="AD236" i="4"/>
  <c r="AK235" i="4"/>
  <c r="AI235" i="4"/>
  <c r="AJ235" i="4" s="1"/>
  <c r="AH235" i="4"/>
  <c r="AG235" i="4"/>
  <c r="AF235" i="4"/>
  <c r="AE235" i="4"/>
  <c r="AD235" i="4"/>
  <c r="AK234" i="4"/>
  <c r="AI234" i="4"/>
  <c r="AJ234" i="4" s="1"/>
  <c r="AH234" i="4"/>
  <c r="AG234" i="4"/>
  <c r="AF234" i="4"/>
  <c r="AE234" i="4"/>
  <c r="AD234" i="4"/>
  <c r="AK233" i="4"/>
  <c r="AI233" i="4"/>
  <c r="AJ233" i="4" s="1"/>
  <c r="AH233" i="4"/>
  <c r="AG233" i="4"/>
  <c r="AF233" i="4"/>
  <c r="AE233" i="4"/>
  <c r="AD233" i="4"/>
  <c r="AK232" i="4"/>
  <c r="AI232" i="4"/>
  <c r="AJ232" i="4" s="1"/>
  <c r="AH232" i="4"/>
  <c r="AG232" i="4"/>
  <c r="AF232" i="4"/>
  <c r="AE232" i="4"/>
  <c r="AD232" i="4"/>
  <c r="AK231" i="4"/>
  <c r="AI231" i="4"/>
  <c r="AJ231" i="4" s="1"/>
  <c r="AH231" i="4"/>
  <c r="AG231" i="4"/>
  <c r="AF231" i="4"/>
  <c r="AE231" i="4"/>
  <c r="AD231" i="4"/>
  <c r="AK230" i="4"/>
  <c r="AI230" i="4"/>
  <c r="AJ230" i="4" s="1"/>
  <c r="AH230" i="4"/>
  <c r="AG230" i="4"/>
  <c r="AF230" i="4"/>
  <c r="AE230" i="4"/>
  <c r="AD230" i="4"/>
  <c r="AK229" i="4"/>
  <c r="AI229" i="4"/>
  <c r="AJ229" i="4" s="1"/>
  <c r="AH229" i="4"/>
  <c r="AG229" i="4"/>
  <c r="AF229" i="4"/>
  <c r="AE229" i="4"/>
  <c r="AD229" i="4"/>
  <c r="AK228" i="4"/>
  <c r="AI228" i="4"/>
  <c r="AJ228" i="4" s="1"/>
  <c r="AH228" i="4"/>
  <c r="AG228" i="4"/>
  <c r="AF228" i="4"/>
  <c r="AE228" i="4"/>
  <c r="AD228" i="4"/>
  <c r="AK227" i="4"/>
  <c r="AI227" i="4"/>
  <c r="AJ227" i="4" s="1"/>
  <c r="AH227" i="4"/>
  <c r="AG227" i="4"/>
  <c r="AF227" i="4"/>
  <c r="AE227" i="4"/>
  <c r="AD227" i="4"/>
  <c r="AK226" i="4"/>
  <c r="AI226" i="4"/>
  <c r="AJ226" i="4" s="1"/>
  <c r="AH226" i="4"/>
  <c r="AG226" i="4"/>
  <c r="AF226" i="4"/>
  <c r="AE226" i="4"/>
  <c r="AD226" i="4"/>
  <c r="AK225" i="4"/>
  <c r="AI225" i="4"/>
  <c r="AJ225" i="4" s="1"/>
  <c r="AH225" i="4"/>
  <c r="AG225" i="4"/>
  <c r="AF225" i="4"/>
  <c r="AE225" i="4"/>
  <c r="AD225" i="4"/>
  <c r="AK224" i="4"/>
  <c r="AI224" i="4"/>
  <c r="AJ224" i="4" s="1"/>
  <c r="AH224" i="4"/>
  <c r="AG224" i="4"/>
  <c r="AF224" i="4"/>
  <c r="AE224" i="4"/>
  <c r="AD224" i="4"/>
  <c r="AK223" i="4"/>
  <c r="AI223" i="4"/>
  <c r="AJ223" i="4" s="1"/>
  <c r="AH223" i="4"/>
  <c r="AG223" i="4"/>
  <c r="AF223" i="4"/>
  <c r="AE223" i="4"/>
  <c r="AD223" i="4"/>
  <c r="AK222" i="4"/>
  <c r="AI222" i="4"/>
  <c r="AJ222" i="4" s="1"/>
  <c r="AH222" i="4"/>
  <c r="AG222" i="4"/>
  <c r="AF222" i="4"/>
  <c r="AE222" i="4"/>
  <c r="AD222" i="4"/>
  <c r="AK221" i="4"/>
  <c r="AI221" i="4"/>
  <c r="AJ221" i="4" s="1"/>
  <c r="AH221" i="4"/>
  <c r="AG221" i="4"/>
  <c r="AF221" i="4"/>
  <c r="AE221" i="4"/>
  <c r="AD221" i="4"/>
  <c r="AK220" i="4"/>
  <c r="AI220" i="4"/>
  <c r="AJ220" i="4" s="1"/>
  <c r="AH220" i="4"/>
  <c r="AG220" i="4"/>
  <c r="AF220" i="4"/>
  <c r="AE220" i="4"/>
  <c r="AD220" i="4"/>
  <c r="AK219" i="4"/>
  <c r="AI219" i="4"/>
  <c r="AJ219" i="4" s="1"/>
  <c r="AH219" i="4"/>
  <c r="AG219" i="4"/>
  <c r="AF219" i="4"/>
  <c r="AE219" i="4"/>
  <c r="AD219" i="4"/>
  <c r="AK218" i="4"/>
  <c r="AI218" i="4"/>
  <c r="AJ218" i="4" s="1"/>
  <c r="AH218" i="4"/>
  <c r="AG218" i="4"/>
  <c r="AF218" i="4"/>
  <c r="AE218" i="4"/>
  <c r="AD218" i="4"/>
  <c r="AK217" i="4"/>
  <c r="AI217" i="4"/>
  <c r="AJ217" i="4" s="1"/>
  <c r="AH217" i="4"/>
  <c r="AG217" i="4"/>
  <c r="AF217" i="4"/>
  <c r="AE217" i="4"/>
  <c r="AD217" i="4"/>
  <c r="AK216" i="4"/>
  <c r="AI216" i="4"/>
  <c r="AJ216" i="4" s="1"/>
  <c r="AH216" i="4"/>
  <c r="AG216" i="4"/>
  <c r="AF216" i="4"/>
  <c r="AE216" i="4"/>
  <c r="AD216" i="4"/>
  <c r="AK215" i="4"/>
  <c r="AI215" i="4"/>
  <c r="AJ215" i="4" s="1"/>
  <c r="AH215" i="4"/>
  <c r="AG215" i="4"/>
  <c r="AF215" i="4"/>
  <c r="AE215" i="4"/>
  <c r="AD215" i="4"/>
  <c r="AK214" i="4"/>
  <c r="AI214" i="4"/>
  <c r="AJ214" i="4" s="1"/>
  <c r="AH214" i="4"/>
  <c r="AG214" i="4"/>
  <c r="AF214" i="4"/>
  <c r="AE214" i="4"/>
  <c r="AD214" i="4"/>
  <c r="AK213" i="4"/>
  <c r="AI213" i="4"/>
  <c r="AJ213" i="4" s="1"/>
  <c r="AH213" i="4"/>
  <c r="AG213" i="4"/>
  <c r="AF213" i="4"/>
  <c r="AE213" i="4"/>
  <c r="AD213" i="4"/>
  <c r="AK212" i="4"/>
  <c r="AI212" i="4"/>
  <c r="AJ212" i="4" s="1"/>
  <c r="AH212" i="4"/>
  <c r="AG212" i="4"/>
  <c r="AF212" i="4"/>
  <c r="AE212" i="4"/>
  <c r="AD212" i="4"/>
  <c r="AK211" i="4"/>
  <c r="AI211" i="4"/>
  <c r="AJ211" i="4" s="1"/>
  <c r="AH211" i="4"/>
  <c r="AG211" i="4"/>
  <c r="AF211" i="4"/>
  <c r="AE211" i="4"/>
  <c r="AD211" i="4"/>
  <c r="AK210" i="4"/>
  <c r="AI210" i="4"/>
  <c r="AJ210" i="4" s="1"/>
  <c r="AH210" i="4"/>
  <c r="AG210" i="4"/>
  <c r="AF210" i="4"/>
  <c r="AE210" i="4"/>
  <c r="AD210" i="4"/>
  <c r="AK209" i="4"/>
  <c r="AI209" i="4"/>
  <c r="AJ209" i="4" s="1"/>
  <c r="AH209" i="4"/>
  <c r="AG209" i="4"/>
  <c r="AF209" i="4"/>
  <c r="AE209" i="4"/>
  <c r="AD209" i="4"/>
  <c r="AK208" i="4"/>
  <c r="AI208" i="4"/>
  <c r="AJ208" i="4" s="1"/>
  <c r="AH208" i="4"/>
  <c r="AG208" i="4"/>
  <c r="AF208" i="4"/>
  <c r="AE208" i="4"/>
  <c r="AD208" i="4"/>
  <c r="AK207" i="4"/>
  <c r="AI207" i="4"/>
  <c r="AJ207" i="4" s="1"/>
  <c r="AH207" i="4"/>
  <c r="AG207" i="4"/>
  <c r="AF207" i="4"/>
  <c r="AE207" i="4"/>
  <c r="AD207" i="4"/>
  <c r="AK206" i="4"/>
  <c r="AI206" i="4"/>
  <c r="AJ206" i="4" s="1"/>
  <c r="AH206" i="4"/>
  <c r="AG206" i="4"/>
  <c r="AF206" i="4"/>
  <c r="AE206" i="4"/>
  <c r="AD206" i="4"/>
  <c r="AK205" i="4"/>
  <c r="AI205" i="4"/>
  <c r="AJ205" i="4" s="1"/>
  <c r="AH205" i="4"/>
  <c r="AG205" i="4"/>
  <c r="AF205" i="4"/>
  <c r="AE205" i="4"/>
  <c r="AD205" i="4"/>
  <c r="AK204" i="4"/>
  <c r="AI204" i="4"/>
  <c r="AJ204" i="4" s="1"/>
  <c r="AH204" i="4"/>
  <c r="AG204" i="4"/>
  <c r="AF204" i="4"/>
  <c r="AE204" i="4"/>
  <c r="AD204" i="4"/>
  <c r="AK203" i="4"/>
  <c r="AI203" i="4"/>
  <c r="AJ203" i="4" s="1"/>
  <c r="AH203" i="4"/>
  <c r="AG203" i="4"/>
  <c r="AF203" i="4"/>
  <c r="AE203" i="4"/>
  <c r="AD203" i="4"/>
  <c r="AK202" i="4"/>
  <c r="AI202" i="4"/>
  <c r="AJ202" i="4" s="1"/>
  <c r="AH202" i="4"/>
  <c r="AG202" i="4"/>
  <c r="AF202" i="4"/>
  <c r="AE202" i="4"/>
  <c r="AD202" i="4"/>
  <c r="AK201" i="4"/>
  <c r="AI201" i="4"/>
  <c r="AJ201" i="4" s="1"/>
  <c r="AH201" i="4"/>
  <c r="AG201" i="4"/>
  <c r="AF201" i="4"/>
  <c r="AE201" i="4"/>
  <c r="AD201" i="4"/>
  <c r="AK200" i="4"/>
  <c r="AI200" i="4"/>
  <c r="AJ200" i="4" s="1"/>
  <c r="AH200" i="4"/>
  <c r="AG200" i="4"/>
  <c r="AF200" i="4"/>
  <c r="AE200" i="4"/>
  <c r="AD200" i="4"/>
  <c r="AK199" i="4"/>
  <c r="AI199" i="4"/>
  <c r="AJ199" i="4" s="1"/>
  <c r="AH199" i="4"/>
  <c r="AG199" i="4"/>
  <c r="AF199" i="4"/>
  <c r="AE199" i="4"/>
  <c r="AD199" i="4"/>
  <c r="AK198" i="4"/>
  <c r="AI198" i="4"/>
  <c r="AJ198" i="4" s="1"/>
  <c r="AH198" i="4"/>
  <c r="AG198" i="4"/>
  <c r="AF198" i="4"/>
  <c r="AE198" i="4"/>
  <c r="AD198" i="4"/>
  <c r="AK197" i="4"/>
  <c r="AI197" i="4"/>
  <c r="AJ197" i="4" s="1"/>
  <c r="AH197" i="4"/>
  <c r="AG197" i="4"/>
  <c r="AF197" i="4"/>
  <c r="AE197" i="4"/>
  <c r="AD197" i="4"/>
  <c r="AK196" i="4"/>
  <c r="AI196" i="4"/>
  <c r="AJ196" i="4" s="1"/>
  <c r="AH196" i="4"/>
  <c r="AG196" i="4"/>
  <c r="AF196" i="4"/>
  <c r="AE196" i="4"/>
  <c r="AD196" i="4"/>
  <c r="AK195" i="4"/>
  <c r="AI195" i="4"/>
  <c r="AJ195" i="4" s="1"/>
  <c r="AH195" i="4"/>
  <c r="AG195" i="4"/>
  <c r="AF195" i="4"/>
  <c r="AE195" i="4"/>
  <c r="AD195" i="4"/>
  <c r="AK194" i="4"/>
  <c r="AI194" i="4"/>
  <c r="AJ194" i="4" s="1"/>
  <c r="AH194" i="4"/>
  <c r="AG194" i="4"/>
  <c r="AF194" i="4"/>
  <c r="AE194" i="4"/>
  <c r="AD194" i="4"/>
  <c r="AK193" i="4"/>
  <c r="AI193" i="4"/>
  <c r="AJ193" i="4" s="1"/>
  <c r="AH193" i="4"/>
  <c r="AG193" i="4"/>
  <c r="AF193" i="4"/>
  <c r="AE193" i="4"/>
  <c r="AD193" i="4"/>
  <c r="AK192" i="4"/>
  <c r="AI192" i="4"/>
  <c r="AJ192" i="4" s="1"/>
  <c r="AH192" i="4"/>
  <c r="AG192" i="4"/>
  <c r="AF192" i="4"/>
  <c r="AE192" i="4"/>
  <c r="AD192" i="4"/>
  <c r="AK191" i="4"/>
  <c r="AI191" i="4"/>
  <c r="AJ191" i="4" s="1"/>
  <c r="AH191" i="4"/>
  <c r="AG191" i="4"/>
  <c r="AF191" i="4"/>
  <c r="AE191" i="4"/>
  <c r="AD191" i="4"/>
  <c r="AK190" i="4"/>
  <c r="AI190" i="4"/>
  <c r="AJ190" i="4" s="1"/>
  <c r="AH190" i="4"/>
  <c r="AG190" i="4"/>
  <c r="AF190" i="4"/>
  <c r="AE190" i="4"/>
  <c r="AD190" i="4"/>
  <c r="AK189" i="4"/>
  <c r="AI189" i="4"/>
  <c r="AJ189" i="4" s="1"/>
  <c r="AH189" i="4"/>
  <c r="AG189" i="4"/>
  <c r="AF189" i="4"/>
  <c r="AE189" i="4"/>
  <c r="AD189" i="4"/>
  <c r="AK188" i="4"/>
  <c r="AI188" i="4"/>
  <c r="AJ188" i="4" s="1"/>
  <c r="AH188" i="4"/>
  <c r="AG188" i="4"/>
  <c r="AF188" i="4"/>
  <c r="AE188" i="4"/>
  <c r="AD188" i="4"/>
  <c r="AK187" i="4"/>
  <c r="AI187" i="4"/>
  <c r="AJ187" i="4" s="1"/>
  <c r="AH187" i="4"/>
  <c r="AG187" i="4"/>
  <c r="AF187" i="4"/>
  <c r="AE187" i="4"/>
  <c r="AD187" i="4"/>
  <c r="AK186" i="4"/>
  <c r="AI186" i="4"/>
  <c r="AJ186" i="4" s="1"/>
  <c r="AH186" i="4"/>
  <c r="AG186" i="4"/>
  <c r="AF186" i="4"/>
  <c r="AE186" i="4"/>
  <c r="AD186" i="4"/>
  <c r="AK185" i="4"/>
  <c r="AI185" i="4"/>
  <c r="AJ185" i="4" s="1"/>
  <c r="AH185" i="4"/>
  <c r="AG185" i="4"/>
  <c r="AF185" i="4"/>
  <c r="AE185" i="4"/>
  <c r="AD185" i="4"/>
  <c r="AK184" i="4"/>
  <c r="AI184" i="4"/>
  <c r="AJ184" i="4" s="1"/>
  <c r="AH184" i="4"/>
  <c r="AG184" i="4"/>
  <c r="AF184" i="4"/>
  <c r="AE184" i="4"/>
  <c r="AD184" i="4"/>
  <c r="AK183" i="4"/>
  <c r="AI183" i="4"/>
  <c r="AJ183" i="4" s="1"/>
  <c r="AH183" i="4"/>
  <c r="AG183" i="4"/>
  <c r="AF183" i="4"/>
  <c r="AE183" i="4"/>
  <c r="AD183" i="4"/>
  <c r="AK182" i="4"/>
  <c r="AI182" i="4"/>
  <c r="AJ182" i="4" s="1"/>
  <c r="AH182" i="4"/>
  <c r="AG182" i="4"/>
  <c r="AF182" i="4"/>
  <c r="AE182" i="4"/>
  <c r="AD182" i="4"/>
  <c r="AK181" i="4"/>
  <c r="AI181" i="4"/>
  <c r="AJ181" i="4" s="1"/>
  <c r="AH181" i="4"/>
  <c r="AG181" i="4"/>
  <c r="AF181" i="4"/>
  <c r="AE181" i="4"/>
  <c r="AD181" i="4"/>
  <c r="AK180" i="4"/>
  <c r="AI180" i="4"/>
  <c r="AJ180" i="4" s="1"/>
  <c r="AH180" i="4"/>
  <c r="AG180" i="4"/>
  <c r="AF180" i="4"/>
  <c r="AE180" i="4"/>
  <c r="AD180" i="4"/>
  <c r="AK179" i="4"/>
  <c r="AI179" i="4"/>
  <c r="AJ179" i="4" s="1"/>
  <c r="AH179" i="4"/>
  <c r="AG179" i="4"/>
  <c r="AF179" i="4"/>
  <c r="AE179" i="4"/>
  <c r="AD179" i="4"/>
  <c r="AK178" i="4"/>
  <c r="AI178" i="4"/>
  <c r="AJ178" i="4" s="1"/>
  <c r="AH178" i="4"/>
  <c r="AG178" i="4"/>
  <c r="AF178" i="4"/>
  <c r="AE178" i="4"/>
  <c r="AD178" i="4"/>
  <c r="AK177" i="4"/>
  <c r="AI177" i="4"/>
  <c r="AJ177" i="4" s="1"/>
  <c r="AH177" i="4"/>
  <c r="AG177" i="4"/>
  <c r="AF177" i="4"/>
  <c r="AE177" i="4"/>
  <c r="AD177" i="4"/>
  <c r="AK176" i="4"/>
  <c r="AI176" i="4"/>
  <c r="AJ176" i="4" s="1"/>
  <c r="AH176" i="4"/>
  <c r="AG176" i="4"/>
  <c r="AF176" i="4"/>
  <c r="AE176" i="4"/>
  <c r="AD176" i="4"/>
  <c r="AK175" i="4"/>
  <c r="AI175" i="4"/>
  <c r="AJ175" i="4" s="1"/>
  <c r="AH175" i="4"/>
  <c r="AG175" i="4"/>
  <c r="AF175" i="4"/>
  <c r="AE175" i="4"/>
  <c r="AD175" i="4"/>
  <c r="AK174" i="4"/>
  <c r="AI174" i="4"/>
  <c r="AJ174" i="4" s="1"/>
  <c r="AH174" i="4"/>
  <c r="AG174" i="4"/>
  <c r="AF174" i="4"/>
  <c r="AE174" i="4"/>
  <c r="AD174" i="4"/>
  <c r="AK173" i="4"/>
  <c r="AI173" i="4"/>
  <c r="AJ173" i="4" s="1"/>
  <c r="AH173" i="4"/>
  <c r="AG173" i="4"/>
  <c r="AF173" i="4"/>
  <c r="AE173" i="4"/>
  <c r="AD173" i="4"/>
  <c r="AK172" i="4"/>
  <c r="AI172" i="4"/>
  <c r="AJ172" i="4" s="1"/>
  <c r="AH172" i="4"/>
  <c r="AG172" i="4"/>
  <c r="AF172" i="4"/>
  <c r="AE172" i="4"/>
  <c r="AD172" i="4"/>
  <c r="AK171" i="4"/>
  <c r="AI171" i="4"/>
  <c r="AJ171" i="4" s="1"/>
  <c r="AH171" i="4"/>
  <c r="AG171" i="4"/>
  <c r="AF171" i="4"/>
  <c r="AE171" i="4"/>
  <c r="AD171" i="4"/>
  <c r="AK170" i="4"/>
  <c r="AI170" i="4"/>
  <c r="AJ170" i="4" s="1"/>
  <c r="AH170" i="4"/>
  <c r="AG170" i="4"/>
  <c r="AF170" i="4"/>
  <c r="AE170" i="4"/>
  <c r="AD170" i="4"/>
  <c r="AK169" i="4"/>
  <c r="AI169" i="4"/>
  <c r="AJ169" i="4" s="1"/>
  <c r="AH169" i="4"/>
  <c r="AG169" i="4"/>
  <c r="AF169" i="4"/>
  <c r="AE169" i="4"/>
  <c r="AD169" i="4"/>
  <c r="AK168" i="4"/>
  <c r="AI168" i="4"/>
  <c r="AJ168" i="4" s="1"/>
  <c r="AH168" i="4"/>
  <c r="AG168" i="4"/>
  <c r="AF168" i="4"/>
  <c r="AE168" i="4"/>
  <c r="AD168" i="4"/>
  <c r="AK167" i="4"/>
  <c r="AI167" i="4"/>
  <c r="AJ167" i="4" s="1"/>
  <c r="AH167" i="4"/>
  <c r="AG167" i="4"/>
  <c r="AF167" i="4"/>
  <c r="AE167" i="4"/>
  <c r="AD167" i="4"/>
  <c r="AK166" i="4"/>
  <c r="AI166" i="4"/>
  <c r="AJ166" i="4" s="1"/>
  <c r="AH166" i="4"/>
  <c r="AG166" i="4"/>
  <c r="AF166" i="4"/>
  <c r="AE166" i="4"/>
  <c r="AD166" i="4"/>
  <c r="AK165" i="4"/>
  <c r="AI165" i="4"/>
  <c r="AJ165" i="4" s="1"/>
  <c r="AH165" i="4"/>
  <c r="AG165" i="4"/>
  <c r="AF165" i="4"/>
  <c r="AE165" i="4"/>
  <c r="AD165" i="4"/>
  <c r="AK164" i="4"/>
  <c r="AI164" i="4"/>
  <c r="AJ164" i="4" s="1"/>
  <c r="AH164" i="4"/>
  <c r="AG164" i="4"/>
  <c r="AF164" i="4"/>
  <c r="AE164" i="4"/>
  <c r="AD164" i="4"/>
  <c r="AK163" i="4"/>
  <c r="AI163" i="4"/>
  <c r="AJ163" i="4" s="1"/>
  <c r="AH163" i="4"/>
  <c r="AG163" i="4"/>
  <c r="AF163" i="4"/>
  <c r="AE163" i="4"/>
  <c r="AD163" i="4"/>
  <c r="AK162" i="4"/>
  <c r="AI162" i="4"/>
  <c r="AJ162" i="4" s="1"/>
  <c r="AH162" i="4"/>
  <c r="AG162" i="4"/>
  <c r="AF162" i="4"/>
  <c r="AE162" i="4"/>
  <c r="AD162" i="4"/>
  <c r="AK161" i="4"/>
  <c r="AI161" i="4"/>
  <c r="AJ161" i="4" s="1"/>
  <c r="AH161" i="4"/>
  <c r="AG161" i="4"/>
  <c r="AF161" i="4"/>
  <c r="AE161" i="4"/>
  <c r="AD161" i="4"/>
  <c r="AK160" i="4"/>
  <c r="AI160" i="4"/>
  <c r="AJ160" i="4" s="1"/>
  <c r="AH160" i="4"/>
  <c r="AG160" i="4"/>
  <c r="AF160" i="4"/>
  <c r="AE160" i="4"/>
  <c r="AD160" i="4"/>
  <c r="AK159" i="4"/>
  <c r="AI159" i="4"/>
  <c r="AJ159" i="4" s="1"/>
  <c r="AH159" i="4"/>
  <c r="AG159" i="4"/>
  <c r="AF159" i="4"/>
  <c r="AE159" i="4"/>
  <c r="AD159" i="4"/>
  <c r="AK158" i="4"/>
  <c r="AI158" i="4"/>
  <c r="AJ158" i="4" s="1"/>
  <c r="AH158" i="4"/>
  <c r="AG158" i="4"/>
  <c r="AF158" i="4"/>
  <c r="AE158" i="4"/>
  <c r="AD158" i="4"/>
  <c r="AK157" i="4"/>
  <c r="AI157" i="4"/>
  <c r="AJ157" i="4" s="1"/>
  <c r="AH157" i="4"/>
  <c r="AG157" i="4"/>
  <c r="AF157" i="4"/>
  <c r="AE157" i="4"/>
  <c r="AD157" i="4"/>
  <c r="AK156" i="4"/>
  <c r="AI156" i="4"/>
  <c r="AJ156" i="4" s="1"/>
  <c r="AH156" i="4"/>
  <c r="AG156" i="4"/>
  <c r="AF156" i="4"/>
  <c r="AE156" i="4"/>
  <c r="AD156" i="4"/>
  <c r="AK155" i="4"/>
  <c r="AI155" i="4"/>
  <c r="AJ155" i="4" s="1"/>
  <c r="AH155" i="4"/>
  <c r="AG155" i="4"/>
  <c r="AF155" i="4"/>
  <c r="AE155" i="4"/>
  <c r="AD155" i="4"/>
  <c r="AK154" i="4"/>
  <c r="AI154" i="4"/>
  <c r="AJ154" i="4" s="1"/>
  <c r="AH154" i="4"/>
  <c r="AG154" i="4"/>
  <c r="AF154" i="4"/>
  <c r="AE154" i="4"/>
  <c r="AD154" i="4"/>
  <c r="AK153" i="4"/>
  <c r="AI153" i="4"/>
  <c r="AJ153" i="4" s="1"/>
  <c r="AH153" i="4"/>
  <c r="AG153" i="4"/>
  <c r="AF153" i="4"/>
  <c r="AE153" i="4"/>
  <c r="AD153" i="4"/>
  <c r="AK152" i="4"/>
  <c r="AI152" i="4"/>
  <c r="AJ152" i="4" s="1"/>
  <c r="AH152" i="4"/>
  <c r="AG152" i="4"/>
  <c r="AF152" i="4"/>
  <c r="AE152" i="4"/>
  <c r="AD152" i="4"/>
  <c r="AK151" i="4"/>
  <c r="AI151" i="4"/>
  <c r="AJ151" i="4" s="1"/>
  <c r="AH151" i="4"/>
  <c r="AG151" i="4"/>
  <c r="AF151" i="4"/>
  <c r="AE151" i="4"/>
  <c r="AD151" i="4"/>
  <c r="AK150" i="4"/>
  <c r="AI150" i="4"/>
  <c r="AJ150" i="4" s="1"/>
  <c r="AH150" i="4"/>
  <c r="AG150" i="4"/>
  <c r="AF150" i="4"/>
  <c r="AE150" i="4"/>
  <c r="AD150" i="4"/>
  <c r="AK149" i="4"/>
  <c r="AI149" i="4"/>
  <c r="AJ149" i="4" s="1"/>
  <c r="AH149" i="4"/>
  <c r="AG149" i="4"/>
  <c r="AF149" i="4"/>
  <c r="AE149" i="4"/>
  <c r="AD149" i="4"/>
  <c r="AK148" i="4"/>
  <c r="AI148" i="4"/>
  <c r="AJ148" i="4" s="1"/>
  <c r="AH148" i="4"/>
  <c r="AG148" i="4"/>
  <c r="AF148" i="4"/>
  <c r="AE148" i="4"/>
  <c r="AD148" i="4"/>
  <c r="AK147" i="4"/>
  <c r="AI147" i="4"/>
  <c r="AJ147" i="4" s="1"/>
  <c r="AH147" i="4"/>
  <c r="AG147" i="4"/>
  <c r="AF147" i="4"/>
  <c r="AE147" i="4"/>
  <c r="AD147" i="4"/>
  <c r="AK146" i="4"/>
  <c r="AI146" i="4"/>
  <c r="AJ146" i="4" s="1"/>
  <c r="AH146" i="4"/>
  <c r="AG146" i="4"/>
  <c r="AF146" i="4"/>
  <c r="AE146" i="4"/>
  <c r="AD146" i="4"/>
  <c r="AK145" i="4"/>
  <c r="AI145" i="4"/>
  <c r="AJ145" i="4" s="1"/>
  <c r="AH145" i="4"/>
  <c r="AG145" i="4"/>
  <c r="AF145" i="4"/>
  <c r="AE145" i="4"/>
  <c r="AD145" i="4"/>
  <c r="AK144" i="4"/>
  <c r="AI144" i="4"/>
  <c r="AJ144" i="4" s="1"/>
  <c r="AH144" i="4"/>
  <c r="AG144" i="4"/>
  <c r="AF144" i="4"/>
  <c r="AE144" i="4"/>
  <c r="AD144" i="4"/>
  <c r="AK143" i="4"/>
  <c r="AI143" i="4"/>
  <c r="AJ143" i="4" s="1"/>
  <c r="AH143" i="4"/>
  <c r="AG143" i="4"/>
  <c r="AF143" i="4"/>
  <c r="AE143" i="4"/>
  <c r="AD143" i="4"/>
  <c r="AK142" i="4"/>
  <c r="AI142" i="4"/>
  <c r="AJ142" i="4" s="1"/>
  <c r="AH142" i="4"/>
  <c r="AG142" i="4"/>
  <c r="AF142" i="4"/>
  <c r="AE142" i="4"/>
  <c r="AD142" i="4"/>
  <c r="AK141" i="4"/>
  <c r="AI141" i="4"/>
  <c r="AJ141" i="4" s="1"/>
  <c r="AH141" i="4"/>
  <c r="AG141" i="4"/>
  <c r="AF141" i="4"/>
  <c r="AE141" i="4"/>
  <c r="AD141" i="4"/>
  <c r="AK140" i="4"/>
  <c r="AI140" i="4"/>
  <c r="AJ140" i="4" s="1"/>
  <c r="AH140" i="4"/>
  <c r="AG140" i="4"/>
  <c r="AF140" i="4"/>
  <c r="AE140" i="4"/>
  <c r="AD140" i="4"/>
  <c r="AK139" i="4"/>
  <c r="AI139" i="4"/>
  <c r="AJ139" i="4" s="1"/>
  <c r="AH139" i="4"/>
  <c r="AG139" i="4"/>
  <c r="AF139" i="4"/>
  <c r="AE139" i="4"/>
  <c r="AD139" i="4"/>
  <c r="AK138" i="4"/>
  <c r="AI138" i="4"/>
  <c r="AJ138" i="4" s="1"/>
  <c r="AH138" i="4"/>
  <c r="AG138" i="4"/>
  <c r="AF138" i="4"/>
  <c r="AE138" i="4"/>
  <c r="AD138" i="4"/>
  <c r="AK137" i="4"/>
  <c r="AI137" i="4"/>
  <c r="AJ137" i="4" s="1"/>
  <c r="AH137" i="4"/>
  <c r="AG137" i="4"/>
  <c r="AF137" i="4"/>
  <c r="AE137" i="4"/>
  <c r="AD137" i="4"/>
  <c r="AK136" i="4"/>
  <c r="AI136" i="4"/>
  <c r="AJ136" i="4" s="1"/>
  <c r="AH136" i="4"/>
  <c r="AG136" i="4"/>
  <c r="AF136" i="4"/>
  <c r="AE136" i="4"/>
  <c r="AD136" i="4"/>
  <c r="AK135" i="4"/>
  <c r="AI135" i="4"/>
  <c r="AJ135" i="4" s="1"/>
  <c r="AH135" i="4"/>
  <c r="AG135" i="4"/>
  <c r="AF135" i="4"/>
  <c r="AE135" i="4"/>
  <c r="AD135" i="4"/>
  <c r="AK134" i="4"/>
  <c r="AI134" i="4"/>
  <c r="AJ134" i="4" s="1"/>
  <c r="AH134" i="4"/>
  <c r="AG134" i="4"/>
  <c r="AF134" i="4"/>
  <c r="AE134" i="4"/>
  <c r="AD134" i="4"/>
  <c r="AK133" i="4"/>
  <c r="AI133" i="4"/>
  <c r="AJ133" i="4" s="1"/>
  <c r="AH133" i="4"/>
  <c r="AG133" i="4"/>
  <c r="AF133" i="4"/>
  <c r="AE133" i="4"/>
  <c r="AD133" i="4"/>
  <c r="AK132" i="4"/>
  <c r="AI132" i="4"/>
  <c r="AJ132" i="4" s="1"/>
  <c r="AH132" i="4"/>
  <c r="AG132" i="4"/>
  <c r="AF132" i="4"/>
  <c r="AE132" i="4"/>
  <c r="AD132" i="4"/>
  <c r="AK131" i="4"/>
  <c r="AI131" i="4"/>
  <c r="AJ131" i="4" s="1"/>
  <c r="AH131" i="4"/>
  <c r="AG131" i="4"/>
  <c r="AF131" i="4"/>
  <c r="AE131" i="4"/>
  <c r="AD131" i="4"/>
  <c r="AK130" i="4"/>
  <c r="AI130" i="4"/>
  <c r="AJ130" i="4" s="1"/>
  <c r="AH130" i="4"/>
  <c r="AG130" i="4"/>
  <c r="AF130" i="4"/>
  <c r="AE130" i="4"/>
  <c r="AD130" i="4"/>
  <c r="AK129" i="4"/>
  <c r="AI129" i="4"/>
  <c r="AJ129" i="4" s="1"/>
  <c r="AH129" i="4"/>
  <c r="AG129" i="4"/>
  <c r="AF129" i="4"/>
  <c r="AE129" i="4"/>
  <c r="AD129" i="4"/>
  <c r="AK128" i="4"/>
  <c r="AI128" i="4"/>
  <c r="AJ128" i="4" s="1"/>
  <c r="AH128" i="4"/>
  <c r="AG128" i="4"/>
  <c r="AF128" i="4"/>
  <c r="AE128" i="4"/>
  <c r="AD128" i="4"/>
  <c r="AK127" i="4"/>
  <c r="AI127" i="4"/>
  <c r="AJ127" i="4" s="1"/>
  <c r="AH127" i="4"/>
  <c r="AG127" i="4"/>
  <c r="AF127" i="4"/>
  <c r="AE127" i="4"/>
  <c r="AD127" i="4"/>
  <c r="AK126" i="4"/>
  <c r="AI126" i="4"/>
  <c r="AJ126" i="4" s="1"/>
  <c r="AH126" i="4"/>
  <c r="AG126" i="4"/>
  <c r="AF126" i="4"/>
  <c r="AE126" i="4"/>
  <c r="AD126" i="4"/>
  <c r="AK125" i="4"/>
  <c r="AI125" i="4"/>
  <c r="AJ125" i="4" s="1"/>
  <c r="AH125" i="4"/>
  <c r="AG125" i="4"/>
  <c r="AF125" i="4"/>
  <c r="AE125" i="4"/>
  <c r="AD125" i="4"/>
  <c r="AK124" i="4"/>
  <c r="AI124" i="4"/>
  <c r="AJ124" i="4" s="1"/>
  <c r="AH124" i="4"/>
  <c r="AG124" i="4"/>
  <c r="AF124" i="4"/>
  <c r="AE124" i="4"/>
  <c r="AD124" i="4"/>
  <c r="AK123" i="4"/>
  <c r="AI123" i="4"/>
  <c r="AJ123" i="4" s="1"/>
  <c r="AH123" i="4"/>
  <c r="AG123" i="4"/>
  <c r="AF123" i="4"/>
  <c r="AE123" i="4"/>
  <c r="AD123" i="4"/>
  <c r="AK122" i="4"/>
  <c r="AI122" i="4"/>
  <c r="AJ122" i="4" s="1"/>
  <c r="AH122" i="4"/>
  <c r="AG122" i="4"/>
  <c r="AF122" i="4"/>
  <c r="AE122" i="4"/>
  <c r="AD122" i="4"/>
  <c r="AK121" i="4"/>
  <c r="AI121" i="4"/>
  <c r="AJ121" i="4" s="1"/>
  <c r="AH121" i="4"/>
  <c r="AG121" i="4"/>
  <c r="AF121" i="4"/>
  <c r="AE121" i="4"/>
  <c r="AD121" i="4"/>
  <c r="AK120" i="4"/>
  <c r="AI120" i="4"/>
  <c r="AJ120" i="4" s="1"/>
  <c r="AH120" i="4"/>
  <c r="AG120" i="4"/>
  <c r="AF120" i="4"/>
  <c r="AE120" i="4"/>
  <c r="AD120" i="4"/>
  <c r="AK119" i="4"/>
  <c r="AI119" i="4"/>
  <c r="AJ119" i="4" s="1"/>
  <c r="AH119" i="4"/>
  <c r="AG119" i="4"/>
  <c r="AF119" i="4"/>
  <c r="AE119" i="4"/>
  <c r="AD119" i="4"/>
  <c r="AK118" i="4"/>
  <c r="AI118" i="4"/>
  <c r="AJ118" i="4" s="1"/>
  <c r="AH118" i="4"/>
  <c r="AG118" i="4"/>
  <c r="AF118" i="4"/>
  <c r="AE118" i="4"/>
  <c r="AD118" i="4"/>
  <c r="AK117" i="4"/>
  <c r="AI117" i="4"/>
  <c r="AJ117" i="4" s="1"/>
  <c r="AH117" i="4"/>
  <c r="AG117" i="4"/>
  <c r="AF117" i="4"/>
  <c r="AE117" i="4"/>
  <c r="AD117" i="4"/>
  <c r="AK116" i="4"/>
  <c r="AI116" i="4"/>
  <c r="AJ116" i="4" s="1"/>
  <c r="AH116" i="4"/>
  <c r="AG116" i="4"/>
  <c r="AF116" i="4"/>
  <c r="AE116" i="4"/>
  <c r="AD116" i="4"/>
  <c r="AK115" i="4"/>
  <c r="AI115" i="4"/>
  <c r="AJ115" i="4" s="1"/>
  <c r="AH115" i="4"/>
  <c r="AG115" i="4"/>
  <c r="AF115" i="4"/>
  <c r="AE115" i="4"/>
  <c r="AD115" i="4"/>
  <c r="AK114" i="4"/>
  <c r="AI114" i="4"/>
  <c r="AJ114" i="4" s="1"/>
  <c r="AH114" i="4"/>
  <c r="AG114" i="4"/>
  <c r="AF114" i="4"/>
  <c r="AE114" i="4"/>
  <c r="AD114" i="4"/>
  <c r="AK113" i="4"/>
  <c r="AI113" i="4"/>
  <c r="AJ113" i="4" s="1"/>
  <c r="AH113" i="4"/>
  <c r="AG113" i="4"/>
  <c r="AF113" i="4"/>
  <c r="AE113" i="4"/>
  <c r="AD113" i="4"/>
  <c r="AK112" i="4"/>
  <c r="AI112" i="4"/>
  <c r="AJ112" i="4" s="1"/>
  <c r="AH112" i="4"/>
  <c r="AG112" i="4"/>
  <c r="AF112" i="4"/>
  <c r="AE112" i="4"/>
  <c r="AD112" i="4"/>
  <c r="AK111" i="4"/>
  <c r="AI111" i="4"/>
  <c r="AJ111" i="4" s="1"/>
  <c r="AH111" i="4"/>
  <c r="AG111" i="4"/>
  <c r="AF111" i="4"/>
  <c r="AE111" i="4"/>
  <c r="AD111" i="4"/>
  <c r="AK110" i="4"/>
  <c r="AI110" i="4"/>
  <c r="AJ110" i="4" s="1"/>
  <c r="AH110" i="4"/>
  <c r="AG110" i="4"/>
  <c r="AF110" i="4"/>
  <c r="AE110" i="4"/>
  <c r="AD110" i="4"/>
  <c r="AK109" i="4"/>
  <c r="AI109" i="4"/>
  <c r="AJ109" i="4" s="1"/>
  <c r="AH109" i="4"/>
  <c r="AG109" i="4"/>
  <c r="AF109" i="4"/>
  <c r="AE109" i="4"/>
  <c r="AD109" i="4"/>
  <c r="AK108" i="4"/>
  <c r="AI108" i="4"/>
  <c r="AJ108" i="4" s="1"/>
  <c r="AH108" i="4"/>
  <c r="AG108" i="4"/>
  <c r="AF108" i="4"/>
  <c r="AE108" i="4"/>
  <c r="AD108" i="4"/>
  <c r="AK107" i="4"/>
  <c r="AI107" i="4"/>
  <c r="AJ107" i="4" s="1"/>
  <c r="AH107" i="4"/>
  <c r="AG107" i="4"/>
  <c r="AF107" i="4"/>
  <c r="AE107" i="4"/>
  <c r="AD107" i="4"/>
  <c r="AK106" i="4"/>
  <c r="AI106" i="4"/>
  <c r="AJ106" i="4" s="1"/>
  <c r="AH106" i="4"/>
  <c r="AG106" i="4"/>
  <c r="AF106" i="4"/>
  <c r="AE106" i="4"/>
  <c r="AD106" i="4"/>
  <c r="AK105" i="4"/>
  <c r="AI105" i="4"/>
  <c r="AJ105" i="4" s="1"/>
  <c r="AH105" i="4"/>
  <c r="AG105" i="4"/>
  <c r="AF105" i="4"/>
  <c r="AE105" i="4"/>
  <c r="AD105" i="4"/>
  <c r="AK104" i="4"/>
  <c r="AI104" i="4"/>
  <c r="AJ104" i="4" s="1"/>
  <c r="AH104" i="4"/>
  <c r="AG104" i="4"/>
  <c r="AF104" i="4"/>
  <c r="AE104" i="4"/>
  <c r="AD104" i="4"/>
  <c r="AK103" i="4"/>
  <c r="AI103" i="4"/>
  <c r="AJ103" i="4" s="1"/>
  <c r="AH103" i="4"/>
  <c r="AG103" i="4"/>
  <c r="AF103" i="4"/>
  <c r="AE103" i="4"/>
  <c r="AD103" i="4"/>
  <c r="AK102" i="4"/>
  <c r="AI102" i="4"/>
  <c r="AJ102" i="4" s="1"/>
  <c r="AH102" i="4"/>
  <c r="AG102" i="4"/>
  <c r="AF102" i="4"/>
  <c r="AE102" i="4"/>
  <c r="AD102" i="4"/>
  <c r="AK101" i="4"/>
  <c r="AI101" i="4"/>
  <c r="AJ101" i="4" s="1"/>
  <c r="AH101" i="4"/>
  <c r="AG101" i="4"/>
  <c r="AF101" i="4"/>
  <c r="AE101" i="4"/>
  <c r="AD101" i="4"/>
  <c r="AK100" i="4"/>
  <c r="AI100" i="4"/>
  <c r="AJ100" i="4" s="1"/>
  <c r="AH100" i="4"/>
  <c r="AG100" i="4"/>
  <c r="AF100" i="4"/>
  <c r="AE100" i="4"/>
  <c r="AD100" i="4"/>
  <c r="AK99" i="4"/>
  <c r="AI99" i="4"/>
  <c r="AJ99" i="4" s="1"/>
  <c r="AH99" i="4"/>
  <c r="AG99" i="4"/>
  <c r="AF99" i="4"/>
  <c r="AE99" i="4"/>
  <c r="AD99" i="4"/>
  <c r="AK98" i="4"/>
  <c r="AI98" i="4"/>
  <c r="AJ98" i="4" s="1"/>
  <c r="AH98" i="4"/>
  <c r="AG98" i="4"/>
  <c r="AF98" i="4"/>
  <c r="AE98" i="4"/>
  <c r="AD98" i="4"/>
  <c r="AK97" i="4"/>
  <c r="AI97" i="4"/>
  <c r="AJ97" i="4" s="1"/>
  <c r="AH97" i="4"/>
  <c r="AG97" i="4"/>
  <c r="AF97" i="4"/>
  <c r="AE97" i="4"/>
  <c r="AD97" i="4"/>
  <c r="AK96" i="4"/>
  <c r="AI96" i="4"/>
  <c r="AJ96" i="4" s="1"/>
  <c r="AH96" i="4"/>
  <c r="AG96" i="4"/>
  <c r="AF96" i="4"/>
  <c r="AE96" i="4"/>
  <c r="AD96" i="4"/>
  <c r="AK95" i="4"/>
  <c r="AI95" i="4"/>
  <c r="AJ95" i="4" s="1"/>
  <c r="AH95" i="4"/>
  <c r="AG95" i="4"/>
  <c r="AF95" i="4"/>
  <c r="AE95" i="4"/>
  <c r="AD95" i="4"/>
  <c r="AK94" i="4"/>
  <c r="AI94" i="4"/>
  <c r="AJ94" i="4" s="1"/>
  <c r="AH94" i="4"/>
  <c r="AG94" i="4"/>
  <c r="AF94" i="4"/>
  <c r="AE94" i="4"/>
  <c r="AD94" i="4"/>
  <c r="AK93" i="4"/>
  <c r="AI93" i="4"/>
  <c r="AJ93" i="4" s="1"/>
  <c r="AH93" i="4"/>
  <c r="AG93" i="4"/>
  <c r="AF93" i="4"/>
  <c r="AE93" i="4"/>
  <c r="AD93" i="4"/>
  <c r="AK92" i="4"/>
  <c r="AI92" i="4"/>
  <c r="AJ92" i="4" s="1"/>
  <c r="AH92" i="4"/>
  <c r="AG92" i="4"/>
  <c r="AF92" i="4"/>
  <c r="AE92" i="4"/>
  <c r="AD92" i="4"/>
  <c r="AK91" i="4"/>
  <c r="AI91" i="4"/>
  <c r="AJ91" i="4" s="1"/>
  <c r="AH91" i="4"/>
  <c r="AG91" i="4"/>
  <c r="AF91" i="4"/>
  <c r="AE91" i="4"/>
  <c r="AD91" i="4"/>
  <c r="AK90" i="4"/>
  <c r="AI90" i="4"/>
  <c r="AJ90" i="4" s="1"/>
  <c r="AH90" i="4"/>
  <c r="AG90" i="4"/>
  <c r="AF90" i="4"/>
  <c r="AE90" i="4"/>
  <c r="AD90" i="4"/>
  <c r="AK89" i="4"/>
  <c r="AI89" i="4"/>
  <c r="AJ89" i="4" s="1"/>
  <c r="AH89" i="4"/>
  <c r="AG89" i="4"/>
  <c r="AF89" i="4"/>
  <c r="AE89" i="4"/>
  <c r="AD89" i="4"/>
  <c r="AK88" i="4"/>
  <c r="AI88" i="4"/>
  <c r="AJ88" i="4" s="1"/>
  <c r="AH88" i="4"/>
  <c r="AG88" i="4"/>
  <c r="AF88" i="4"/>
  <c r="AE88" i="4"/>
  <c r="AD88" i="4"/>
  <c r="AK87" i="4"/>
  <c r="AI87" i="4"/>
  <c r="AJ87" i="4" s="1"/>
  <c r="AH87" i="4"/>
  <c r="AG87" i="4"/>
  <c r="AF87" i="4"/>
  <c r="AE87" i="4"/>
  <c r="AD87" i="4"/>
  <c r="AK86" i="4"/>
  <c r="AI86" i="4"/>
  <c r="AJ86" i="4" s="1"/>
  <c r="AH86" i="4"/>
  <c r="AG86" i="4"/>
  <c r="AF86" i="4"/>
  <c r="AE86" i="4"/>
  <c r="AD86" i="4"/>
  <c r="AK85" i="4"/>
  <c r="AI85" i="4"/>
  <c r="AJ85" i="4" s="1"/>
  <c r="AH85" i="4"/>
  <c r="AG85" i="4"/>
  <c r="AF85" i="4"/>
  <c r="AE85" i="4"/>
  <c r="AD85" i="4"/>
  <c r="AK84" i="4"/>
  <c r="AI84" i="4"/>
  <c r="AJ84" i="4" s="1"/>
  <c r="AH84" i="4"/>
  <c r="AG84" i="4"/>
  <c r="AF84" i="4"/>
  <c r="AE84" i="4"/>
  <c r="AD84" i="4"/>
  <c r="AK83" i="4"/>
  <c r="AI83" i="4"/>
  <c r="AJ83" i="4" s="1"/>
  <c r="AH83" i="4"/>
  <c r="AG83" i="4"/>
  <c r="AF83" i="4"/>
  <c r="AE83" i="4"/>
  <c r="AD83" i="4"/>
  <c r="AK82" i="4"/>
  <c r="AI82" i="4"/>
  <c r="AJ82" i="4" s="1"/>
  <c r="AH82" i="4"/>
  <c r="AG82" i="4"/>
  <c r="AF82" i="4"/>
  <c r="AE82" i="4"/>
  <c r="AD82" i="4"/>
  <c r="AK81" i="4"/>
  <c r="AI81" i="4"/>
  <c r="AJ81" i="4" s="1"/>
  <c r="AH81" i="4"/>
  <c r="AG81" i="4"/>
  <c r="AF81" i="4"/>
  <c r="AE81" i="4"/>
  <c r="AD81" i="4"/>
  <c r="AK80" i="4"/>
  <c r="AI80" i="4"/>
  <c r="AJ80" i="4" s="1"/>
  <c r="AH80" i="4"/>
  <c r="AG80" i="4"/>
  <c r="AF80" i="4"/>
  <c r="AE80" i="4"/>
  <c r="AD80" i="4"/>
  <c r="AK79" i="4"/>
  <c r="AI79" i="4"/>
  <c r="AJ79" i="4" s="1"/>
  <c r="AH79" i="4"/>
  <c r="AG79" i="4"/>
  <c r="AF79" i="4"/>
  <c r="AE79" i="4"/>
  <c r="AD79" i="4"/>
  <c r="AK78" i="4"/>
  <c r="AI78" i="4"/>
  <c r="AJ78" i="4" s="1"/>
  <c r="AH78" i="4"/>
  <c r="AG78" i="4"/>
  <c r="AF78" i="4"/>
  <c r="AE78" i="4"/>
  <c r="AD78" i="4"/>
  <c r="AK77" i="4"/>
  <c r="AI77" i="4"/>
  <c r="AJ77" i="4" s="1"/>
  <c r="AH77" i="4"/>
  <c r="AG77" i="4"/>
  <c r="AF77" i="4"/>
  <c r="AE77" i="4"/>
  <c r="AD77" i="4"/>
  <c r="AK76" i="4"/>
  <c r="AI76" i="4"/>
  <c r="AJ76" i="4" s="1"/>
  <c r="AH76" i="4"/>
  <c r="AG76" i="4"/>
  <c r="AF76" i="4"/>
  <c r="AE76" i="4"/>
  <c r="AD76" i="4"/>
  <c r="AK75" i="4"/>
  <c r="AI75" i="4"/>
  <c r="AJ75" i="4" s="1"/>
  <c r="AH75" i="4"/>
  <c r="AG75" i="4"/>
  <c r="AF75" i="4"/>
  <c r="AE75" i="4"/>
  <c r="AD75" i="4"/>
  <c r="AK74" i="4"/>
  <c r="AI74" i="4"/>
  <c r="AJ74" i="4" s="1"/>
  <c r="AH74" i="4"/>
  <c r="AG74" i="4"/>
  <c r="AF74" i="4"/>
  <c r="AE74" i="4"/>
  <c r="AD74" i="4"/>
  <c r="AK73" i="4"/>
  <c r="AI73" i="4"/>
  <c r="AJ73" i="4" s="1"/>
  <c r="AH73" i="4"/>
  <c r="AG73" i="4"/>
  <c r="AF73" i="4"/>
  <c r="AE73" i="4"/>
  <c r="AD73" i="4"/>
  <c r="AK72" i="4"/>
  <c r="AI72" i="4"/>
  <c r="AJ72" i="4" s="1"/>
  <c r="AH72" i="4"/>
  <c r="AG72" i="4"/>
  <c r="AF72" i="4"/>
  <c r="AE72" i="4"/>
  <c r="AD72" i="4"/>
  <c r="AK71" i="4"/>
  <c r="AI71" i="4"/>
  <c r="AJ71" i="4" s="1"/>
  <c r="AH71" i="4"/>
  <c r="AG71" i="4"/>
  <c r="AF71" i="4"/>
  <c r="AE71" i="4"/>
  <c r="AD71" i="4"/>
  <c r="AK70" i="4"/>
  <c r="AI70" i="4"/>
  <c r="AJ70" i="4" s="1"/>
  <c r="AH70" i="4"/>
  <c r="AG70" i="4"/>
  <c r="AF70" i="4"/>
  <c r="AE70" i="4"/>
  <c r="AD70" i="4"/>
  <c r="AK69" i="4"/>
  <c r="AI69" i="4"/>
  <c r="AJ69" i="4" s="1"/>
  <c r="AH69" i="4"/>
  <c r="AG69" i="4"/>
  <c r="AF69" i="4"/>
  <c r="AE69" i="4"/>
  <c r="AD69" i="4"/>
  <c r="AK68" i="4"/>
  <c r="AI68" i="4"/>
  <c r="AJ68" i="4" s="1"/>
  <c r="AH68" i="4"/>
  <c r="AG68" i="4"/>
  <c r="AF68" i="4"/>
  <c r="AE68" i="4"/>
  <c r="AD68" i="4"/>
  <c r="AK67" i="4"/>
  <c r="AI67" i="4"/>
  <c r="AJ67" i="4" s="1"/>
  <c r="AH67" i="4"/>
  <c r="AG67" i="4"/>
  <c r="AF67" i="4"/>
  <c r="AE67" i="4"/>
  <c r="AD67" i="4"/>
  <c r="AK66" i="4"/>
  <c r="AI66" i="4"/>
  <c r="AJ66" i="4" s="1"/>
  <c r="AH66" i="4"/>
  <c r="AG66" i="4"/>
  <c r="AF66" i="4"/>
  <c r="AE66" i="4"/>
  <c r="AD66" i="4"/>
  <c r="AK65" i="4"/>
  <c r="AI65" i="4"/>
  <c r="AJ65" i="4" s="1"/>
  <c r="AH65" i="4"/>
  <c r="AG65" i="4"/>
  <c r="AF65" i="4"/>
  <c r="AE65" i="4"/>
  <c r="AD65" i="4"/>
  <c r="AK64" i="4"/>
  <c r="AI64" i="4"/>
  <c r="AJ64" i="4" s="1"/>
  <c r="AH64" i="4"/>
  <c r="AG64" i="4"/>
  <c r="AF64" i="4"/>
  <c r="AE64" i="4"/>
  <c r="AD64" i="4"/>
  <c r="AK63" i="4"/>
  <c r="AI63" i="4"/>
  <c r="AJ63" i="4" s="1"/>
  <c r="AH63" i="4"/>
  <c r="AG63" i="4"/>
  <c r="AF63" i="4"/>
  <c r="AE63" i="4"/>
  <c r="AD63" i="4"/>
  <c r="AK62" i="4"/>
  <c r="AI62" i="4"/>
  <c r="AJ62" i="4" s="1"/>
  <c r="AH62" i="4"/>
  <c r="AG62" i="4"/>
  <c r="AF62" i="4"/>
  <c r="AE62" i="4"/>
  <c r="AD62" i="4"/>
  <c r="AK61" i="4"/>
  <c r="AI61" i="4"/>
  <c r="AJ61" i="4" s="1"/>
  <c r="AH61" i="4"/>
  <c r="AG61" i="4"/>
  <c r="AF61" i="4"/>
  <c r="AE61" i="4"/>
  <c r="AD61" i="4"/>
  <c r="AK60" i="4"/>
  <c r="AI60" i="4"/>
  <c r="AJ60" i="4" s="1"/>
  <c r="AH60" i="4"/>
  <c r="AG60" i="4"/>
  <c r="AF60" i="4"/>
  <c r="AE60" i="4"/>
  <c r="AD60" i="4"/>
  <c r="AK59" i="4"/>
  <c r="AI59" i="4"/>
  <c r="AJ59" i="4" s="1"/>
  <c r="AH59" i="4"/>
  <c r="AG59" i="4"/>
  <c r="AF59" i="4"/>
  <c r="AE59" i="4"/>
  <c r="AD59" i="4"/>
  <c r="AK58" i="4"/>
  <c r="AI58" i="4"/>
  <c r="AJ58" i="4" s="1"/>
  <c r="AH58" i="4"/>
  <c r="AG58" i="4"/>
  <c r="AF58" i="4"/>
  <c r="AE58" i="4"/>
  <c r="AD58" i="4"/>
  <c r="AK57" i="4"/>
  <c r="AI57" i="4"/>
  <c r="AJ57" i="4" s="1"/>
  <c r="AH57" i="4"/>
  <c r="AG57" i="4"/>
  <c r="AF57" i="4"/>
  <c r="AE57" i="4"/>
  <c r="AD57" i="4"/>
  <c r="AK56" i="4"/>
  <c r="AI56" i="4"/>
  <c r="AJ56" i="4" s="1"/>
  <c r="AH56" i="4"/>
  <c r="AG56" i="4"/>
  <c r="AF56" i="4"/>
  <c r="AE56" i="4"/>
  <c r="AD56" i="4"/>
  <c r="AK55" i="4"/>
  <c r="AI55" i="4"/>
  <c r="AJ55" i="4" s="1"/>
  <c r="AH55" i="4"/>
  <c r="AG55" i="4"/>
  <c r="AF55" i="4"/>
  <c r="AE55" i="4"/>
  <c r="AD55" i="4"/>
  <c r="AK54" i="4"/>
  <c r="AI54" i="4"/>
  <c r="AJ54" i="4" s="1"/>
  <c r="AH54" i="4"/>
  <c r="AG54" i="4"/>
  <c r="AF54" i="4"/>
  <c r="AE54" i="4"/>
  <c r="AD54" i="4"/>
  <c r="AK53" i="4"/>
  <c r="AI53" i="4"/>
  <c r="AJ53" i="4" s="1"/>
  <c r="AH53" i="4"/>
  <c r="AG53" i="4"/>
  <c r="AF53" i="4"/>
  <c r="AE53" i="4"/>
  <c r="AD53" i="4"/>
  <c r="AK52" i="4"/>
  <c r="AI52" i="4"/>
  <c r="AJ52" i="4" s="1"/>
  <c r="AH52" i="4"/>
  <c r="AG52" i="4"/>
  <c r="AF52" i="4"/>
  <c r="AE52" i="4"/>
  <c r="AD52" i="4"/>
  <c r="AK51" i="4"/>
  <c r="AI51" i="4"/>
  <c r="AJ51" i="4" s="1"/>
  <c r="AH51" i="4"/>
  <c r="AG51" i="4"/>
  <c r="AF51" i="4"/>
  <c r="AE51" i="4"/>
  <c r="AD51" i="4"/>
  <c r="AK50" i="4"/>
  <c r="AI50" i="4"/>
  <c r="AJ50" i="4" s="1"/>
  <c r="AH50" i="4"/>
  <c r="AG50" i="4"/>
  <c r="AF50" i="4"/>
  <c r="AE50" i="4"/>
  <c r="AD50" i="4"/>
  <c r="AK49" i="4"/>
  <c r="AI49" i="4"/>
  <c r="AJ49" i="4" s="1"/>
  <c r="AH49" i="4"/>
  <c r="AG49" i="4"/>
  <c r="AF49" i="4"/>
  <c r="AE49" i="4"/>
  <c r="AD49" i="4"/>
  <c r="AK48" i="4"/>
  <c r="AI48" i="4"/>
  <c r="AJ48" i="4" s="1"/>
  <c r="AH48" i="4"/>
  <c r="AG48" i="4"/>
  <c r="AF48" i="4"/>
  <c r="AE48" i="4"/>
  <c r="AD48" i="4"/>
  <c r="AK47" i="4"/>
  <c r="AI47" i="4"/>
  <c r="AJ47" i="4" s="1"/>
  <c r="AH47" i="4"/>
  <c r="AG47" i="4"/>
  <c r="AF47" i="4"/>
  <c r="AE47" i="4"/>
  <c r="AD47" i="4"/>
  <c r="AK46" i="4"/>
  <c r="AI46" i="4"/>
  <c r="AJ46" i="4" s="1"/>
  <c r="AH46" i="4"/>
  <c r="AG46" i="4"/>
  <c r="AF46" i="4"/>
  <c r="AE46" i="4"/>
  <c r="AD46" i="4"/>
  <c r="AK45" i="4"/>
  <c r="AI45" i="4"/>
  <c r="AJ45" i="4" s="1"/>
  <c r="AH45" i="4"/>
  <c r="AG45" i="4"/>
  <c r="AF45" i="4"/>
  <c r="AE45" i="4"/>
  <c r="AD45" i="4"/>
  <c r="AK44" i="4"/>
  <c r="AI44" i="4"/>
  <c r="AJ44" i="4" s="1"/>
  <c r="AH44" i="4"/>
  <c r="AG44" i="4"/>
  <c r="AF44" i="4"/>
  <c r="AE44" i="4"/>
  <c r="AD44" i="4"/>
  <c r="AK43" i="4"/>
  <c r="AI43" i="4"/>
  <c r="AJ43" i="4" s="1"/>
  <c r="AH43" i="4"/>
  <c r="AG43" i="4"/>
  <c r="AF43" i="4"/>
  <c r="AE43" i="4"/>
  <c r="AD43" i="4"/>
  <c r="AK42" i="4"/>
  <c r="AI42" i="4"/>
  <c r="AJ42" i="4" s="1"/>
  <c r="AH42" i="4"/>
  <c r="AG42" i="4"/>
  <c r="AF42" i="4"/>
  <c r="AE42" i="4"/>
  <c r="AD42" i="4"/>
  <c r="AK41" i="4"/>
  <c r="AI41" i="4"/>
  <c r="AJ41" i="4" s="1"/>
  <c r="AH41" i="4"/>
  <c r="AG41" i="4"/>
  <c r="AF41" i="4"/>
  <c r="AE41" i="4"/>
  <c r="AD41" i="4"/>
  <c r="AK40" i="4"/>
  <c r="AI40" i="4"/>
  <c r="AJ40" i="4" s="1"/>
  <c r="AH40" i="4"/>
  <c r="AG40" i="4"/>
  <c r="AF40" i="4"/>
  <c r="AE40" i="4"/>
  <c r="AD40" i="4"/>
  <c r="AK39" i="4"/>
  <c r="AI39" i="4"/>
  <c r="AJ39" i="4" s="1"/>
  <c r="AH39" i="4"/>
  <c r="AG39" i="4"/>
  <c r="AF39" i="4"/>
  <c r="AE39" i="4"/>
  <c r="AD39" i="4"/>
  <c r="AK38" i="4"/>
  <c r="AI38" i="4"/>
  <c r="AJ38" i="4" s="1"/>
  <c r="AH38" i="4"/>
  <c r="AG38" i="4"/>
  <c r="AF38" i="4"/>
  <c r="AE38" i="4"/>
  <c r="AD38" i="4"/>
  <c r="AK37" i="4"/>
  <c r="AI37" i="4"/>
  <c r="AJ37" i="4" s="1"/>
  <c r="AH37" i="4"/>
  <c r="AG37" i="4"/>
  <c r="AF37" i="4"/>
  <c r="AE37" i="4"/>
  <c r="AD37" i="4"/>
  <c r="AK36" i="4"/>
  <c r="AI36" i="4"/>
  <c r="AJ36" i="4" s="1"/>
  <c r="AH36" i="4"/>
  <c r="AG36" i="4"/>
  <c r="AF36" i="4"/>
  <c r="AE36" i="4"/>
  <c r="AD36" i="4"/>
  <c r="AK35" i="4"/>
  <c r="AI35" i="4"/>
  <c r="AJ35" i="4" s="1"/>
  <c r="AH35" i="4"/>
  <c r="AG35" i="4"/>
  <c r="AF35" i="4"/>
  <c r="AE35" i="4"/>
  <c r="AD35" i="4"/>
  <c r="AK34" i="4"/>
  <c r="AI34" i="4"/>
  <c r="AJ34" i="4" s="1"/>
  <c r="AH34" i="4"/>
  <c r="AG34" i="4"/>
  <c r="AF34" i="4"/>
  <c r="AE34" i="4"/>
  <c r="AD34" i="4"/>
  <c r="AK33" i="4"/>
  <c r="AI33" i="4"/>
  <c r="AJ33" i="4" s="1"/>
  <c r="AH33" i="4"/>
  <c r="AG33" i="4"/>
  <c r="AF33" i="4"/>
  <c r="AE33" i="4"/>
  <c r="AD33" i="4"/>
  <c r="AK32" i="4"/>
  <c r="AI32" i="4"/>
  <c r="AJ32" i="4" s="1"/>
  <c r="AH32" i="4"/>
  <c r="AG32" i="4"/>
  <c r="AF32" i="4"/>
  <c r="AE32" i="4"/>
  <c r="AD32" i="4"/>
  <c r="AK31" i="4"/>
  <c r="AI31" i="4"/>
  <c r="AJ31" i="4" s="1"/>
  <c r="AH31" i="4"/>
  <c r="AG31" i="4"/>
  <c r="AF31" i="4"/>
  <c r="AE31" i="4"/>
  <c r="AD31" i="4"/>
  <c r="AK30" i="4"/>
  <c r="AI30" i="4"/>
  <c r="AJ30" i="4" s="1"/>
  <c r="AH30" i="4"/>
  <c r="AG30" i="4"/>
  <c r="AF30" i="4"/>
  <c r="AE30" i="4"/>
  <c r="AD30" i="4"/>
  <c r="AK29" i="4"/>
  <c r="AI29" i="4"/>
  <c r="AJ29" i="4" s="1"/>
  <c r="AH29" i="4"/>
  <c r="AG29" i="4"/>
  <c r="AF29" i="4"/>
  <c r="AE29" i="4"/>
  <c r="AD29" i="4"/>
  <c r="AK28" i="4"/>
  <c r="AI28" i="4"/>
  <c r="AJ28" i="4" s="1"/>
  <c r="AH28" i="4"/>
  <c r="AG28" i="4"/>
  <c r="AF28" i="4"/>
  <c r="AE28" i="4"/>
  <c r="AD28" i="4"/>
  <c r="AK27" i="4"/>
  <c r="AI27" i="4"/>
  <c r="AJ27" i="4" s="1"/>
  <c r="AH27" i="4"/>
  <c r="AG27" i="4"/>
  <c r="AF27" i="4"/>
  <c r="AE27" i="4"/>
  <c r="AD27" i="4"/>
  <c r="AK26" i="4"/>
  <c r="AI26" i="4"/>
  <c r="AJ26" i="4" s="1"/>
  <c r="AH26" i="4"/>
  <c r="AG26" i="4"/>
  <c r="AF26" i="4"/>
  <c r="AE26" i="4"/>
  <c r="AD26" i="4"/>
  <c r="AK25" i="4"/>
  <c r="AI25" i="4"/>
  <c r="AJ25" i="4" s="1"/>
  <c r="AH25" i="4"/>
  <c r="AG25" i="4"/>
  <c r="AF25" i="4"/>
  <c r="AE25" i="4"/>
  <c r="AD25" i="4"/>
  <c r="AK24" i="4"/>
  <c r="AI24" i="4"/>
  <c r="AJ24" i="4" s="1"/>
  <c r="AH24" i="4"/>
  <c r="AG24" i="4"/>
  <c r="AF24" i="4"/>
  <c r="AE24" i="4"/>
  <c r="AD24" i="4"/>
  <c r="AK23" i="4"/>
  <c r="AI23" i="4"/>
  <c r="AJ23" i="4" s="1"/>
  <c r="AH23" i="4"/>
  <c r="AG23" i="4"/>
  <c r="AF23" i="4"/>
  <c r="AE23" i="4"/>
  <c r="AD23" i="4"/>
  <c r="AK22" i="4"/>
  <c r="AI22" i="4"/>
  <c r="AJ22" i="4" s="1"/>
  <c r="AH22" i="4"/>
  <c r="AG22" i="4"/>
  <c r="AF22" i="4"/>
  <c r="AE22" i="4"/>
  <c r="AD22" i="4"/>
  <c r="AK21" i="4"/>
  <c r="AI21" i="4"/>
  <c r="AJ21" i="4" s="1"/>
  <c r="AH21" i="4"/>
  <c r="AG21" i="4"/>
  <c r="AF21" i="4"/>
  <c r="AE21" i="4"/>
  <c r="AD21" i="4"/>
  <c r="AK20" i="4"/>
  <c r="AI20" i="4"/>
  <c r="AJ20" i="4" s="1"/>
  <c r="AH20" i="4"/>
  <c r="AG20" i="4"/>
  <c r="AF20" i="4"/>
  <c r="AE20" i="4"/>
  <c r="AD20" i="4"/>
  <c r="AK19" i="4"/>
  <c r="AI19" i="4"/>
  <c r="AJ19" i="4" s="1"/>
  <c r="AH19" i="4"/>
  <c r="AG19" i="4"/>
  <c r="AF19" i="4"/>
  <c r="AE19" i="4"/>
  <c r="AD19" i="4"/>
  <c r="AK18" i="4"/>
  <c r="AI18" i="4"/>
  <c r="AJ18" i="4" s="1"/>
  <c r="AH18" i="4"/>
  <c r="AG18" i="4"/>
  <c r="AF18" i="4"/>
  <c r="AE18" i="4"/>
  <c r="AD18" i="4"/>
  <c r="AK17" i="4"/>
  <c r="AI17" i="4"/>
  <c r="AJ17" i="4" s="1"/>
  <c r="AH17" i="4"/>
  <c r="AG17" i="4"/>
  <c r="AF17" i="4"/>
  <c r="AE17" i="4"/>
  <c r="AD17" i="4"/>
  <c r="AK16" i="4"/>
  <c r="AI16" i="4"/>
  <c r="AJ16" i="4" s="1"/>
  <c r="AH16" i="4"/>
  <c r="AG16" i="4"/>
  <c r="AF16" i="4"/>
  <c r="AE16" i="4"/>
  <c r="AD16" i="4"/>
  <c r="AK15" i="4"/>
  <c r="AI15" i="4"/>
  <c r="AJ15" i="4" s="1"/>
  <c r="AH15" i="4"/>
  <c r="AG15" i="4"/>
  <c r="AF15" i="4"/>
  <c r="AE15" i="4"/>
  <c r="AD15" i="4"/>
  <c r="AK14" i="4"/>
  <c r="AI14" i="4"/>
  <c r="AJ14" i="4" s="1"/>
  <c r="AH14" i="4"/>
  <c r="AG14" i="4"/>
  <c r="AF14" i="4"/>
  <c r="AE14" i="4"/>
  <c r="AD14" i="4"/>
  <c r="AK13" i="4"/>
  <c r="AI13" i="4"/>
  <c r="AJ13" i="4" s="1"/>
  <c r="AH13" i="4"/>
  <c r="AG13" i="4"/>
  <c r="AF13" i="4"/>
  <c r="AE13" i="4"/>
  <c r="AD13" i="4"/>
  <c r="AK12" i="4"/>
  <c r="AI12" i="4"/>
  <c r="AJ12" i="4" s="1"/>
  <c r="AH12" i="4"/>
  <c r="AG12" i="4"/>
  <c r="AF12" i="4"/>
  <c r="AE12" i="4"/>
  <c r="AD12" i="4"/>
  <c r="AK11" i="4"/>
  <c r="AI11" i="4"/>
  <c r="AJ11" i="4" s="1"/>
  <c r="AH11" i="4"/>
  <c r="AG11" i="4"/>
  <c r="AF11" i="4"/>
  <c r="AE11" i="4"/>
  <c r="AD11" i="4"/>
  <c r="AK10" i="4"/>
  <c r="AI10" i="4"/>
  <c r="AJ10" i="4" s="1"/>
  <c r="AH10" i="4"/>
  <c r="AG10" i="4"/>
  <c r="AF10" i="4"/>
  <c r="AE10" i="4"/>
  <c r="AD10" i="4"/>
  <c r="AK9" i="4"/>
  <c r="AI9" i="4"/>
  <c r="AJ9" i="4" s="1"/>
  <c r="AH9" i="4"/>
  <c r="AG9" i="4"/>
  <c r="AF9" i="4"/>
  <c r="AE9" i="4"/>
  <c r="AD9" i="4"/>
  <c r="S37" i="2"/>
  <c r="R37" i="2"/>
  <c r="Q37" i="2"/>
  <c r="P37" i="2"/>
  <c r="O37" i="2"/>
  <c r="N37" i="2"/>
  <c r="M37" i="2"/>
  <c r="L37" i="2"/>
  <c r="K37" i="2"/>
  <c r="J37" i="2"/>
  <c r="I37" i="2"/>
  <c r="H37" i="2"/>
  <c r="V7" i="2"/>
  <c r="V6" i="2"/>
  <c r="S45" i="1"/>
  <c r="S44" i="1"/>
  <c r="S43" i="1"/>
  <c r="S42" i="1"/>
  <c r="S41" i="1"/>
  <c r="W40" i="1"/>
  <c r="V40" i="1"/>
  <c r="S40" i="1"/>
  <c r="W39" i="1"/>
  <c r="V39" i="1"/>
  <c r="S39" i="1"/>
  <c r="W38" i="1"/>
  <c r="V38" i="1"/>
  <c r="S38" i="1"/>
  <c r="W37" i="1"/>
  <c r="V37" i="1"/>
  <c r="S37" i="1"/>
  <c r="W36" i="1"/>
  <c r="V36" i="1"/>
  <c r="S36" i="1"/>
  <c r="A16" i="1"/>
  <c r="N6" i="1"/>
  <c r="I6" i="1"/>
  <c r="S27" i="1" l="1"/>
  <c r="T27" i="1"/>
  <c r="S26" i="1"/>
  <c r="T26" i="1"/>
  <c r="S25" i="1"/>
  <c r="T25" i="1"/>
  <c r="S24" i="1"/>
  <c r="T24" i="1"/>
  <c r="S23" i="1"/>
  <c r="T23" i="1"/>
  <c r="S22" i="1"/>
  <c r="T22" i="1"/>
  <c r="S21" i="1"/>
  <c r="T21" i="1"/>
  <c r="S20" i="1"/>
  <c r="T20" i="1"/>
  <c r="S19" i="1"/>
  <c r="T19" i="1"/>
  <c r="D60" i="3"/>
  <c r="E60" i="3"/>
  <c r="F60" i="3"/>
  <c r="I60" i="3"/>
  <c r="J60" i="3"/>
  <c r="K60" i="3"/>
  <c r="L60" i="3"/>
  <c r="C61" i="3"/>
  <c r="D61" i="3"/>
  <c r="E61" i="3"/>
  <c r="F61" i="3"/>
  <c r="I61" i="3"/>
  <c r="J61" i="3"/>
  <c r="K61" i="3"/>
  <c r="L61" i="3"/>
  <c r="X19" i="1"/>
  <c r="C62" i="3"/>
  <c r="E62" i="3"/>
  <c r="F62" i="3"/>
  <c r="I62" i="3"/>
  <c r="J62" i="3"/>
  <c r="K62" i="3"/>
  <c r="L62" i="3"/>
  <c r="D62" i="3"/>
  <c r="C63" i="3"/>
  <c r="D63" i="3"/>
  <c r="F63" i="3"/>
  <c r="I63" i="3"/>
  <c r="J63" i="3"/>
  <c r="K63" i="3"/>
  <c r="L63" i="3"/>
  <c r="E63" i="3"/>
  <c r="G15" i="1"/>
  <c r="D15" i="1"/>
  <c r="M10" i="1"/>
  <c r="I10" i="1"/>
  <c r="A54" i="1"/>
  <c r="B9" i="3"/>
  <c r="C9" i="3"/>
  <c r="D9" i="3"/>
  <c r="C60" i="3" s="1"/>
  <c r="A15" i="1" s="1"/>
  <c r="E9" i="3"/>
  <c r="B60" i="3" s="1"/>
  <c r="B10" i="3"/>
  <c r="C10" i="3"/>
  <c r="E10" i="3"/>
  <c r="D10" i="3"/>
  <c r="B11" i="3"/>
  <c r="C11" i="3"/>
  <c r="D11" i="3"/>
  <c r="E11" i="3"/>
  <c r="C12" i="3"/>
  <c r="E12" i="3"/>
  <c r="D12" i="3"/>
  <c r="B12" i="3"/>
  <c r="D13" i="3"/>
  <c r="C13" i="3"/>
  <c r="E13" i="3"/>
  <c r="B13" i="3"/>
  <c r="D14" i="3"/>
  <c r="C14" i="3"/>
  <c r="B14" i="3"/>
  <c r="E14" i="3"/>
  <c r="B15" i="3"/>
  <c r="D15" i="3"/>
  <c r="E15" i="3"/>
  <c r="C15" i="3"/>
  <c r="D16" i="3"/>
  <c r="B16" i="3"/>
  <c r="C16" i="3"/>
  <c r="E16" i="3"/>
  <c r="E17" i="3"/>
  <c r="D17" i="3"/>
  <c r="C17" i="3"/>
  <c r="B17" i="3"/>
  <c r="E18" i="3"/>
  <c r="D18" i="3"/>
  <c r="B18" i="3"/>
  <c r="C18" i="3"/>
  <c r="E19" i="3"/>
  <c r="D19" i="3"/>
  <c r="C19" i="3"/>
  <c r="B19" i="3"/>
  <c r="B20" i="3"/>
  <c r="C20" i="3"/>
  <c r="D20" i="3"/>
  <c r="E20" i="3"/>
  <c r="B21" i="3"/>
  <c r="C21" i="3"/>
  <c r="E21" i="3"/>
  <c r="B61" i="3" s="1"/>
  <c r="D21" i="3"/>
  <c r="D22" i="3"/>
  <c r="C22" i="3"/>
  <c r="B22" i="3"/>
  <c r="E22" i="3"/>
  <c r="C23" i="3"/>
  <c r="B23" i="3"/>
  <c r="E23" i="3"/>
  <c r="D23" i="3"/>
  <c r="B24" i="3"/>
  <c r="E24" i="3"/>
  <c r="C24" i="3"/>
  <c r="D24" i="3"/>
  <c r="D25" i="3"/>
  <c r="E25" i="3"/>
  <c r="B25" i="3"/>
  <c r="C25" i="3"/>
  <c r="E26" i="3"/>
  <c r="B26" i="3"/>
  <c r="C26" i="3"/>
  <c r="D26" i="3"/>
  <c r="E27" i="3"/>
  <c r="C27" i="3"/>
  <c r="D27" i="3"/>
  <c r="B27" i="3"/>
  <c r="E28" i="3"/>
  <c r="D28" i="3"/>
  <c r="C28" i="3"/>
  <c r="B28" i="3"/>
  <c r="D29" i="3"/>
  <c r="E29" i="3"/>
  <c r="C29" i="3"/>
  <c r="B29" i="3"/>
  <c r="C30" i="3"/>
  <c r="B30" i="3"/>
  <c r="D30" i="3"/>
  <c r="E30" i="3"/>
  <c r="B31" i="3"/>
  <c r="C31" i="3"/>
  <c r="D31" i="3"/>
  <c r="E31" i="3"/>
  <c r="B32" i="3"/>
  <c r="C32" i="3"/>
  <c r="D32" i="3"/>
  <c r="E32" i="3"/>
  <c r="D33" i="3"/>
  <c r="E33" i="3"/>
  <c r="B62" i="3" s="1"/>
  <c r="C33" i="3"/>
  <c r="B33" i="3"/>
  <c r="B34" i="3"/>
  <c r="D34" i="3"/>
  <c r="E34" i="3"/>
  <c r="C34" i="3"/>
  <c r="B35" i="3"/>
  <c r="E35" i="3"/>
  <c r="D35" i="3"/>
  <c r="C35" i="3"/>
  <c r="C36" i="3"/>
  <c r="D36" i="3"/>
  <c r="B36" i="3"/>
  <c r="E36" i="3"/>
  <c r="D37" i="3"/>
  <c r="C37" i="3"/>
  <c r="E37" i="3"/>
  <c r="B37" i="3"/>
  <c r="B38" i="3"/>
  <c r="C38" i="3"/>
  <c r="D38" i="3"/>
  <c r="E38" i="3"/>
  <c r="C39" i="3"/>
  <c r="D39" i="3"/>
  <c r="E39" i="3"/>
  <c r="B39" i="3"/>
  <c r="B40" i="3"/>
  <c r="D40" i="3"/>
  <c r="E40" i="3"/>
  <c r="C40" i="3"/>
  <c r="B41" i="3"/>
  <c r="C41" i="3"/>
  <c r="E41" i="3"/>
  <c r="D41" i="3"/>
  <c r="E42" i="3"/>
  <c r="D42" i="3"/>
  <c r="C42" i="3"/>
  <c r="B42" i="3"/>
  <c r="E43" i="3"/>
  <c r="D43" i="3"/>
  <c r="C43" i="3"/>
  <c r="B43" i="3"/>
  <c r="E44" i="3"/>
  <c r="B44" i="3"/>
  <c r="D44" i="3"/>
  <c r="C44" i="3"/>
  <c r="E45" i="3"/>
  <c r="B63" i="3" s="1"/>
  <c r="D45" i="3"/>
  <c r="B45" i="3"/>
  <c r="C45" i="3"/>
  <c r="D46" i="3"/>
  <c r="E46" i="3"/>
  <c r="C46" i="3"/>
  <c r="B46" i="3"/>
  <c r="C47" i="3"/>
  <c r="B47" i="3"/>
  <c r="E47" i="3"/>
  <c r="D47" i="3"/>
  <c r="B48" i="3"/>
  <c r="D48" i="3"/>
  <c r="E48" i="3"/>
  <c r="C48" i="3"/>
  <c r="B49" i="3"/>
  <c r="C49" i="3"/>
  <c r="D49" i="3"/>
  <c r="E49" i="3"/>
  <c r="B50" i="3"/>
  <c r="D50" i="3"/>
  <c r="C50" i="3"/>
  <c r="E50" i="3"/>
  <c r="E51" i="3"/>
  <c r="C51" i="3"/>
  <c r="B51" i="3"/>
  <c r="D51" i="3"/>
  <c r="D52" i="3"/>
  <c r="B52" i="3"/>
  <c r="C52" i="3"/>
  <c r="E52" i="3"/>
  <c r="B53" i="3"/>
  <c r="C53" i="3"/>
  <c r="D53" i="3"/>
  <c r="E53" i="3"/>
  <c r="E54" i="3"/>
  <c r="D54" i="3"/>
  <c r="B54" i="3"/>
  <c r="C54" i="3"/>
  <c r="E55" i="3"/>
  <c r="B55" i="3"/>
  <c r="C55" i="3"/>
  <c r="D55" i="3"/>
  <c r="C56" i="3"/>
  <c r="D56" i="3"/>
  <c r="E56" i="3"/>
  <c r="B56" i="3"/>
  <c r="J15" i="1"/>
  <c r="M15" i="1"/>
  <c r="A33" i="2"/>
  <c r="A32" i="2"/>
  <c r="A29" i="2"/>
  <c r="A28" i="2"/>
  <c r="A22" i="2"/>
  <c r="A51" i="2"/>
  <c r="A50" i="2"/>
  <c r="A49" i="2"/>
  <c r="E48" i="2"/>
  <c r="A48" i="2"/>
  <c r="A47" i="2"/>
  <c r="A46" i="2"/>
  <c r="A45" i="2"/>
  <c r="A44" i="2"/>
  <c r="A43" i="2"/>
  <c r="A42" i="2"/>
  <c r="A41" i="2"/>
  <c r="A40" i="2"/>
  <c r="A37" i="2"/>
  <c r="A35" i="2"/>
  <c r="A31" i="2"/>
  <c r="A30" i="2"/>
  <c r="A27" i="2"/>
  <c r="A26" i="2"/>
  <c r="A25" i="2"/>
  <c r="A23" i="2"/>
  <c r="A21" i="2"/>
  <c r="A20" i="2"/>
  <c r="A19" i="2"/>
  <c r="A18" i="2"/>
  <c r="A17" i="2"/>
  <c r="A16" i="2"/>
  <c r="A15" i="2"/>
  <c r="A14" i="2"/>
  <c r="A13" i="2"/>
  <c r="A39" i="2"/>
  <c r="A38" i="2"/>
  <c r="A24" i="2"/>
  <c r="A36" i="2"/>
  <c r="A34"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7" i="1" l="1"/>
  <c r="H60" i="3"/>
  <c r="E10" i="1" s="1"/>
  <c r="G60" i="3"/>
  <c r="A10" i="1" s="1"/>
  <c r="H61" i="3"/>
  <c r="G61" i="3"/>
  <c r="H62" i="3"/>
  <c r="G62" i="3"/>
  <c r="H63" i="3"/>
  <c r="G63" i="3"/>
  <c r="W9" i="3"/>
  <c r="V9" i="3"/>
  <c r="V19" i="1" s="1"/>
  <c r="U9" i="3"/>
  <c r="U19" i="1" s="1"/>
  <c r="W10" i="3"/>
  <c r="V10" i="3"/>
  <c r="V20" i="1" s="1"/>
  <c r="U10" i="3"/>
  <c r="U20" i="1" s="1"/>
  <c r="V11" i="3"/>
  <c r="V21" i="1" s="1"/>
  <c r="U11" i="3"/>
  <c r="U21" i="1" s="1"/>
  <c r="W11" i="3"/>
  <c r="V12" i="3"/>
  <c r="V22" i="1" s="1"/>
  <c r="W12" i="3"/>
  <c r="U12" i="3"/>
  <c r="U22" i="1" s="1"/>
  <c r="W13" i="3"/>
  <c r="U13" i="3"/>
  <c r="U23" i="1" s="1"/>
  <c r="V13" i="3"/>
  <c r="V23" i="1" s="1"/>
  <c r="V14" i="3"/>
  <c r="V24" i="1" s="1"/>
  <c r="U14" i="3"/>
  <c r="U24" i="1" s="1"/>
  <c r="W14" i="3"/>
  <c r="W15" i="3"/>
  <c r="V15" i="3"/>
  <c r="V25" i="1" s="1"/>
  <c r="U15" i="3"/>
  <c r="U25" i="1" s="1"/>
  <c r="W16" i="3"/>
  <c r="V16" i="3"/>
  <c r="V26" i="1" s="1"/>
  <c r="U16" i="3"/>
  <c r="U26" i="1" s="1"/>
  <c r="W17" i="3"/>
  <c r="V17" i="3"/>
  <c r="V27" i="1" s="1"/>
  <c r="U17" i="3"/>
  <c r="U27" i="1" s="1"/>
  <c r="W18" i="3"/>
  <c r="V18" i="3"/>
  <c r="V28" i="1" s="1"/>
  <c r="U18" i="3"/>
  <c r="U28" i="1" s="1"/>
  <c r="V19" i="3"/>
  <c r="V29" i="1" s="1"/>
  <c r="Z29" i="1" s="1"/>
  <c r="U19" i="3"/>
  <c r="U29" i="1" s="1"/>
  <c r="Y29" i="1" s="1"/>
  <c r="W19" i="3"/>
  <c r="W20" i="3"/>
  <c r="U20" i="3"/>
  <c r="U30" i="1" s="1"/>
  <c r="V20" i="3"/>
  <c r="V30" i="1" s="1"/>
  <c r="W21" i="3"/>
  <c r="V21" i="3"/>
  <c r="U21" i="3"/>
  <c r="V22" i="3"/>
  <c r="W22" i="3"/>
  <c r="U22" i="3"/>
  <c r="W23" i="3"/>
  <c r="V23" i="3"/>
  <c r="U23" i="3"/>
  <c r="V24" i="3"/>
  <c r="W24" i="3"/>
  <c r="U24" i="3"/>
  <c r="V25" i="3"/>
  <c r="W25" i="3"/>
  <c r="U25" i="3"/>
  <c r="V26" i="3"/>
  <c r="U26" i="3"/>
  <c r="W26" i="3"/>
  <c r="W27" i="3"/>
  <c r="V27" i="3"/>
  <c r="U27" i="3"/>
  <c r="W28" i="3"/>
  <c r="V28" i="3"/>
  <c r="U28" i="3"/>
  <c r="V29" i="3"/>
  <c r="U29" i="3"/>
  <c r="W29" i="3"/>
  <c r="W30" i="3"/>
  <c r="U30" i="3"/>
  <c r="V30" i="3"/>
  <c r="W31" i="3"/>
  <c r="U31" i="3"/>
  <c r="V31" i="3"/>
  <c r="V32" i="3"/>
  <c r="W32" i="3"/>
  <c r="U32" i="3"/>
  <c r="W33" i="3"/>
  <c r="V33" i="3"/>
  <c r="U33" i="3"/>
  <c r="W34" i="3"/>
  <c r="V34" i="3"/>
  <c r="U34" i="3"/>
  <c r="W35" i="3"/>
  <c r="V35" i="3"/>
  <c r="U35" i="3"/>
  <c r="W36" i="3"/>
  <c r="V36" i="3"/>
  <c r="U36" i="3"/>
  <c r="W37" i="3"/>
  <c r="V37" i="3"/>
  <c r="U37" i="3"/>
  <c r="W38" i="3"/>
  <c r="V38" i="3"/>
  <c r="U38" i="3"/>
  <c r="W39" i="3"/>
  <c r="V39" i="3"/>
  <c r="U39" i="3"/>
  <c r="V40" i="3"/>
  <c r="W40" i="3"/>
  <c r="U40" i="3"/>
  <c r="W41" i="3"/>
  <c r="V41" i="3"/>
  <c r="U41" i="3"/>
  <c r="W42" i="3"/>
  <c r="V42" i="3"/>
  <c r="U42" i="3"/>
  <c r="W43" i="3"/>
  <c r="V43" i="3"/>
  <c r="U43" i="3"/>
  <c r="W44" i="3"/>
  <c r="V44" i="3"/>
  <c r="U44" i="3"/>
  <c r="W45" i="3"/>
  <c r="V45" i="3"/>
  <c r="U45" i="3"/>
  <c r="W46" i="3"/>
  <c r="V46" i="3"/>
  <c r="U46" i="3"/>
  <c r="W47" i="3"/>
  <c r="V47" i="3"/>
  <c r="U47" i="3"/>
  <c r="W48" i="3"/>
  <c r="V48" i="3"/>
  <c r="U48" i="3"/>
  <c r="W49" i="3"/>
  <c r="V49" i="3"/>
  <c r="U49" i="3"/>
  <c r="W50" i="3"/>
  <c r="V50" i="3"/>
  <c r="U50" i="3"/>
  <c r="W51" i="3"/>
  <c r="V51" i="3"/>
  <c r="U51" i="3"/>
  <c r="W52" i="3"/>
  <c r="V52" i="3"/>
  <c r="U52" i="3"/>
  <c r="W53" i="3"/>
  <c r="V53" i="3"/>
  <c r="U53" i="3"/>
  <c r="V54" i="3"/>
  <c r="U54" i="3"/>
  <c r="W54" i="3"/>
  <c r="W55" i="3"/>
  <c r="V55" i="3"/>
  <c r="U55" i="3"/>
  <c r="W56" i="3"/>
  <c r="V56" i="3"/>
  <c r="U56" i="3"/>
  <c r="C33" i="2"/>
  <c r="B33" i="2"/>
  <c r="B32" i="2"/>
  <c r="C32" i="2"/>
  <c r="C29" i="2"/>
  <c r="B29" i="2"/>
  <c r="C28" i="2"/>
  <c r="B28" i="2"/>
  <c r="B22" i="2"/>
  <c r="B51" i="2"/>
  <c r="C51" i="2"/>
  <c r="B50" i="2"/>
  <c r="C50" i="2"/>
  <c r="B49" i="2"/>
  <c r="C49" i="2"/>
  <c r="B48" i="2"/>
  <c r="C48" i="2"/>
  <c r="B47" i="2"/>
  <c r="C47" i="2"/>
  <c r="B46" i="2"/>
  <c r="C46" i="2"/>
  <c r="B45" i="2"/>
  <c r="C45" i="2"/>
  <c r="B44" i="2"/>
  <c r="C44" i="2"/>
  <c r="B43" i="2"/>
  <c r="C43" i="2"/>
  <c r="B42" i="2"/>
  <c r="C42" i="2"/>
  <c r="B41" i="2"/>
  <c r="C41" i="2"/>
  <c r="B40" i="2"/>
  <c r="C40" i="2"/>
  <c r="B37" i="2"/>
  <c r="C37" i="2"/>
  <c r="B35" i="2"/>
  <c r="C35" i="2"/>
  <c r="C31" i="2"/>
  <c r="B31" i="2"/>
  <c r="C30" i="2"/>
  <c r="B30" i="2"/>
  <c r="C27" i="2"/>
  <c r="B27" i="2"/>
  <c r="C26" i="2"/>
  <c r="B26" i="2"/>
  <c r="B25" i="2"/>
  <c r="C25" i="2"/>
  <c r="C23" i="2"/>
  <c r="B23" i="2"/>
  <c r="B21" i="2"/>
  <c r="B20" i="2"/>
  <c r="B19" i="2"/>
  <c r="B18" i="2"/>
  <c r="B17" i="2"/>
  <c r="B16" i="2"/>
  <c r="B15" i="2"/>
  <c r="B14" i="2"/>
  <c r="B13" i="2"/>
  <c r="B39" i="2"/>
  <c r="C39" i="2"/>
  <c r="B38" i="2"/>
  <c r="C38" i="2"/>
  <c r="B24" i="2"/>
  <c r="C24" i="2"/>
  <c r="B36" i="2"/>
  <c r="C36" i="2"/>
  <c r="C34" i="2"/>
  <c r="B34" i="2"/>
  <c r="B212" i="2"/>
  <c r="C212" i="2"/>
  <c r="B211" i="2"/>
  <c r="C211" i="2"/>
  <c r="B210" i="2"/>
  <c r="C210" i="2"/>
  <c r="B209" i="2"/>
  <c r="C209" i="2"/>
  <c r="B208" i="2"/>
  <c r="C208" i="2"/>
  <c r="B207" i="2"/>
  <c r="C207" i="2"/>
  <c r="B206" i="2"/>
  <c r="C206" i="2"/>
  <c r="B205" i="2"/>
  <c r="C205" i="2"/>
  <c r="B204" i="2"/>
  <c r="C204" i="2"/>
  <c r="B203" i="2"/>
  <c r="C203" i="2"/>
  <c r="B202" i="2"/>
  <c r="C202" i="2"/>
  <c r="B201" i="2"/>
  <c r="C201" i="2"/>
  <c r="B200" i="2"/>
  <c r="C200" i="2"/>
  <c r="B199" i="2"/>
  <c r="C199" i="2"/>
  <c r="B198" i="2"/>
  <c r="C198" i="2"/>
  <c r="B197" i="2"/>
  <c r="C197" i="2"/>
  <c r="B196" i="2"/>
  <c r="C196" i="2"/>
  <c r="B195" i="2"/>
  <c r="C195" i="2"/>
  <c r="B194" i="2"/>
  <c r="C194" i="2"/>
  <c r="B193" i="2"/>
  <c r="C193" i="2"/>
  <c r="B192" i="2"/>
  <c r="C192" i="2"/>
  <c r="B191" i="2"/>
  <c r="C191" i="2"/>
  <c r="B190" i="2"/>
  <c r="C190" i="2"/>
  <c r="B189" i="2"/>
  <c r="C189" i="2"/>
  <c r="B188" i="2"/>
  <c r="C188" i="2"/>
  <c r="B187" i="2"/>
  <c r="C187" i="2"/>
  <c r="B186" i="2"/>
  <c r="C186" i="2"/>
  <c r="B185" i="2"/>
  <c r="C185" i="2"/>
  <c r="B184" i="2"/>
  <c r="C184" i="2"/>
  <c r="B183" i="2"/>
  <c r="C183" i="2"/>
  <c r="B182" i="2"/>
  <c r="C182" i="2"/>
  <c r="B181" i="2"/>
  <c r="C181" i="2"/>
  <c r="B180" i="2"/>
  <c r="C180" i="2"/>
  <c r="B179" i="2"/>
  <c r="C179" i="2"/>
  <c r="B178" i="2"/>
  <c r="C178" i="2"/>
  <c r="B177" i="2"/>
  <c r="C177" i="2"/>
  <c r="B176" i="2"/>
  <c r="C176" i="2"/>
  <c r="B175" i="2"/>
  <c r="C175" i="2"/>
  <c r="B174" i="2"/>
  <c r="C174" i="2"/>
  <c r="B173" i="2"/>
  <c r="C173" i="2"/>
  <c r="B172" i="2"/>
  <c r="C172" i="2"/>
  <c r="B171" i="2"/>
  <c r="C171" i="2"/>
  <c r="B170" i="2"/>
  <c r="C170" i="2"/>
  <c r="B169" i="2"/>
  <c r="C169" i="2"/>
  <c r="B168" i="2"/>
  <c r="C168" i="2"/>
  <c r="B167" i="2"/>
  <c r="C167" i="2"/>
  <c r="B166" i="2"/>
  <c r="C166" i="2"/>
  <c r="B165" i="2"/>
  <c r="C165" i="2"/>
  <c r="B164" i="2"/>
  <c r="C164" i="2"/>
  <c r="B163" i="2"/>
  <c r="C163" i="2"/>
  <c r="B162" i="2"/>
  <c r="C162" i="2"/>
  <c r="B161" i="2"/>
  <c r="C161" i="2"/>
  <c r="B160" i="2"/>
  <c r="C160" i="2"/>
  <c r="B159" i="2"/>
  <c r="C159" i="2"/>
  <c r="B158" i="2"/>
  <c r="C158" i="2"/>
  <c r="B157" i="2"/>
  <c r="C157" i="2"/>
  <c r="B156" i="2"/>
  <c r="C156" i="2"/>
  <c r="B155" i="2"/>
  <c r="C155" i="2"/>
  <c r="B154" i="2"/>
  <c r="C154" i="2"/>
  <c r="B153" i="2"/>
  <c r="C153" i="2"/>
  <c r="B152" i="2"/>
  <c r="C152" i="2"/>
  <c r="B151" i="2"/>
  <c r="C151" i="2"/>
  <c r="B150" i="2"/>
  <c r="C150" i="2"/>
  <c r="B149" i="2"/>
  <c r="C149" i="2"/>
  <c r="B148" i="2"/>
  <c r="C148" i="2"/>
  <c r="B147" i="2"/>
  <c r="C147" i="2"/>
  <c r="B146" i="2"/>
  <c r="C146" i="2"/>
  <c r="B145" i="2"/>
  <c r="C145" i="2"/>
  <c r="B144" i="2"/>
  <c r="C144" i="2"/>
  <c r="B143" i="2"/>
  <c r="C143" i="2"/>
  <c r="B142" i="2"/>
  <c r="C142" i="2"/>
  <c r="B141" i="2"/>
  <c r="C141" i="2"/>
  <c r="B140" i="2"/>
  <c r="C140" i="2"/>
  <c r="B139" i="2"/>
  <c r="C139" i="2"/>
  <c r="B138" i="2"/>
  <c r="C138" i="2"/>
  <c r="B137" i="2"/>
  <c r="C137" i="2"/>
  <c r="B136" i="2"/>
  <c r="C136" i="2"/>
  <c r="B135" i="2"/>
  <c r="C135" i="2"/>
  <c r="B134" i="2"/>
  <c r="C134" i="2"/>
  <c r="B133" i="2"/>
  <c r="C133" i="2"/>
  <c r="B132" i="2"/>
  <c r="C132" i="2"/>
  <c r="B131" i="2"/>
  <c r="C131" i="2"/>
  <c r="B130" i="2"/>
  <c r="C130" i="2"/>
  <c r="B129" i="2"/>
  <c r="C129" i="2"/>
  <c r="B128" i="2"/>
  <c r="C128" i="2"/>
  <c r="B127" i="2"/>
  <c r="C127" i="2"/>
  <c r="B126" i="2"/>
  <c r="C126" i="2"/>
  <c r="B125" i="2"/>
  <c r="C125" i="2"/>
  <c r="B124" i="2"/>
  <c r="C124" i="2"/>
  <c r="B123" i="2"/>
  <c r="C123" i="2"/>
  <c r="B122" i="2"/>
  <c r="C122" i="2"/>
  <c r="B121" i="2"/>
  <c r="C121" i="2"/>
  <c r="B120" i="2"/>
  <c r="C120" i="2"/>
  <c r="B119" i="2"/>
  <c r="C119" i="2"/>
  <c r="B118" i="2"/>
  <c r="C118" i="2"/>
  <c r="B117" i="2"/>
  <c r="C117" i="2"/>
  <c r="B116" i="2"/>
  <c r="C116" i="2"/>
  <c r="B115" i="2"/>
  <c r="C115" i="2"/>
  <c r="B114" i="2"/>
  <c r="C114" i="2"/>
  <c r="B113" i="2"/>
  <c r="C113" i="2"/>
  <c r="B112" i="2"/>
  <c r="C112" i="2"/>
  <c r="B111" i="2"/>
  <c r="C111" i="2"/>
  <c r="B110" i="2"/>
  <c r="C110" i="2"/>
  <c r="B109" i="2"/>
  <c r="C109" i="2"/>
  <c r="B108" i="2"/>
  <c r="C108" i="2"/>
  <c r="B107" i="2"/>
  <c r="C107" i="2"/>
  <c r="B106" i="2"/>
  <c r="C106" i="2"/>
  <c r="B105" i="2"/>
  <c r="C105" i="2"/>
  <c r="B104" i="2"/>
  <c r="C104" i="2"/>
  <c r="B103" i="2"/>
  <c r="C103" i="2"/>
  <c r="B102" i="2"/>
  <c r="C102" i="2"/>
  <c r="B101" i="2"/>
  <c r="C101" i="2"/>
  <c r="B100" i="2"/>
  <c r="C100" i="2"/>
  <c r="B99" i="2"/>
  <c r="C99" i="2"/>
  <c r="B98" i="2"/>
  <c r="C98" i="2"/>
  <c r="B97" i="2"/>
  <c r="C97" i="2"/>
  <c r="B96" i="2"/>
  <c r="C96" i="2"/>
  <c r="B95" i="2"/>
  <c r="C95" i="2"/>
  <c r="B94" i="2"/>
  <c r="C94" i="2"/>
  <c r="B93" i="2"/>
  <c r="C93" i="2"/>
  <c r="B92" i="2"/>
  <c r="C92" i="2"/>
  <c r="B91" i="2"/>
  <c r="C91" i="2"/>
  <c r="B90" i="2"/>
  <c r="C90" i="2"/>
  <c r="B89" i="2"/>
  <c r="C89" i="2"/>
  <c r="B88" i="2"/>
  <c r="C88" i="2"/>
  <c r="B87" i="2"/>
  <c r="C87" i="2"/>
  <c r="B86" i="2"/>
  <c r="C86" i="2"/>
  <c r="B85" i="2"/>
  <c r="C85" i="2"/>
  <c r="B84" i="2"/>
  <c r="C84" i="2"/>
  <c r="B83" i="2"/>
  <c r="C83" i="2"/>
  <c r="B82" i="2"/>
  <c r="C82" i="2"/>
  <c r="B81" i="2"/>
  <c r="C81" i="2"/>
  <c r="B80" i="2"/>
  <c r="C80" i="2"/>
  <c r="B79" i="2"/>
  <c r="C79" i="2"/>
  <c r="B78" i="2"/>
  <c r="C78" i="2"/>
  <c r="B77" i="2"/>
  <c r="C77" i="2"/>
  <c r="B76" i="2"/>
  <c r="C76" i="2"/>
  <c r="B75" i="2"/>
  <c r="C75" i="2"/>
  <c r="B74" i="2"/>
  <c r="C74" i="2"/>
  <c r="B73" i="2"/>
  <c r="C73" i="2"/>
  <c r="B72" i="2"/>
  <c r="C72" i="2"/>
  <c r="B71" i="2"/>
  <c r="C71" i="2"/>
  <c r="B70" i="2"/>
  <c r="C70" i="2"/>
  <c r="B69" i="2"/>
  <c r="C69" i="2"/>
  <c r="B68" i="2"/>
  <c r="C68" i="2"/>
  <c r="B67" i="2"/>
  <c r="C67" i="2"/>
  <c r="B66" i="2"/>
  <c r="C66" i="2"/>
  <c r="B65" i="2"/>
  <c r="C65" i="2"/>
  <c r="B64" i="2"/>
  <c r="C64" i="2"/>
  <c r="B63" i="2"/>
  <c r="C63" i="2"/>
  <c r="B62" i="2"/>
  <c r="C62" i="2"/>
  <c r="B61" i="2"/>
  <c r="C61" i="2"/>
  <c r="B60" i="2"/>
  <c r="C60" i="2"/>
  <c r="B59" i="2"/>
  <c r="C59" i="2"/>
  <c r="B58" i="2"/>
  <c r="C58" i="2"/>
  <c r="B57" i="2"/>
  <c r="C57" i="2"/>
  <c r="B56" i="2"/>
  <c r="C56" i="2"/>
  <c r="B55" i="2"/>
  <c r="C55" i="2"/>
  <c r="B54" i="2"/>
  <c r="C54" i="2"/>
  <c r="B53" i="2"/>
  <c r="C53" i="2"/>
  <c r="B52" i="2"/>
  <c r="C52" i="2"/>
  <c r="C22" i="2" l="1"/>
  <c r="C21" i="2"/>
  <c r="C20" i="2"/>
  <c r="C19" i="2"/>
  <c r="C18" i="2"/>
  <c r="Y30" i="1"/>
  <c r="Z30" i="1"/>
  <c r="Y28" i="1"/>
  <c r="Z28" i="1"/>
  <c r="Y27" i="1"/>
  <c r="Z27" i="1"/>
  <c r="Y26" i="1"/>
  <c r="Z26" i="1"/>
  <c r="Y25" i="1"/>
  <c r="Z25" i="1"/>
  <c r="Y24" i="1"/>
  <c r="Z24" i="1"/>
  <c r="Y23" i="1"/>
  <c r="Z23" i="1"/>
  <c r="Y22" i="1"/>
  <c r="Z22" i="1"/>
  <c r="Y21" i="1"/>
  <c r="Z21" i="1"/>
  <c r="Y20" i="1"/>
  <c r="Z20" i="1"/>
  <c r="Y19" i="1"/>
  <c r="Z19" i="1"/>
  <c r="C17" i="2"/>
  <c r="C13" i="2"/>
  <c r="C16" i="2"/>
  <c r="C15" i="2"/>
  <c r="C14" i="2"/>
  <c r="U22" i="2" l="1"/>
  <c r="V22" i="2" s="1"/>
  <c r="U21" i="2"/>
  <c r="V21" i="2" s="1"/>
  <c r="U20" i="2"/>
  <c r="U19" i="2"/>
  <c r="U18" i="2"/>
  <c r="U17" i="2"/>
  <c r="U16" i="2"/>
  <c r="U15" i="2"/>
  <c r="U14" i="2"/>
  <c r="U13" i="2"/>
  <c r="V20" i="2" l="1"/>
  <c r="E45" i="2"/>
  <c r="V19" i="2"/>
  <c r="E44" i="2"/>
  <c r="V18" i="2"/>
  <c r="E43" i="2"/>
  <c r="V17" i="2"/>
  <c r="E42" i="2"/>
  <c r="V16" i="2"/>
  <c r="E41" i="2"/>
  <c r="V15" i="2"/>
  <c r="E40" i="2"/>
  <c r="V14" i="2"/>
  <c r="E39" i="2"/>
  <c r="V13" i="2"/>
  <c r="E38" i="2"/>
  <c r="H45" i="2" l="1"/>
  <c r="I45" i="2"/>
  <c r="J45" i="2"/>
  <c r="K45" i="2"/>
  <c r="L45" i="2"/>
  <c r="M45" i="2"/>
  <c r="N45" i="2"/>
  <c r="O45" i="2"/>
  <c r="P45" i="2"/>
  <c r="Q45" i="2"/>
  <c r="R45" i="2"/>
  <c r="S45" i="2"/>
  <c r="H44" i="2"/>
  <c r="I44" i="2"/>
  <c r="J44" i="2"/>
  <c r="K44" i="2"/>
  <c r="L44" i="2"/>
  <c r="M44" i="2"/>
  <c r="N44" i="2"/>
  <c r="O44" i="2"/>
  <c r="P44" i="2"/>
  <c r="Q44" i="2"/>
  <c r="R44" i="2"/>
  <c r="S44" i="2"/>
  <c r="H43" i="2"/>
  <c r="I43" i="2"/>
  <c r="J43" i="2"/>
  <c r="K43" i="2"/>
  <c r="L43" i="2"/>
  <c r="M43" i="2"/>
  <c r="N43" i="2"/>
  <c r="O43" i="2"/>
  <c r="P43" i="2"/>
  <c r="Q43" i="2"/>
  <c r="R43" i="2"/>
  <c r="S43" i="2"/>
  <c r="H42" i="2"/>
  <c r="I42" i="2"/>
  <c r="J42" i="2"/>
  <c r="K42" i="2"/>
  <c r="L42" i="2"/>
  <c r="M42" i="2"/>
  <c r="N42" i="2"/>
  <c r="O42" i="2"/>
  <c r="P42" i="2"/>
  <c r="Q42" i="2"/>
  <c r="R42" i="2"/>
  <c r="S42" i="2"/>
  <c r="H41" i="2"/>
  <c r="I41" i="2"/>
  <c r="J41" i="2"/>
  <c r="K41" i="2"/>
  <c r="L41" i="2"/>
  <c r="M41" i="2"/>
  <c r="N41" i="2"/>
  <c r="O41" i="2"/>
  <c r="P41" i="2"/>
  <c r="Q41" i="2"/>
  <c r="R41" i="2"/>
  <c r="S41" i="2"/>
  <c r="H40" i="2"/>
  <c r="I40" i="2"/>
  <c r="J40" i="2"/>
  <c r="K40" i="2"/>
  <c r="L40" i="2"/>
  <c r="M40" i="2"/>
  <c r="N40" i="2"/>
  <c r="O40" i="2"/>
  <c r="P40" i="2"/>
  <c r="Q40" i="2"/>
  <c r="R40" i="2"/>
  <c r="S40" i="2"/>
  <c r="H39" i="2"/>
  <c r="I39" i="2"/>
  <c r="J39" i="2"/>
  <c r="K39" i="2"/>
  <c r="L39" i="2"/>
  <c r="M39" i="2"/>
  <c r="N39" i="2"/>
  <c r="O39" i="2"/>
  <c r="P39" i="2"/>
  <c r="Q39" i="2"/>
  <c r="R39" i="2"/>
  <c r="S39" i="2"/>
  <c r="H38" i="2"/>
  <c r="I38" i="2"/>
  <c r="J38" i="2"/>
  <c r="K38" i="2"/>
  <c r="L38" i="2"/>
  <c r="M38" i="2"/>
  <c r="N38" i="2"/>
  <c r="O38" i="2"/>
  <c r="P38" i="2"/>
  <c r="Q38" i="2"/>
  <c r="R38" i="2"/>
  <c r="S38" i="2"/>
</calcChain>
</file>

<file path=xl/sharedStrings.xml><?xml version="1.0" encoding="utf-8"?>
<sst xmlns="http://schemas.openxmlformats.org/spreadsheetml/2006/main" count="1657" uniqueCount="486">
  <si>
    <t>Incident trends</t>
  </si>
  <si>
    <t>YOUR LOGO HERE</t>
  </si>
  <si>
    <t>Prepared by 100% Safety Inc.</t>
  </si>
  <si>
    <t>Company / project</t>
  </si>
  <si>
    <t>Year</t>
  </si>
  <si>
    <t>Through month</t>
  </si>
  <si>
    <t>Rate basis</t>
  </si>
  <si>
    <t>Today</t>
  </si>
  <si>
    <t>TRIF</t>
  </si>
  <si>
    <t>LTIF</t>
  </si>
  <si>
    <t>Unique events</t>
  </si>
  <si>
    <t>Recordable cases</t>
  </si>
  <si>
    <t>Hours worked</t>
  </si>
  <si>
    <t>Lost-time cases</t>
  </si>
  <si>
    <t>Lost days</t>
  </si>
  <si>
    <t>Open actions</t>
  </si>
  <si>
    <t>Overdue actions</t>
  </si>
  <si>
    <t>Month</t>
  </si>
  <si>
    <t>Event category</t>
  </si>
  <si>
    <t>Case records</t>
  </si>
  <si>
    <t>Severity</t>
  </si>
  <si>
    <t>Actual</t>
  </si>
  <si>
    <t>Potential</t>
  </si>
  <si>
    <t>Injury / illness</t>
  </si>
  <si>
    <t>1 - Negligible</t>
  </si>
  <si>
    <t>Near miss</t>
  </si>
  <si>
    <t>2 - Minor</t>
  </si>
  <si>
    <t>Property damage</t>
  </si>
  <si>
    <t>3 - Moderate</t>
  </si>
  <si>
    <t>Equipment damage</t>
  </si>
  <si>
    <t>4 - Major</t>
  </si>
  <si>
    <t>Vehicle event</t>
  </si>
  <si>
    <t>5 - Severe / fatal</t>
  </si>
  <si>
    <t>Environmental</t>
  </si>
  <si>
    <t>Fire / explosion</t>
  </si>
  <si>
    <t>Security / theft</t>
  </si>
  <si>
    <t>Hazard observation</t>
  </si>
  <si>
    <t>Other</t>
  </si>
  <si>
    <t>Trend explorer</t>
  </si>
  <si>
    <t>Select a category and a measure. All results follow the Dashboard year and through-month selections.</t>
  </si>
  <si>
    <t>Trend by</t>
  </si>
  <si>
    <t>Measure</t>
  </si>
  <si>
    <t>Dimension index</t>
  </si>
  <si>
    <t>Measure index</t>
  </si>
  <si>
    <t>Cause totals count a record once per matching cause. A record with two different causes appears in both categories. Costs and days are attributed to each matching category.</t>
  </si>
  <si>
    <t>Category</t>
  </si>
  <si>
    <t>Selected measure</t>
  </si>
  <si>
    <t>Rank</t>
  </si>
  <si>
    <t>MONTHLY PATTERN FOR THE TOP 8 CATEGORIES</t>
  </si>
  <si>
    <t>Monthly values use the selected measure. Future months beyond the selected period are blank.</t>
  </si>
  <si>
    <t>Monthly statistics</t>
  </si>
  <si>
    <t>Three years of calculated results. Rates require reviewed hours and complete case classifications.</t>
  </si>
  <si>
    <t>Employee hours</t>
  </si>
  <si>
    <t>Contractor hours</t>
  </si>
  <si>
    <t>Total hours</t>
  </si>
  <si>
    <t>Reporting status</t>
  </si>
  <si>
    <t>First aid</t>
  </si>
  <si>
    <t>Medical treatment</t>
  </si>
  <si>
    <t>Restricted / modified</t>
  </si>
  <si>
    <t>Lost time</t>
  </si>
  <si>
    <t>Fatalities</t>
  </si>
  <si>
    <t>Other recordable</t>
  </si>
  <si>
    <t>Lost-time cases incl. fatalities</t>
  </si>
  <si>
    <t>Restricted days</t>
  </si>
  <si>
    <t>Recorded cost</t>
  </si>
  <si>
    <t>Near-miss records</t>
  </si>
  <si>
    <t>High-potential records</t>
  </si>
  <si>
    <t>Severity rate</t>
  </si>
  <si>
    <t>Input issues</t>
  </si>
  <si>
    <t>Hours rows</t>
  </si>
  <si>
    <t>Months reviewed</t>
  </si>
  <si>
    <t>Hours</t>
  </si>
  <si>
    <t>Events</t>
  </si>
  <si>
    <t>Incident &amp; case log</t>
  </si>
  <si>
    <t>One row per affected person, or one row for a non-injury event. Dates: YYYY-MM-DD. Grey columns calculate automatically.</t>
  </si>
  <si>
    <t>EVENT &amp; CLASSIFICATION</t>
  </si>
  <si>
    <t>OUTCOME &amp; INJURY DETAILS</t>
  </si>
  <si>
    <t>IMPACT, CAUSES &amp; FOLLOW-UP</t>
  </si>
  <si>
    <t>CALCULATED</t>
  </si>
  <si>
    <t>Case ID</t>
  </si>
  <si>
    <t>Event ID (optional)</t>
  </si>
  <si>
    <t>Incident date</t>
  </si>
  <si>
    <t>Time</t>
  </si>
  <si>
    <t>Division</t>
  </si>
  <si>
    <t>Location</t>
  </si>
  <si>
    <t>Worker group</t>
  </si>
  <si>
    <t>Case outcome</t>
  </si>
  <si>
    <t>Work related?</t>
  </si>
  <si>
    <t>Event mechanism</t>
  </si>
  <si>
    <t>Actual severity</t>
  </si>
  <si>
    <t>Potential severity</t>
  </si>
  <si>
    <t>Injury type</t>
  </si>
  <si>
    <t>Body part</t>
  </si>
  <si>
    <t>Side of body</t>
  </si>
  <si>
    <t>Restricted / modified days</t>
  </si>
  <si>
    <t>Claim reference</t>
  </si>
  <si>
    <t>What happened</t>
  </si>
  <si>
    <t>Immediate cause 1</t>
  </si>
  <si>
    <t>Immediate cause 2</t>
  </si>
  <si>
    <t>Root cause 1</t>
  </si>
  <si>
    <t>Root cause 2</t>
  </si>
  <si>
    <t>Investigation status</t>
  </si>
  <si>
    <t>Investigation owner</t>
  </si>
  <si>
    <t>Investigation closed</t>
  </si>
  <si>
    <t>Notes</t>
  </si>
  <si>
    <t>Day of week</t>
  </si>
  <si>
    <t>Recordable case</t>
  </si>
  <si>
    <t>Lost-time case</t>
  </si>
  <si>
    <t>Event key</t>
  </si>
  <si>
    <t>First event record</t>
  </si>
  <si>
    <t>Input check</t>
  </si>
  <si>
    <t>One row per calendar month for the whole company. Enter zero where there were no hours. Confirm the incident register is complete.</t>
  </si>
  <si>
    <t>Month (first day)</t>
  </si>
  <si>
    <t>Employee headcount</t>
  </si>
  <si>
    <t>Contractor headcount</t>
  </si>
  <si>
    <t>Register reviewed?</t>
  </si>
  <si>
    <t>Corrective actions</t>
  </si>
  <si>
    <t>Link each action to a Case ID. Closure requires a completion date and verified effectiveness. Due alerts use today.</t>
  </si>
  <si>
    <t>Action ID</t>
  </si>
  <si>
    <t>Corrective action</t>
  </si>
  <si>
    <t>Action owner</t>
  </si>
  <si>
    <t>Opened date</t>
  </si>
  <si>
    <t>Due date</t>
  </si>
  <si>
    <t>Completed date</t>
  </si>
  <si>
    <t>Effectiveness verified?</t>
  </si>
  <si>
    <t>Priority</t>
  </si>
  <si>
    <t>Evidence / notes</t>
  </si>
  <si>
    <t>Status</t>
  </si>
  <si>
    <t>Days overdue</t>
  </si>
  <si>
    <t>Setup</t>
  </si>
  <si>
    <t>Rate basis and dropdown categories. Edit the pastel cells before entering records.</t>
  </si>
  <si>
    <t>Frequency-rate basis</t>
  </si>
  <si>
    <t>TRIF and LTIF use the same selected basis. Both default to 200,000 hours.</t>
  </si>
  <si>
    <t>Edit division and location names, or append categories within the prepared lists. Keep existing labels once records use them.</t>
  </si>
  <si>
    <t>Work-relatedness</t>
  </si>
  <si>
    <t>Immediate cause</t>
  </si>
  <si>
    <t>Root cause</t>
  </si>
  <si>
    <t>Operations</t>
  </si>
  <si>
    <t>Site 1</t>
  </si>
  <si>
    <t>Employee</t>
  </si>
  <si>
    <t>No injury</t>
  </si>
  <si>
    <t>Yes</t>
  </si>
  <si>
    <t>Struck Against</t>
  </si>
  <si>
    <t>Abrasion / Scratch</t>
  </si>
  <si>
    <t>Abdomen</t>
  </si>
  <si>
    <t>Left</t>
  </si>
  <si>
    <t>1. Operating Equipment without Authority</t>
  </si>
  <si>
    <t>1.1 Inappropriate height,weight,size,strength, reach, etc.</t>
  </si>
  <si>
    <t>Open</t>
  </si>
  <si>
    <t>Mon</t>
  </si>
  <si>
    <t>Construction</t>
  </si>
  <si>
    <t>Site 2</t>
  </si>
  <si>
    <t>Contractor</t>
  </si>
  <si>
    <t>No</t>
  </si>
  <si>
    <t>Struck By</t>
  </si>
  <si>
    <t>Allergic Reaction</t>
  </si>
  <si>
    <t>Ankle</t>
  </si>
  <si>
    <t>Right</t>
  </si>
  <si>
    <t>2. Failure to Warn</t>
  </si>
  <si>
    <t>1.2 Restricted range of body movement</t>
  </si>
  <si>
    <t>In progress</t>
  </si>
  <si>
    <t>Tue</t>
  </si>
  <si>
    <t>Enter one case per injured person. Use the same Event ID when several people are involved in one event. Leave Event ID blank for a single-case event.</t>
  </si>
  <si>
    <t>Maintenance</t>
  </si>
  <si>
    <t>Workshop</t>
  </si>
  <si>
    <t>Other / public</t>
  </si>
  <si>
    <t>Pending</t>
  </si>
  <si>
    <t>Fall from Elevation to Lower Level</t>
  </si>
  <si>
    <t>Animal / Insect Bite</t>
  </si>
  <si>
    <t>Arm</t>
  </si>
  <si>
    <t>Both</t>
  </si>
  <si>
    <t>3. Failure to Secure</t>
  </si>
  <si>
    <t>1.3 Limited ability to sustain body positions</t>
  </si>
  <si>
    <t>Closed</t>
  </si>
  <si>
    <t>Wed</t>
  </si>
  <si>
    <t>Logistics</t>
  </si>
  <si>
    <t>Warehouse</t>
  </si>
  <si>
    <t>Restricted / modified work</t>
  </si>
  <si>
    <t>Fall on Same Level</t>
  </si>
  <si>
    <t>Asphyxia</t>
  </si>
  <si>
    <t>Back (Lower)</t>
  </si>
  <si>
    <t>Not applicable</t>
  </si>
  <si>
    <t>4. Operating at Improper Speed</t>
  </si>
  <si>
    <t>1.4 Substance sensitivities or allergies</t>
  </si>
  <si>
    <t>Thu</t>
  </si>
  <si>
    <t>Office</t>
  </si>
  <si>
    <t>Caught In</t>
  </si>
  <si>
    <t>Benign Neoplasm / Tumor</t>
  </si>
  <si>
    <t>Back (Middle)</t>
  </si>
  <si>
    <t>Unknown</t>
  </si>
  <si>
    <t>5. Making Safety Devices Inoperative</t>
  </si>
  <si>
    <t>1.5 Sensitivities to sensory extremes (temperature, sound, etc)</t>
  </si>
  <si>
    <t>Fri</t>
  </si>
  <si>
    <t>In transit</t>
  </si>
  <si>
    <t>Fatality</t>
  </si>
  <si>
    <t>Caught On</t>
  </si>
  <si>
    <t>Bio-Hazard</t>
  </si>
  <si>
    <t>Body Systems</t>
  </si>
  <si>
    <t>6. Using Defective Equipment</t>
  </si>
  <si>
    <t>1.6 Vision deficiency</t>
  </si>
  <si>
    <t>Sat</t>
  </si>
  <si>
    <t>Recordable cases include work-related medical treatment, restricted/modified work, lost time, fatalities and other recordable cases for employees and contractors.</t>
  </si>
  <si>
    <t>Caught Between or Under</t>
  </si>
  <si>
    <t>Bruise / Contusion</t>
  </si>
  <si>
    <t>Brain</t>
  </si>
  <si>
    <t>7. Failing to Use PPE properly</t>
  </si>
  <si>
    <t>1.7 Hearing deficiency</t>
  </si>
  <si>
    <t>Sun</t>
  </si>
  <si>
    <t>Contact With</t>
  </si>
  <si>
    <t>Burn</t>
  </si>
  <si>
    <t>Chest</t>
  </si>
  <si>
    <t>8. Improper Loading</t>
  </si>
  <si>
    <t>1.8 Other sensory deficiency (touch, taste, smell, balance)</t>
  </si>
  <si>
    <t>Abnormal Operation</t>
  </si>
  <si>
    <t>Burn - Chemical</t>
  </si>
  <si>
    <t>Ear</t>
  </si>
  <si>
    <t>9. Improper Placement</t>
  </si>
  <si>
    <t>1.9 Respiratory incapability</t>
  </si>
  <si>
    <t>Product Contamination</t>
  </si>
  <si>
    <t>Mental / Psychological</t>
  </si>
  <si>
    <t>Elbow</t>
  </si>
  <si>
    <t>10. Improper Lifting</t>
  </si>
  <si>
    <t>1.10 Other permanent physical capabilities</t>
  </si>
  <si>
    <t>LTIF includes lost-time cases and fatalities. First aid, near misses and non-work-related cases do not enter either rate numerator.</t>
  </si>
  <si>
    <t>Overstress, Overpressure, Overexertion, Ergonomics</t>
  </si>
  <si>
    <t>Carpal Tunnel</t>
  </si>
  <si>
    <t>Eye</t>
  </si>
  <si>
    <t>11. Improper Position for Task</t>
  </si>
  <si>
    <t>1.11 Temporary disabilities</t>
  </si>
  <si>
    <t>Equipment Failure</t>
  </si>
  <si>
    <t>Circulatory</t>
  </si>
  <si>
    <t>Face</t>
  </si>
  <si>
    <t>12. Servicing Equipment in Operation</t>
  </si>
  <si>
    <t>2.1 Fears and phobias</t>
  </si>
  <si>
    <t>Environmental Release</t>
  </si>
  <si>
    <t>Concussion</t>
  </si>
  <si>
    <t>Finger</t>
  </si>
  <si>
    <t>13. Horseplay</t>
  </si>
  <si>
    <t>2.2 Emotional disturbance</t>
  </si>
  <si>
    <t>Other / unknown</t>
  </si>
  <si>
    <t>COVID-19</t>
  </si>
  <si>
    <t>Foot</t>
  </si>
  <si>
    <t>14. Under Influence of Alcohol and/or Other Drugs</t>
  </si>
  <si>
    <t>2.3 Mental illness</t>
  </si>
  <si>
    <t>Crushing Injury</t>
  </si>
  <si>
    <t>Groin</t>
  </si>
  <si>
    <t>15. Using Equipment Improperly</t>
  </si>
  <si>
    <t>2.4 Intelligence level</t>
  </si>
  <si>
    <t>Cut / Laceration</t>
  </si>
  <si>
    <t>Hand</t>
  </si>
  <si>
    <t>16. Failure to Follow Procedure/Policy/Practice</t>
  </si>
  <si>
    <t>2.5 Inability to comprehend</t>
  </si>
  <si>
    <t>Damage to Prosthetic</t>
  </si>
  <si>
    <t>Head</t>
  </si>
  <si>
    <t>17. Failure to Identify Hazard/Risk</t>
  </si>
  <si>
    <t>2.6 Poor coordination</t>
  </si>
  <si>
    <t>Dislocation</t>
  </si>
  <si>
    <t>Hip</t>
  </si>
  <si>
    <t>18. Failure to Check/Monitor</t>
  </si>
  <si>
    <t>2.7 Slow reaction time</t>
  </si>
  <si>
    <t>Electrocution</t>
  </si>
  <si>
    <t>Internal Systems</t>
  </si>
  <si>
    <t>19. Failure to React/Correct</t>
  </si>
  <si>
    <t>2.8 Low mechanical aptitude</t>
  </si>
  <si>
    <t>Epicondylitis</t>
  </si>
  <si>
    <t>Knee</t>
  </si>
  <si>
    <t>20. Failure to Communicate/Coordinate</t>
  </si>
  <si>
    <t>2.9 Low learning aptitude</t>
  </si>
  <si>
    <t>Foreign Body</t>
  </si>
  <si>
    <t>Leg</t>
  </si>
  <si>
    <t>21. Inadequate Guards or Barriers</t>
  </si>
  <si>
    <t>2.10 Memory failure</t>
  </si>
  <si>
    <t>Fracture</t>
  </si>
  <si>
    <t>Neck</t>
  </si>
  <si>
    <t>22. Inadequate or Improper Protective Equipment</t>
  </si>
  <si>
    <t>3.1 Injury illness</t>
  </si>
  <si>
    <t>Frostbite</t>
  </si>
  <si>
    <t>Personal Effects Only</t>
  </si>
  <si>
    <t>23. Defective Tools, Equipment or Materials</t>
  </si>
  <si>
    <t>3.2 Fatigue due to task load or duration</t>
  </si>
  <si>
    <t>Infectious Disease - Exposure</t>
  </si>
  <si>
    <t>Shoulder</t>
  </si>
  <si>
    <t>24. Congestion or Restricted Action</t>
  </si>
  <si>
    <t>3.3 Fatigue due to lack of rest</t>
  </si>
  <si>
    <t>Infectious Disease</t>
  </si>
  <si>
    <t>Teeth</t>
  </si>
  <si>
    <t>25. Inadequate Warning System</t>
  </si>
  <si>
    <t>3.4 Fatigue due to sensory overload</t>
  </si>
  <si>
    <t>Head - Severe</t>
  </si>
  <si>
    <t>Thumb</t>
  </si>
  <si>
    <t>26. Fire &amp; Explosion Hazards</t>
  </si>
  <si>
    <t>3.5 Exposure to health hazards</t>
  </si>
  <si>
    <t>Hearing Loss</t>
  </si>
  <si>
    <t>Toes</t>
  </si>
  <si>
    <t>27. Poor Housekeeping/Disorder</t>
  </si>
  <si>
    <t>3.6 Exposure to temperature extremes</t>
  </si>
  <si>
    <t>Hernia</t>
  </si>
  <si>
    <t>Trunk</t>
  </si>
  <si>
    <t>28. Noise Exposure</t>
  </si>
  <si>
    <t>3.7 Oxygen deficiency</t>
  </si>
  <si>
    <t>H1N1 Influenza</t>
  </si>
  <si>
    <t>Unknown/Other</t>
  </si>
  <si>
    <t>29. Radiation Exposure</t>
  </si>
  <si>
    <t>3.8 Atmospheric pressure variation</t>
  </si>
  <si>
    <t>Loss of Consciousness</t>
  </si>
  <si>
    <t>Wrist</t>
  </si>
  <si>
    <t>30. Temperature Extremes</t>
  </si>
  <si>
    <t>3.9 Constrained movement</t>
  </si>
  <si>
    <t>Neoplasm / Tumor / Cancer</t>
  </si>
  <si>
    <t>31. Inadequate or Excess Illumination</t>
  </si>
  <si>
    <t>3.10 Blood sugar insufficiency</t>
  </si>
  <si>
    <t>Nervous System</t>
  </si>
  <si>
    <t>32. Inadequate Ventilation</t>
  </si>
  <si>
    <t>3.11 Drugs</t>
  </si>
  <si>
    <t>Poisonings / Toxic Effects</t>
  </si>
  <si>
    <t>33. Presence of Harmful Materials</t>
  </si>
  <si>
    <t>4.1 Emotional overload</t>
  </si>
  <si>
    <t>Puncture - non-bite</t>
  </si>
  <si>
    <t>34. Inadequate Instructions/Procedures</t>
  </si>
  <si>
    <t>4.2 Fatigue due to mental task load or speed</t>
  </si>
  <si>
    <t>Respiratory</t>
  </si>
  <si>
    <t>35. Inadequate Information/Data</t>
  </si>
  <si>
    <t>4.3 Extreme judgment/decision demands</t>
  </si>
  <si>
    <t>Skin Disorder - Dermatitis</t>
  </si>
  <si>
    <t>36. Inadequate Preparation/Planning</t>
  </si>
  <si>
    <t>4.4 Routine, monotony, demand for uneventful vigilance</t>
  </si>
  <si>
    <t>Skin Disorder</t>
  </si>
  <si>
    <t>37. Inadequate Support/Assistance</t>
  </si>
  <si>
    <t>4.5 Extreme concentration/perception demands</t>
  </si>
  <si>
    <t>Sprain / Strain / Tear</t>
  </si>
  <si>
    <t>38. Inadequate Communications Hardware/Software/Process</t>
  </si>
  <si>
    <t>4.6 Meaningless or degrading activities</t>
  </si>
  <si>
    <t>Systemic</t>
  </si>
  <si>
    <t>39. Road Conditions</t>
  </si>
  <si>
    <t>4.7 Confusing directions/demands</t>
  </si>
  <si>
    <t>Tendonitis</t>
  </si>
  <si>
    <t>40. Weather Conditions</t>
  </si>
  <si>
    <t>4.8 Conflicting demands/directions</t>
  </si>
  <si>
    <t>Trauma</t>
  </si>
  <si>
    <t>Other / under investigation</t>
  </si>
  <si>
    <t>4.9 Preoccupation with problems</t>
  </si>
  <si>
    <t>Unknown / Other</t>
  </si>
  <si>
    <t>4.10 Frustration</t>
  </si>
  <si>
    <t>Welder's Flash</t>
  </si>
  <si>
    <t>4.11 Mental illness</t>
  </si>
  <si>
    <t>5.1 Lack of experience</t>
  </si>
  <si>
    <t>5.2 Inadequate orientation</t>
  </si>
  <si>
    <t>5.3 Inadequate initial training</t>
  </si>
  <si>
    <t>5.4 Inadequate update training</t>
  </si>
  <si>
    <t>5.5 Misunderstood directions</t>
  </si>
  <si>
    <t>5.6 Lack of situational awareness</t>
  </si>
  <si>
    <t>6.1 Inadequate initial instruction</t>
  </si>
  <si>
    <t>6.2 Inadequate practice</t>
  </si>
  <si>
    <t>6.3 Infrequent performance</t>
  </si>
  <si>
    <t>6.4 Lack of Coaching</t>
  </si>
  <si>
    <t>6.5 Inadequate review instruction</t>
  </si>
  <si>
    <t>7.1 Improper performance is rewarded (tolerated)</t>
  </si>
  <si>
    <t>7.2 Proper performance is punished</t>
  </si>
  <si>
    <t>7.3 Lack of incentives</t>
  </si>
  <si>
    <t>7.4 Excessive frustration</t>
  </si>
  <si>
    <t>7.5 Inappropriate aggression</t>
  </si>
  <si>
    <t>7.6 Improper attempt to save time or effort</t>
  </si>
  <si>
    <t>7.7 Improper attempt to avoid discomfort</t>
  </si>
  <si>
    <t>7.8 Improper attempt to gain attention</t>
  </si>
  <si>
    <t>7.9 Inadequate discipline</t>
  </si>
  <si>
    <t>7.10 Inappropriate peer pressure</t>
  </si>
  <si>
    <t>7.11 Improper supervisory example</t>
  </si>
  <si>
    <t>7.12 Inadequate performance feedback</t>
  </si>
  <si>
    <t>7.13 Inadequate reinforcement of proper behavior</t>
  </si>
  <si>
    <t>7.14 Improper production incentives</t>
  </si>
  <si>
    <t>8.1.1 Improper conduct that is condoned: Intentional</t>
  </si>
  <si>
    <t>8.1.2 Improper conduct that is condoned: Unintentional</t>
  </si>
  <si>
    <t>8.2.1 Improper conduct that is not condoned: Intentional</t>
  </si>
  <si>
    <t>8.2.2 Improper conduct that is not condoned: Unintentional</t>
  </si>
  <si>
    <t>9.1 Unclear or conflicting reporting relationships</t>
  </si>
  <si>
    <t>9.2 Unclear or conflicting assignment of responsibility</t>
  </si>
  <si>
    <t>9.3 Improper or insufficient delegation</t>
  </si>
  <si>
    <t>9.4 Giving inadequate policy, procedure, practices or guidelines</t>
  </si>
  <si>
    <t>9.5 Giving objectives, goals, or standard that conflict</t>
  </si>
  <si>
    <t>9.6 Inadequate work planning or programming</t>
  </si>
  <si>
    <t>9.7 Inadequate instructions, orientation and or training</t>
  </si>
  <si>
    <t>9.8 Providing inadequate reference documents directives and guidance publications</t>
  </si>
  <si>
    <t>9.9 Inadequate identification and evaluation of loss exposure</t>
  </si>
  <si>
    <t>9.10 Lack of supervisory / management job knowledge</t>
  </si>
  <si>
    <t>9.11 Inadequate matching of individual qualifications and job / task requirement</t>
  </si>
  <si>
    <t>9.12 Inadequate performance measurement and evaluation</t>
  </si>
  <si>
    <t>9.13 Inadequate or incorrect performance feedback</t>
  </si>
  <si>
    <t>10.1 Inadequate assessment of loss exposures</t>
  </si>
  <si>
    <t>10.2 Inadequate consideration of human factors or ergonomic</t>
  </si>
  <si>
    <t>10.3 Inadequate standards, specifications and or design criteria</t>
  </si>
  <si>
    <t>10.4 Inadequate monitoring of construction</t>
  </si>
  <si>
    <t>10.5 Inadequate assessment of operational readiness</t>
  </si>
  <si>
    <t>10.6 Inadequate or improper controls</t>
  </si>
  <si>
    <t>10.7 Inadequate monitoring of initial operation</t>
  </si>
  <si>
    <t>10.8 Inadequate evaluation of changes</t>
  </si>
  <si>
    <t>11.1 Inadequate specifications on requisitions</t>
  </si>
  <si>
    <t>11.2 Inadequate research on materials/equipment</t>
  </si>
  <si>
    <t>11.3 Inadequate specifications to vendors</t>
  </si>
  <si>
    <t>11.4 Inadequate mode or route of shipment</t>
  </si>
  <si>
    <t>11.5 Inadequate receiving inspection and acceptance</t>
  </si>
  <si>
    <t>11.6 Inadequate communication of safety and health data</t>
  </si>
  <si>
    <t>11.7 Improper handling of materials</t>
  </si>
  <si>
    <t>11.8 Improper storage of materials</t>
  </si>
  <si>
    <t>11.9 Improper transporting of materials</t>
  </si>
  <si>
    <t>11.10 Inadequate identification of hazardous materials</t>
  </si>
  <si>
    <t>11.11 Improper salvage and/or waste disposal</t>
  </si>
  <si>
    <t>11.12 Inadequate contractor selection</t>
  </si>
  <si>
    <t>12.1.1 Inadequate preventive - Assessment of needs</t>
  </si>
  <si>
    <t>12.1.2 Inadequate preventive - Lubrication and servicing</t>
  </si>
  <si>
    <t>12.1.3 Inadequate preventive - Adjustment/assembly</t>
  </si>
  <si>
    <t>12.1.4 Inadequate preventive - Cleaning or resurfacing</t>
  </si>
  <si>
    <t>12.2.1 Inadequate reparative - Communication of needs</t>
  </si>
  <si>
    <t>12.2.2 Inadequate reparative - Scheduling of work</t>
  </si>
  <si>
    <t>12.2.3 Inadequate reparative - Examination of units</t>
  </si>
  <si>
    <t>12.2.4 Inadequate reparative - Part of substitution</t>
  </si>
  <si>
    <t>13.1 Inadequate assessment of needs and risks</t>
  </si>
  <si>
    <t>13.2 Inadequate human factors/ergonomics considerations</t>
  </si>
  <si>
    <t>13.3 Inadequate standards or specifications</t>
  </si>
  <si>
    <t>13.4 Inadequate availability</t>
  </si>
  <si>
    <t>13.5 Inadequate adjustment/repair/maintenance</t>
  </si>
  <si>
    <t>13.6 Inadequate salvage and reclamation</t>
  </si>
  <si>
    <t>13.7 Inadequate removal and replacement of suitable items</t>
  </si>
  <si>
    <t>14.1.1 Inadequate development of standards - Inventory and evaluation of exposures and needs</t>
  </si>
  <si>
    <t>14.1.2 Inadequate development of standards - Coordination with process design</t>
  </si>
  <si>
    <t>14.1.3 Inadequate development of standards - Employee involvement</t>
  </si>
  <si>
    <t>14.1.4 Inadequate development of standards - Procedures/practices/rules</t>
  </si>
  <si>
    <t>14.2.1 Inadequate communication of standards - Publication</t>
  </si>
  <si>
    <t>14.2.2 Inadequate communication of standards - Distribution</t>
  </si>
  <si>
    <t>14.2.3 Inadequate communication of standards - Translation to appropriate languages</t>
  </si>
  <si>
    <t>14.2.4 Inadequate communication of standards -Training</t>
  </si>
  <si>
    <t>14.2.5 Inadequate communication of standards -  Reinforcing with signs, color codes and jobs aids</t>
  </si>
  <si>
    <t>14.3.1 Inadequate maintenance of standards - Tracking of work flow</t>
  </si>
  <si>
    <t>14.3.2 Inadequate maintenance of standards- Updating</t>
  </si>
  <si>
    <t>14.3.3 Inadequate maintenance of standards - Monitoring use of procedure or practices/rules</t>
  </si>
  <si>
    <t>14.4 Inadequate maintenance of standards - Inadequate monitoring of compliance</t>
  </si>
  <si>
    <t>15.1 Inadequate planning of use</t>
  </si>
  <si>
    <t>15.2 Improper extension of service life</t>
  </si>
  <si>
    <t>15.3 Inadequate inspection and/or monitoring</t>
  </si>
  <si>
    <t>15.4 Improper loading or rate of use</t>
  </si>
  <si>
    <t>15.5 Inadequate maintenance</t>
  </si>
  <si>
    <t>15.6 Use by unqualified or untrained people</t>
  </si>
  <si>
    <t>15.7 Use for wrong purpose</t>
  </si>
  <si>
    <t>16.1 Inadequate horizontal communication between peers</t>
  </si>
  <si>
    <t>16.2 Inadequate vertical communication between supervisor and person</t>
  </si>
  <si>
    <t>16.3 Inadequate communication between different organizations</t>
  </si>
  <si>
    <t>16.4 Inadequate communication between work groups</t>
  </si>
  <si>
    <t>16.5 Inadequate communication between shifts</t>
  </si>
  <si>
    <t>16.6 Inadequate communication methods</t>
  </si>
  <si>
    <t>16.7 No communication method available</t>
  </si>
  <si>
    <t>16.8 Incorrect instructions</t>
  </si>
  <si>
    <t>16.9 Inadequate communication due to turnover</t>
  </si>
  <si>
    <t>16.10 Inadequate communication of safety and health data, regulations or guidelines</t>
  </si>
  <si>
    <t>16.11 Standard terminology not used</t>
  </si>
  <si>
    <t>16.12 Verification/repeat feedback techniques not used</t>
  </si>
  <si>
    <t>16.13 Messages too long</t>
  </si>
  <si>
    <t>16.14 Speech interference</t>
  </si>
  <si>
    <t>How to use this workbook</t>
  </si>
  <si>
    <t>Enter records once. Review the classifications. Read the trends.</t>
  </si>
  <si>
    <t>START WITH THE INPUTS</t>
  </si>
  <si>
    <t>1. On Dashboard, add your company name and replace the customer-logo picture using Change Picture. Choose the reporting year and through-month.</t>
  </si>
  <si>
    <t>2. On Setup, customize division, location and other editable lists before entering data. Fixed classifications are protected because they drive the calculations.</t>
  </si>
  <si>
    <t>3. In Incident Log, enter one unique Case ID per affected person, or one record for a non-injury event. Reuse an Event ID only for cases from the same event.</t>
  </si>
  <si>
    <t>4. Select the most serious outcome once for each person. Update that same record if the outcome changes. Do not create a second case for restricted work or lost time.</t>
  </si>
  <si>
    <t>5. In Hours Worked, enter one consolidated row per month. Enter employee and contractor hours, including a real zero when appropriate. Select Yes only after checking that the month’s incident register is complete.</t>
  </si>
  <si>
    <t>6. In Actions, link each corrective action to its Case ID. Enter a due date, completion date and effectiveness verification. An action is closed only when completion is dated and verification is Yes.</t>
  </si>
  <si>
    <t>7. Review input-check columns before using the rates. Dashboard and Trend Explorer update automatically. Existing filters work; filtered input-table views do not change the dashboard reporting period.</t>
  </si>
  <si>
    <t>UNDERSTAND THE MEASURES</t>
  </si>
  <si>
    <t>TRIF = recordable work-related cases × rate basis ÷ employee and contractor hours. Included outcomes: medical treatment, restricted/modified work, lost time, fatality and other recordable.</t>
  </si>
  <si>
    <t>LTIF = (lost-time cases + fatalities) × rate basis ÷ employee and contractor hours. Both TRIF and LTIF default to 200,000 hours. Change the shared basis on Setup only when your reporting convention requires it.</t>
  </si>
  <si>
    <t>Year-to-date rates divide total cases by total hours. Monthly rates are never averaged. Rates remain blank while a month lacks reviewed hours or has unresolved case inputs; a genuine zero requires complete reporting.</t>
  </si>
  <si>
    <t>Unique events use Event ID, or Case ID when Event ID is blank. Most category trends count case records. Several injured people from one event can therefore contribute several injury cases but one unique event.</t>
  </si>
  <si>
    <t>Other/public and non-work-related records remain in event trends but are excluded from TRIF and LTIF. Lost days are actual recorded days; no notional fatality-day allowance is added.</t>
  </si>
  <si>
    <t>Enter cost for that record only. Split shared event costs across related records to prevent double counting. Blank cost or day fields mean the value has not been supplied. Narrative descriptions, claim references and notes remain searchable/filterable rather than being classified automatically.</t>
  </si>
  <si>
    <t>WORK WITH THE TEMPLATE</t>
  </si>
  <si>
    <t>The protected template has 1,000 incident/case rows, 1,000 corrective-action rows and 120 monthly hours rows. The owner can unprotect it to expand tables and calculation ranges. Paste Values preserves formatting and validation.</t>
  </si>
  <si>
    <t>White and pale entry cells are editable. Grey calculated cells, branding and the workbook structure are protected. The owner password is supplied separately and is not stored in the user instructions.</t>
  </si>
  <si>
    <t>The trend explorer can compare all listed categories using case counts, recordable cases, lost-time cases, days or recorded cost. Immediate and root causes use both cause fields and count the same cause only once per record.</t>
  </si>
  <si>
    <t>CALCULATION REFERENCES</t>
  </si>
  <si>
    <t>Recordable-case criteria and the 200,000-hour normalization are referenced below. Classification decisions should follow your organization’s reporting program.</t>
  </si>
  <si>
    <t>OSHA: incidence-rate calculation and normalization</t>
  </si>
  <si>
    <t>https://www.osha.gov/itadata</t>
  </si>
  <si>
    <t>OSHA: general recording criteria</t>
  </si>
  <si>
    <t>https://www.osha.gov/laws-regs/regulations/standardnumber/1904/1904.7</t>
  </si>
  <si>
    <t>IOGP: lost-time cases include fatalities and lost-workday cases</t>
  </si>
  <si>
    <t>https://www.iogp.org/blog/data-series/new-ogp-report-shows-10-year-positive-upstream-safety-trend/</t>
  </si>
  <si>
    <t>Four reporting years: 2026–2029. Select the dashboard year and through-month to view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</si>
</sst>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hh:mm"/>
    <numFmt numFmtId="165" formatCode="&quot;$&quot;#,##0.00"/>
    <numFmt numFmtId="166" formatCode="yyyy\-mm\-dd"/>
    <numFmt numFmtId="167" formatCode="yyyy\-mm"/>
    <numFmt numFmtId="168" formatCode="mmm\ yyyy"/>
    <numFmt numFmtId="169" formatCode="&quot;$&quot;#,##0"/>
  </numFmts>
  <fonts count="13">
    <font>
      <sz val="11"/>
      <name val="Carlito"/>
    </font>
    <font>
      <sz val="10"/>
      <color rgb="FF07282F"/>
      <name val="Poppins"/>
    </font>
    <font>
      <b/>
      <sz val="21"/>
      <color rgb="FF07282F"/>
      <name val="Poppins"/>
    </font>
    <font>
      <sz val="10"/>
      <color rgb="FF577176"/>
      <name val="Poppins"/>
    </font>
    <font>
      <b/>
      <sz val="10"/>
      <color rgb="FF07282F"/>
      <name val="Poppins"/>
    </font>
    <font>
      <sz val="9"/>
      <color rgb="FF577176"/>
      <name val="Poppins"/>
    </font>
    <font>
      <b/>
      <sz val="22"/>
      <color rgb="FF07282F"/>
      <name val="Poppins"/>
    </font>
    <font>
      <b/>
      <sz val="10"/>
      <color rgb="FF008D90"/>
      <name val="Poppins"/>
    </font>
    <font>
      <b/>
      <sz val="11"/>
      <color rgb="FF07282F"/>
      <name val="Poppins"/>
    </font>
    <font>
      <b/>
      <sz val="27"/>
      <color rgb="FF07282F"/>
      <name val="Poppins"/>
    </font>
    <font>
      <b/>
      <sz val="16"/>
      <color rgb="FF07282F"/>
      <name val="Poppins"/>
    </font>
    <font>
      <sz val="9"/>
      <color rgb="FF07282F"/>
      <name val="Poppins"/>
    </font>
    <font>
      <sz val="10"/>
      <color rgb="FF577176"/>
      <name val="Poppins"/>
    </font>
  </fonts>
  <fills count="12">
    <fill>
      <patternFill patternType="none"/>
    </fill>
    <fill>
      <patternFill patternType="gray125"/>
    </fill>
    <fill>
      <patternFill patternType="solid">
        <fgColor rgb="FFFFFFFF"/>
      </patternFill>
    </fill>
    <fill>
      <patternFill patternType="solid">
        <fgColor rgb="FFEAF6F5"/>
      </patternFill>
    </fill>
    <fill>
      <patternFill patternType="solid">
        <fgColor rgb="FFC9EEE8"/>
      </patternFill>
    </fill>
    <fill>
      <patternFill patternType="solid">
        <fgColor rgb="FFEDF2F3"/>
      </patternFill>
    </fill>
    <fill>
      <patternFill patternType="solid">
        <fgColor rgb="FFDBEDF3"/>
      </patternFill>
    </fill>
    <fill>
      <patternFill patternType="solid">
        <fgColor rgb="FFE3EFE7"/>
      </patternFill>
    </fill>
    <fill>
      <patternFill patternType="solid">
        <fgColor rgb="FFF4F8F7"/>
      </patternFill>
    </fill>
    <fill>
      <patternFill patternType="solid">
        <fgColor rgb="FFF2F9F8"/>
      </patternFill>
    </fill>
    <fill>
      <patternFill patternType="solid">
        <fgColor rgb="FFE6DDF4"/>
      </patternFill>
    </fill>
    <fill>
      <patternFill patternType="solid">
        <fgColor rgb="FFF1F7F6"/>
      </patternFill>
    </fill>
  </fills>
  <borders count="12">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dashed">
        <color rgb="FF008D90"/>
      </left>
      <right/>
      <top style="dashed">
        <color rgb="FF008D90"/>
      </top>
      <bottom/>
      <diagonal/>
    </border>
    <border>
      <left/>
      <right/>
      <top style="dashed">
        <color rgb="FF008D90"/>
      </top>
      <bottom/>
      <diagonal/>
    </border>
    <border>
      <left/>
      <right style="dashed">
        <color rgb="FF008D90"/>
      </right>
      <top style="dashed">
        <color rgb="FF008D90"/>
      </top>
      <bottom/>
      <diagonal/>
    </border>
    <border>
      <left style="dashed">
        <color rgb="FF008D90"/>
      </left>
      <right/>
      <top/>
      <bottom/>
      <diagonal/>
    </border>
    <border>
      <left/>
      <right style="dashed">
        <color rgb="FF008D90"/>
      </right>
      <top/>
      <bottom/>
      <diagonal/>
    </border>
    <border>
      <left style="dashed">
        <color rgb="FF008D90"/>
      </left>
      <right/>
      <top/>
      <bottom style="dashed">
        <color rgb="FF008D90"/>
      </bottom>
      <diagonal/>
    </border>
    <border>
      <left/>
      <right/>
      <top/>
      <bottom style="dashed">
        <color rgb="FF008D90"/>
      </bottom>
      <diagonal/>
    </border>
    <border>
      <left/>
      <right style="dashed">
        <color rgb="FF008D90"/>
      </right>
      <top/>
      <bottom style="dashed">
        <color rgb="FF008D90"/>
      </bottom>
      <diagonal/>
    </border>
  </borders>
  <cellStyleXfs count="1">
    <xf numFmtId="0" fontId="0" fillId="0" borderId="0"/>
  </cellStyleXfs>
  <cellXfs count="84">
    <xf numFmtId="0" fontId="0" fillId="0" borderId="0" xfId="0"/>
    <xf numFmtId="0" fontId="1" fillId="2" borderId="0" xfId="0" applyFont="1" applyFill="1" applyAlignment="1">
      <alignment vertical="center"/>
    </xf>
    <xf numFmtId="0" fontId="11" fillId="2" borderId="0" xfId="0" applyFont="1" applyFill="1" applyAlignment="1">
      <alignment vertical="center"/>
    </xf>
    <xf numFmtId="3" fontId="1" fillId="2" borderId="0" xfId="0" applyNumberFormat="1" applyFont="1" applyFill="1" applyAlignment="1">
      <alignment vertical="center"/>
    </xf>
    <xf numFmtId="0" fontId="1" fillId="3" borderId="0" xfId="0" applyFont="1" applyFill="1" applyAlignment="1" applyProtection="1">
      <alignment vertical="center"/>
      <protection locked="0"/>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2" borderId="0" xfId="0" applyFont="1" applyFill="1" applyAlignment="1">
      <alignment vertical="center" wrapText="1"/>
    </xf>
    <xf numFmtId="4" fontId="1" fillId="2" borderId="0" xfId="0" applyNumberFormat="1" applyFont="1" applyFill="1" applyAlignment="1">
      <alignment vertical="center"/>
    </xf>
    <xf numFmtId="0" fontId="1" fillId="11" borderId="0" xfId="0" applyFont="1" applyFill="1" applyAlignment="1">
      <alignment vertical="center" wrapText="1"/>
    </xf>
    <xf numFmtId="0" fontId="1" fillId="11" borderId="0" xfId="0" applyFont="1" applyFill="1" applyAlignment="1">
      <alignment vertical="center"/>
    </xf>
    <xf numFmtId="168" fontId="1" fillId="2" borderId="0" xfId="0" applyNumberFormat="1" applyFont="1" applyFill="1" applyAlignment="1">
      <alignment vertical="center"/>
    </xf>
    <xf numFmtId="169" fontId="1" fillId="2" borderId="0" xfId="0" applyNumberFormat="1" applyFont="1" applyFill="1" applyAlignment="1">
      <alignment vertical="center"/>
    </xf>
    <xf numFmtId="2" fontId="1" fillId="2" borderId="0" xfId="0" applyNumberFormat="1" applyFont="1" applyFill="1" applyAlignment="1">
      <alignment vertical="center"/>
    </xf>
    <xf numFmtId="0" fontId="1" fillId="5" borderId="0" xfId="0" applyFont="1" applyFill="1" applyAlignment="1">
      <alignment vertical="center"/>
    </xf>
    <xf numFmtId="167" fontId="1" fillId="5" borderId="0" xfId="0" applyNumberFormat="1" applyFont="1" applyFill="1" applyAlignment="1">
      <alignment vertical="center"/>
    </xf>
    <xf numFmtId="49" fontId="1" fillId="2" borderId="0" xfId="0" applyNumberFormat="1" applyFont="1" applyFill="1" applyAlignment="1" applyProtection="1">
      <alignment vertical="center"/>
      <protection locked="0"/>
    </xf>
    <xf numFmtId="166" fontId="1" fillId="2" borderId="0" xfId="0" applyNumberFormat="1" applyFont="1" applyFill="1" applyAlignment="1" applyProtection="1">
      <alignment vertical="center"/>
      <protection locked="0"/>
    </xf>
    <xf numFmtId="164" fontId="1" fillId="2" borderId="0" xfId="0" applyNumberFormat="1" applyFont="1" applyFill="1" applyAlignment="1" applyProtection="1">
      <alignment vertical="center"/>
      <protection locked="0"/>
    </xf>
    <xf numFmtId="0" fontId="1" fillId="2" borderId="0" xfId="0" applyFont="1" applyFill="1" applyAlignment="1" applyProtection="1">
      <alignment vertical="center"/>
      <protection locked="0"/>
    </xf>
    <xf numFmtId="1" fontId="1" fillId="2" borderId="0" xfId="0" applyNumberFormat="1" applyFont="1" applyFill="1" applyAlignment="1" applyProtection="1">
      <alignment vertical="center"/>
      <protection locked="0"/>
    </xf>
    <xf numFmtId="165" fontId="1" fillId="2" borderId="0" xfId="0" applyNumberFormat="1" applyFont="1" applyFill="1" applyAlignment="1" applyProtection="1">
      <alignment vertical="center"/>
      <protection locked="0"/>
    </xf>
    <xf numFmtId="49" fontId="1" fillId="8" borderId="0" xfId="0" applyNumberFormat="1" applyFont="1" applyFill="1" applyAlignment="1" applyProtection="1">
      <alignment vertical="center"/>
      <protection locked="0"/>
    </xf>
    <xf numFmtId="166" fontId="1" fillId="8" borderId="0" xfId="0" applyNumberFormat="1" applyFont="1" applyFill="1" applyAlignment="1" applyProtection="1">
      <alignment vertical="center"/>
      <protection locked="0"/>
    </xf>
    <xf numFmtId="164" fontId="1" fillId="8" borderId="0" xfId="0" applyNumberFormat="1" applyFont="1" applyFill="1" applyAlignment="1" applyProtection="1">
      <alignment vertical="center"/>
      <protection locked="0"/>
    </xf>
    <xf numFmtId="0" fontId="1" fillId="8" borderId="0" xfId="0" applyFont="1" applyFill="1" applyAlignment="1" applyProtection="1">
      <alignment vertical="center"/>
      <protection locked="0"/>
    </xf>
    <xf numFmtId="1" fontId="1" fillId="8" borderId="0" xfId="0" applyNumberFormat="1" applyFont="1" applyFill="1" applyAlignment="1" applyProtection="1">
      <alignment vertical="center"/>
      <protection locked="0"/>
    </xf>
    <xf numFmtId="165" fontId="1" fillId="8" borderId="0" xfId="0" applyNumberFormat="1" applyFont="1" applyFill="1" applyAlignment="1" applyProtection="1">
      <alignment vertical="center"/>
      <protection locked="0"/>
    </xf>
    <xf numFmtId="4" fontId="1" fillId="2" borderId="0" xfId="0" applyNumberFormat="1" applyFont="1" applyFill="1" applyAlignment="1" applyProtection="1">
      <alignment vertical="center"/>
      <protection locked="0"/>
    </xf>
    <xf numFmtId="4" fontId="1" fillId="8" borderId="0" xfId="0" applyNumberFormat="1" applyFont="1" applyFill="1" applyAlignment="1" applyProtection="1">
      <alignment vertical="center"/>
      <protection locked="0"/>
    </xf>
    <xf numFmtId="166" fontId="1" fillId="5" borderId="0" xfId="0" applyNumberFormat="1" applyFont="1" applyFill="1" applyAlignment="1">
      <alignment vertical="center"/>
    </xf>
    <xf numFmtId="0" fontId="1" fillId="5" borderId="0" xfId="0" applyFont="1" applyFill="1" applyAlignment="1">
      <alignment vertical="center" wrapText="1"/>
    </xf>
    <xf numFmtId="3" fontId="1" fillId="3" borderId="0" xfId="0" applyNumberFormat="1" applyFont="1" applyFill="1" applyAlignment="1" applyProtection="1">
      <alignment vertical="center"/>
      <protection locked="0"/>
    </xf>
    <xf numFmtId="0" fontId="1" fillId="3" borderId="0" xfId="0" applyFont="1" applyFill="1" applyAlignment="1" applyProtection="1">
      <alignment vertical="center" wrapText="1"/>
      <protection locked="0"/>
    </xf>
    <xf numFmtId="0" fontId="6" fillId="2" borderId="0" xfId="0" applyFont="1" applyFill="1" applyAlignment="1">
      <alignment vertical="center"/>
    </xf>
    <xf numFmtId="0" fontId="3" fillId="2" borderId="0" xfId="0" applyFont="1" applyFill="1" applyAlignment="1">
      <alignment vertical="center"/>
    </xf>
    <xf numFmtId="0" fontId="1" fillId="3" borderId="0" xfId="0" applyFont="1" applyFill="1" applyAlignment="1" applyProtection="1">
      <alignment vertical="center"/>
      <protection locked="0"/>
    </xf>
    <xf numFmtId="0" fontId="7" fillId="9"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6"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0" xfId="0" applyFont="1" applyFill="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9" borderId="11" xfId="0" applyFont="1" applyFill="1" applyBorder="1" applyAlignment="1">
      <alignment horizontal="center" vertical="center"/>
    </xf>
    <xf numFmtId="0" fontId="5" fillId="2" borderId="0" xfId="0" applyFont="1" applyFill="1" applyAlignment="1">
      <alignment vertical="center"/>
    </xf>
    <xf numFmtId="3" fontId="1" fillId="2" borderId="0" xfId="0" applyNumberFormat="1" applyFont="1" applyFill="1" applyAlignment="1">
      <alignment vertical="center"/>
    </xf>
    <xf numFmtId="0" fontId="1" fillId="2" borderId="0" xfId="0" applyFont="1" applyFill="1" applyAlignment="1">
      <alignment vertical="center"/>
    </xf>
    <xf numFmtId="166" fontId="1" fillId="2" borderId="0" xfId="0" applyNumberFormat="1" applyFont="1" applyFill="1" applyAlignment="1">
      <alignment vertical="center"/>
    </xf>
    <xf numFmtId="0" fontId="3" fillId="3" borderId="0" xfId="0" applyFont="1" applyFill="1" applyAlignment="1">
      <alignment vertical="center"/>
    </xf>
    <xf numFmtId="0" fontId="8" fillId="4" borderId="0" xfId="0" applyFont="1" applyFill="1" applyAlignment="1">
      <alignment vertical="center"/>
    </xf>
    <xf numFmtId="2" fontId="9" fillId="4" borderId="0" xfId="0" applyNumberFormat="1" applyFont="1" applyFill="1" applyAlignment="1">
      <alignment horizontal="left" vertical="center"/>
    </xf>
    <xf numFmtId="0" fontId="8" fillId="6" borderId="0" xfId="0" applyFont="1" applyFill="1" applyAlignment="1">
      <alignment vertical="center"/>
    </xf>
    <xf numFmtId="2" fontId="9" fillId="6" borderId="0" xfId="0" applyNumberFormat="1" applyFont="1" applyFill="1" applyAlignment="1">
      <alignment horizontal="left" vertical="center"/>
    </xf>
    <xf numFmtId="0" fontId="8" fillId="7" borderId="0" xfId="0" applyFont="1" applyFill="1" applyAlignment="1">
      <alignment vertical="center"/>
    </xf>
    <xf numFmtId="3" fontId="9" fillId="7" borderId="0" xfId="0" applyNumberFormat="1" applyFont="1" applyFill="1" applyAlignment="1">
      <alignment horizontal="left" vertical="center"/>
    </xf>
    <xf numFmtId="0" fontId="8" fillId="10" borderId="0" xfId="0" applyFont="1" applyFill="1" applyAlignment="1">
      <alignment vertical="center"/>
    </xf>
    <xf numFmtId="3" fontId="9" fillId="10" borderId="0" xfId="0" applyNumberFormat="1" applyFont="1" applyFill="1" applyAlignment="1">
      <alignment horizontal="left" vertical="center"/>
    </xf>
    <xf numFmtId="1" fontId="10" fillId="2" borderId="0" xfId="0" applyNumberFormat="1" applyFont="1" applyFill="1" applyAlignment="1">
      <alignment horizontal="left" vertical="center"/>
    </xf>
    <xf numFmtId="3" fontId="10" fillId="2" borderId="0" xfId="0" applyNumberFormat="1" applyFont="1" applyFill="1" applyAlignment="1">
      <alignment horizontal="left" vertical="center"/>
    </xf>
    <xf numFmtId="0" fontId="2" fillId="2" borderId="0" xfId="0" applyFont="1" applyFill="1" applyAlignment="1">
      <alignment vertical="center"/>
    </xf>
    <xf numFmtId="0" fontId="4" fillId="3" borderId="0" xfId="0" applyFont="1" applyFill="1" applyAlignment="1" applyProtection="1">
      <alignment vertical="center"/>
      <protection locked="0"/>
    </xf>
    <xf numFmtId="0" fontId="5" fillId="3" borderId="0" xfId="0" applyFont="1" applyFill="1" applyAlignment="1">
      <alignment vertical="center" wrapText="1"/>
    </xf>
    <xf numFmtId="0" fontId="4" fillId="6" borderId="0" xfId="0" applyFont="1" applyFill="1" applyAlignment="1">
      <alignment vertical="center"/>
    </xf>
    <xf numFmtId="0" fontId="5" fillId="2" borderId="0" xfId="0" applyFont="1" applyFill="1" applyAlignment="1">
      <alignment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1" fillId="2" borderId="0" xfId="0" applyFont="1" applyFill="1" applyAlignment="1">
      <alignment vertical="center" wrapText="1"/>
    </xf>
    <xf numFmtId="0" fontId="5" fillId="5" borderId="0" xfId="0" applyFont="1" applyFill="1" applyAlignment="1">
      <alignment vertical="center" wrapText="1"/>
    </xf>
    <xf numFmtId="0" fontId="4" fillId="7" borderId="0" xfId="0" applyFont="1" applyFill="1" applyAlignment="1">
      <alignment vertical="center"/>
    </xf>
    <xf numFmtId="0" fontId="4" fillId="5" borderId="0" xfId="0" applyFont="1" applyFill="1" applyAlignment="1">
      <alignment vertical="center"/>
    </xf>
    <xf numFmtId="0" fontId="4" fillId="4" borderId="0" xfId="0" applyFont="1" applyFill="1" applyAlignment="1">
      <alignment vertical="center"/>
    </xf>
    <xf numFmtId="0" fontId="5" fillId="0" borderId="0" xfId="0" applyFont="1"/>
    <xf numFmtId="0" fontId="3" fillId="2" borderId="0" xfId="0" applyFont="1" applyFill="1" applyAlignment="1">
      <alignment vertical="center" wrapText="1"/>
    </xf>
    <xf numFmtId="0" fontId="1" fillId="3" borderId="0" xfId="0" applyFont="1" applyFill="1" applyAlignment="1">
      <alignment vertical="center" wrapText="1"/>
    </xf>
    <xf numFmtId="0" fontId="1" fillId="2" borderId="0" xfId="0" applyFont="1" applyFill="1" applyAlignment="1">
      <alignment vertical="center" wrapText="1"/>
    </xf>
    <xf numFmtId="0" fontId="4" fillId="4" borderId="0" xfId="0" applyFont="1" applyFill="1" applyAlignment="1">
      <alignment vertical="center" wrapText="1"/>
    </xf>
    <xf numFmtId="0" fontId="12" fillId="2" borderId="0" xfId="0" applyFont="1" applyFill="1" applyAlignment="1">
      <alignment vertical="center" wrapText="1"/>
    </xf>
    <xf numFmtId="0" fontId="4" fillId="6" borderId="0" xfId="0" applyFont="1" applyFill="1" applyAlignment="1">
      <alignment vertical="center" wrapText="1"/>
    </xf>
    <xf numFmtId="0" fontId="4" fillId="7" borderId="0" xfId="0" applyFont="1" applyFill="1" applyAlignment="1">
      <alignment vertical="center" wrapText="1"/>
    </xf>
    <xf numFmtId="0" fontId="4" fillId="5" borderId="0" xfId="0" applyFont="1" applyFill="1" applyAlignment="1">
      <alignment vertical="center" wrapText="1"/>
    </xf>
    <xf numFmtId="1" fontId="1" fillId="2" borderId="0" xfId="0" applyNumberFormat="1" applyFont="1" applyFill="1" applyAlignment="1">
      <alignment vertical="center"/>
    </xf>
  </cellXfs>
  <cellStyles count="1">
    <cellStyle name="Normal" xfId="0" builtinId="0"/>
  </cellStyles>
  <dxfs count="77">
    <dxf>
      <fill>
        <patternFill>
          <bgColor rgb="FFFFF2B3"/>
        </patternFill>
      </fill>
    </dxf>
    <dxf>
      <font>
        <color rgb="FF07282F"/>
      </font>
      <fill>
        <patternFill patternType="solid">
          <bgColor rgb="FFFFF2B3"/>
        </patternFill>
      </fill>
    </dxf>
    <dxf>
      <font>
        <b/>
      </font>
      <fill>
        <patternFill patternType="solid">
          <bgColor rgb="FFF6C6CA"/>
        </patternFill>
      </fill>
    </dxf>
    <dxf>
      <font>
        <b/>
      </font>
      <fill>
        <patternFill patternType="solid">
          <bgColor rgb="FFC9EEE8"/>
        </patternFill>
      </fill>
    </dxf>
    <dxf>
      <font>
        <b/>
      </font>
      <fill>
        <patternFill patternType="solid">
          <bgColor rgb="FFFFF2B3"/>
        </patternFill>
      </fill>
    </dxf>
    <dxf>
      <font>
        <b/>
      </font>
      <fill>
        <patternFill patternType="solid">
          <bgColor rgb="FFFFD9B3"/>
        </patternFill>
      </fill>
    </dxf>
    <dxf>
      <font>
        <b/>
      </font>
      <fill>
        <patternFill patternType="solid">
          <bgColor rgb="FFF6C6CA"/>
        </patternFill>
      </fill>
    </dxf>
    <dxf>
      <font>
        <b/>
      </font>
      <fill>
        <patternFill patternType="solid">
          <bgColor rgb="FFFFF2B3"/>
        </patternFill>
      </fill>
    </dxf>
    <dxf>
      <font>
        <b/>
        <color rgb="FF8A2434"/>
      </font>
      <fill>
        <patternFill patternType="solid">
          <bgColor rgb="FFF6C6CA"/>
        </patternFill>
      </fill>
    </dxf>
    <dxf>
      <font>
        <b/>
      </font>
      <fill>
        <patternFill patternType="solid">
          <bgColor rgb="FFFFD9B3"/>
        </patternFill>
      </fill>
    </dxf>
    <dxf>
      <font>
        <color rgb="FF07282F"/>
      </font>
      <fill>
        <patternFill patternType="solid">
          <bgColor rgb="FFFFF2B3"/>
        </patternFill>
      </fill>
    </dxf>
    <dxf>
      <fill>
        <patternFill>
          <bgColor rgb="FFF1F8F7"/>
        </patternFill>
      </fill>
    </dxf>
    <dxf>
      <protection locked="1" hidden="0"/>
    </dxf>
    <dxf>
      <protection locked="1" hidden="0"/>
    </dxf>
    <dxf>
      <protection locked="1"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1"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a:t>Monthly injury cases</a:t>
            </a:r>
          </a:p>
        </c:rich>
      </c:tx>
      <c:overlay val="0"/>
    </c:title>
    <c:autoTitleDeleted val="0"/>
    <c:plotArea>
      <c:layout/>
      <c:barChart>
        <c:barDir val="col"/>
        <c:grouping val="clustered"/>
        <c:varyColors val="0"/>
        <c:ser>
          <c:idx val="0"/>
          <c:order val="0"/>
          <c:tx>
            <c:v>Recordable cases</c:v>
          </c:tx>
          <c:spPr>
            <a:solidFill>
              <a:srgbClr val="008D90"/>
            </a:solidFill>
          </c:spPr>
          <c:invertIfNegative val="0"/>
          <c:cat>
            <c:strRef>
              <c:f>Dashboard!$R$19:$R$30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Dashboard!$S$19:$S$30</c:f>
              <c:numCache>
                <c:formatCode>General</c:formatCode>
                <c:ptCount val="12"/>
                <c:pt idx="0">
                  <c:v>0</c:v>
                </c:pt>
                <c:pt idx="1">
                  <c:v>0</c:v>
                </c:pt>
                <c:pt idx="2">
                  <c:v>0</c:v>
                </c:pt>
                <c:pt idx="3">
                  <c:v>0</c:v>
                </c:pt>
                <c:pt idx="4">
                  <c:v>0</c:v>
                </c:pt>
                <c:pt idx="5">
                  <c:v>0</c:v>
                </c:pt>
                <c:pt idx="6">
                  <c:v>0</c:v>
                </c:pt>
                <c:pt idx="7">
                  <c:v>0</c:v>
                </c:pt>
                <c:pt idx="8">
                  <c:v>0</c:v>
                </c:pt>
                <c:pt idx="9">
                  <c:v>#N/A</c:v>
                </c:pt>
                <c:pt idx="10">
                  <c:v>#N/A</c:v>
                </c:pt>
                <c:pt idx="11">
                  <c:v>#N/A</c:v>
                </c:pt>
              </c:numCache>
            </c:numRef>
          </c:val>
          <c:extLst>
            <c:ext xmlns:c16="http://schemas.microsoft.com/office/drawing/2014/chart" uri="{C3380CC4-5D6E-409C-BE32-E72D297353CC}">
              <c16:uniqueId val="{00000000-9A53-49BB-A9BC-217B5AD18105}"/>
            </c:ext>
          </c:extLst>
        </c:ser>
        <c:ser>
          <c:idx val="1"/>
          <c:order val="1"/>
          <c:tx>
            <c:v>Lost-time cases</c:v>
          </c:tx>
          <c:spPr>
            <a:solidFill>
              <a:srgbClr val="9C85BB"/>
            </a:solidFill>
          </c:spPr>
          <c:invertIfNegative val="0"/>
          <c:cat>
            <c:strRef>
              <c:f>Dashboard!$R$19:$R$30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Dashboard!$T$19:$T$30</c:f>
              <c:numCache>
                <c:formatCode>General</c:formatCode>
                <c:ptCount val="12"/>
                <c:pt idx="0">
                  <c:v>0</c:v>
                </c:pt>
                <c:pt idx="1">
                  <c:v>0</c:v>
                </c:pt>
                <c:pt idx="2">
                  <c:v>0</c:v>
                </c:pt>
                <c:pt idx="3">
                  <c:v>0</c:v>
                </c:pt>
                <c:pt idx="4">
                  <c:v>0</c:v>
                </c:pt>
                <c:pt idx="5">
                  <c:v>0</c:v>
                </c:pt>
                <c:pt idx="6">
                  <c:v>0</c:v>
                </c:pt>
                <c:pt idx="7">
                  <c:v>0</c:v>
                </c:pt>
                <c:pt idx="8">
                  <c:v>0</c:v>
                </c:pt>
                <c:pt idx="9">
                  <c:v>#N/A</c:v>
                </c:pt>
                <c:pt idx="10">
                  <c:v>#N/A</c:v>
                </c:pt>
                <c:pt idx="11">
                  <c:v>#N/A</c:v>
                </c:pt>
              </c:numCache>
            </c:numRef>
          </c:val>
          <c:extLst>
            <c:ext xmlns:c16="http://schemas.microsoft.com/office/drawing/2014/chart" uri="{C3380CC4-5D6E-409C-BE32-E72D297353CC}">
              <c16:uniqueId val="{00000001-9A53-49BB-A9BC-217B5AD1810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min val="0"/>
        </c:scaling>
        <c:delete val="0"/>
        <c:axPos val="l"/>
        <c:majorGridlines>
          <c:spPr>
            <a:ln w="9525">
              <a:solidFill>
                <a:srgbClr val="E3E7E9"/>
              </a:solidFill>
              <a:prstDash val="dash"/>
            </a:ln>
          </c:spPr>
        </c:majorGridlines>
        <c:numFmt formatCode="General" sourceLinked="0"/>
        <c:majorTickMark val="none"/>
        <c:minorTickMark val="none"/>
        <c:tickLblPos val="nextTo"/>
        <c:crossAx val="48650112"/>
        <c:crosses val="autoZero"/>
        <c:crossBetween val="between"/>
      </c:valAx>
    </c:plotArea>
    <c:legend>
      <c:legendPos val="t"/>
      <c:overlay val="0"/>
    </c:legend>
    <c:plotVisOnly val="0"/>
    <c:dispBlanksAs val="gap"/>
    <c:showDLblsOverMax val="1"/>
  </c:chart>
  <c:spPr>
    <a:solidFill>
      <a:sysClr val="window" lastClr="FFFFFF"/>
    </a:solidFill>
    <a:ln w="9525">
      <a:noFill/>
      <a:prstDash val="solid"/>
      <a:round/>
    </a:ln>
    <a:effectLst/>
    <a:extLst>
      <a:ext uri="{91240B29-F687-4F45-9708-019B960494DF}">
        <a14:hiddenLine xmlns:a14="http://schemas.microsoft.com/office/drawing/2010/main" w="9525">
          <a:solidFill>
            <a:srgbClr val="D9D9D9"/>
          </a:solidFill>
          <a:prstDash val="solid"/>
          <a:round/>
        </a14:hiddenLine>
      </a:ext>
    </a:extLst>
  </c:spPr>
  <c:txPr>
    <a:bodyPr/>
    <a:lstStyle/>
    <a:p>
      <a:pPr>
        <a:defRPr sz="1000">
          <a:latin typeface="Poppins"/>
          <a:ea typeface="Poppins"/>
          <a:cs typeface="Poppins"/>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a:t>Monthly TRIF and LTIF</a:t>
            </a:r>
          </a:p>
        </c:rich>
      </c:tx>
      <c:overlay val="0"/>
    </c:title>
    <c:autoTitleDeleted val="0"/>
    <c:plotArea>
      <c:layout/>
      <c:lineChart>
        <c:grouping val="standard"/>
        <c:varyColors val="0"/>
        <c:ser>
          <c:idx val="0"/>
          <c:order val="0"/>
          <c:tx>
            <c:v>TRIF</c:v>
          </c:tx>
          <c:spPr>
            <a:ln w="19050">
              <a:solidFill>
                <a:srgbClr val="008D90"/>
              </a:solidFill>
              <a:prstDash val="solid"/>
            </a:ln>
          </c:spPr>
          <c:marker>
            <c:symbol val="none"/>
          </c:marker>
          <c:cat>
            <c:strRef>
              <c:f>Dashboard!$X$19:$X$30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Dashboard!$Y$19:$Y$30</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4CCB-450D-BB80-B629CD2CFF19}"/>
            </c:ext>
          </c:extLst>
        </c:ser>
        <c:ser>
          <c:idx val="1"/>
          <c:order val="1"/>
          <c:tx>
            <c:v>LTIF</c:v>
          </c:tx>
          <c:spPr>
            <a:ln w="19050">
              <a:solidFill>
                <a:srgbClr val="9C85BB"/>
              </a:solidFill>
              <a:prstDash val="solid"/>
            </a:ln>
          </c:spPr>
          <c:marker>
            <c:symbol val="none"/>
          </c:marker>
          <c:cat>
            <c:strRef>
              <c:f>Dashboard!$X$19:$X$30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Dashboard!$Z$19:$Z$30</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4CCB-450D-BB80-B629CD2CFF19}"/>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min val="0"/>
        </c:scaling>
        <c:delete val="0"/>
        <c:axPos val="l"/>
        <c:majorGridlines>
          <c:spPr>
            <a:ln w="9525">
              <a:solidFill>
                <a:srgbClr val="E3E7E9"/>
              </a:solidFill>
              <a:prstDash val="dash"/>
            </a:ln>
          </c:spPr>
        </c:majorGridlines>
        <c:numFmt formatCode="0.00" sourceLinked="0"/>
        <c:majorTickMark val="none"/>
        <c:minorTickMark val="none"/>
        <c:tickLblPos val="nextTo"/>
        <c:crossAx val="48650112"/>
        <c:crosses val="autoZero"/>
        <c:crossBetween val="between"/>
      </c:valAx>
    </c:plotArea>
    <c:legend>
      <c:legendPos val="t"/>
      <c:overlay val="0"/>
    </c:legend>
    <c:plotVisOnly val="0"/>
    <c:dispBlanksAs val="gap"/>
    <c:showDLblsOverMax val="1"/>
  </c:chart>
  <c:spPr>
    <a:solidFill>
      <a:sysClr val="window" lastClr="FFFFFF"/>
    </a:solidFill>
    <a:ln w="9525">
      <a:noFill/>
      <a:prstDash val="solid"/>
      <a:round/>
    </a:ln>
    <a:effectLst/>
    <a:extLst>
      <a:ext uri="{91240B29-F687-4F45-9708-019B960494DF}">
        <a14:hiddenLine xmlns:a14="http://schemas.microsoft.com/office/drawing/2010/main" w="9525">
          <a:solidFill>
            <a:srgbClr val="D9D9D9"/>
          </a:solidFill>
          <a:prstDash val="solid"/>
          <a:round/>
        </a14:hiddenLine>
      </a:ext>
    </a:extLst>
  </c:spPr>
  <c:txPr>
    <a:bodyPr/>
    <a:lstStyle/>
    <a:p>
      <a:pPr>
        <a:defRPr sz="1000">
          <a:latin typeface="Poppins"/>
          <a:ea typeface="Poppins"/>
          <a:cs typeface="Poppin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Records by event category</a:t>
            </a:r>
          </a:p>
        </c:rich>
      </c:tx>
      <c:overlay val="0"/>
    </c:title>
    <c:autoTitleDeleted val="0"/>
    <c:plotArea>
      <c:layout/>
      <c:barChart>
        <c:barDir val="bar"/>
        <c:grouping val="clustered"/>
        <c:varyColors val="0"/>
        <c:ser>
          <c:idx val="0"/>
          <c:order val="0"/>
          <c:tx>
            <c:v>Case records</c:v>
          </c:tx>
          <c:spPr>
            <a:solidFill>
              <a:srgbClr val="008D90"/>
            </a:solidFill>
          </c:spPr>
          <c:invertIfNegative val="0"/>
          <c:cat>
            <c:strRef>
              <c:f>Dashboard!$R$36:$R$45</c:f>
              <c:strCache>
                <c:ptCount val="10"/>
                <c:pt idx="0">
                  <c:v>Injury / illness</c:v>
                </c:pt>
                <c:pt idx="1">
                  <c:v>Near miss</c:v>
                </c:pt>
                <c:pt idx="2">
                  <c:v>Property damage</c:v>
                </c:pt>
                <c:pt idx="3">
                  <c:v>Equipment damage</c:v>
                </c:pt>
                <c:pt idx="4">
                  <c:v>Vehicle event</c:v>
                </c:pt>
                <c:pt idx="5">
                  <c:v>Environmental</c:v>
                </c:pt>
                <c:pt idx="6">
                  <c:v>Fire / explosion</c:v>
                </c:pt>
                <c:pt idx="7">
                  <c:v>Security / theft</c:v>
                </c:pt>
                <c:pt idx="8">
                  <c:v>Hazard observation</c:v>
                </c:pt>
                <c:pt idx="9">
                  <c:v>Other</c:v>
                </c:pt>
              </c:strCache>
            </c:strRef>
          </c:cat>
          <c:val>
            <c:numRef>
              <c:f>Dashboard!$S$36:$S$45</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3C7-4914-913C-4F477544251F}"/>
            </c:ext>
          </c:extLst>
        </c:ser>
        <c:dLbls>
          <c:showLegendKey val="0"/>
          <c:showVal val="0"/>
          <c:showCatName val="0"/>
          <c:showSerName val="0"/>
          <c:showPercent val="0"/>
          <c:showBubbleSize val="0"/>
        </c:dLbls>
        <c:gapWidth val="150"/>
        <c:axId val="48650112"/>
        <c:axId val="48672768"/>
      </c:barChart>
      <c:catAx>
        <c:axId val="48650112"/>
        <c:scaling>
          <c:orientation val="maxMin"/>
        </c:scaling>
        <c:delete val="0"/>
        <c:axPos val="l"/>
        <c:numFmt formatCode="General" sourceLinked="1"/>
        <c:majorTickMark val="none"/>
        <c:minorTickMark val="none"/>
        <c:tickLblPos val="nextTo"/>
        <c:txPr>
          <a:bodyPr/>
          <a:lstStyle/>
          <a:p>
            <a:pPr>
              <a:defRPr sz="900"/>
            </a:pPr>
            <a:endParaRPr lang="en-US"/>
          </a:p>
        </c:txPr>
        <c:crossAx val="48672768"/>
        <c:crosses val="autoZero"/>
        <c:auto val="1"/>
        <c:lblAlgn val="ctr"/>
        <c:lblOffset val="100"/>
        <c:noMultiLvlLbl val="1"/>
      </c:catAx>
      <c:valAx>
        <c:axId val="48672768"/>
        <c:scaling>
          <c:orientation val="minMax"/>
          <c:min val="0"/>
        </c:scaling>
        <c:delete val="0"/>
        <c:axPos val="t"/>
        <c:majorGridlines>
          <c:spPr>
            <a:ln w="9525">
              <a:solidFill>
                <a:srgbClr val="E3E7E9"/>
              </a:solidFill>
              <a:prstDash val="dash"/>
            </a:ln>
          </c:spPr>
        </c:majorGridlines>
        <c:numFmt formatCode="General" sourceLinked="0"/>
        <c:majorTickMark val="none"/>
        <c:minorTickMark val="none"/>
        <c:tickLblPos val="nextTo"/>
        <c:crossAx val="48650112"/>
        <c:crosses val="autoZero"/>
        <c:crossBetween val="between"/>
      </c:valAx>
    </c:plotArea>
    <c:plotVisOnly val="0"/>
    <c:dispBlanksAs val="gap"/>
    <c:showDLblsOverMax val="1"/>
  </c:chart>
  <c:spPr>
    <a:solidFill>
      <a:sysClr val="window" lastClr="FFFFFF"/>
    </a:solidFill>
    <a:ln w="9525">
      <a:noFill/>
      <a:prstDash val="solid"/>
      <a:round/>
    </a:ln>
    <a:effectLst/>
    <a:extLst>
      <a:ext uri="{91240B29-F687-4F45-9708-019B960494DF}">
        <a14:hiddenLine xmlns:a14="http://schemas.microsoft.com/office/drawing/2010/main" w="9525">
          <a:solidFill>
            <a:srgbClr val="D9D9D9"/>
          </a:solidFill>
          <a:prstDash val="solid"/>
          <a:round/>
        </a14:hiddenLine>
      </a:ext>
    </a:extLst>
  </c:spPr>
  <c:txPr>
    <a:bodyPr/>
    <a:lstStyle/>
    <a:p>
      <a:pPr>
        <a:defRPr sz="1000">
          <a:latin typeface="Poppins"/>
          <a:ea typeface="Poppins"/>
          <a:cs typeface="Poppins"/>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Actual and potential severity</a:t>
            </a:r>
          </a:p>
        </c:rich>
      </c:tx>
      <c:overlay val="0"/>
    </c:title>
    <c:autoTitleDeleted val="0"/>
    <c:plotArea>
      <c:layout/>
      <c:barChart>
        <c:barDir val="col"/>
        <c:grouping val="clustered"/>
        <c:varyColors val="0"/>
        <c:ser>
          <c:idx val="0"/>
          <c:order val="0"/>
          <c:tx>
            <c:v>Actual</c:v>
          </c:tx>
          <c:spPr>
            <a:solidFill>
              <a:srgbClr val="008D90"/>
            </a:solidFill>
          </c:spPr>
          <c:invertIfNegative val="0"/>
          <c:cat>
            <c:strRef>
              <c:f>Dashboard!$U$36:$U$40</c:f>
              <c:strCache>
                <c:ptCount val="5"/>
                <c:pt idx="0">
                  <c:v>1 - Negligible</c:v>
                </c:pt>
                <c:pt idx="1">
                  <c:v>2 - Minor</c:v>
                </c:pt>
                <c:pt idx="2">
                  <c:v>3 - Moderate</c:v>
                </c:pt>
                <c:pt idx="3">
                  <c:v>4 - Major</c:v>
                </c:pt>
                <c:pt idx="4">
                  <c:v>5 - Severe / fatal</c:v>
                </c:pt>
              </c:strCache>
            </c:strRef>
          </c:cat>
          <c:val>
            <c:numRef>
              <c:f>Dashboard!$V$36:$V$40</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221F-400A-9068-A07DA93EAE86}"/>
            </c:ext>
          </c:extLst>
        </c:ser>
        <c:ser>
          <c:idx val="1"/>
          <c:order val="1"/>
          <c:tx>
            <c:v>Potential</c:v>
          </c:tx>
          <c:spPr>
            <a:solidFill>
              <a:srgbClr val="C5B6DE"/>
            </a:solidFill>
          </c:spPr>
          <c:invertIfNegative val="0"/>
          <c:cat>
            <c:strRef>
              <c:f>Dashboard!$U$36:$U$40</c:f>
              <c:strCache>
                <c:ptCount val="5"/>
                <c:pt idx="0">
                  <c:v>1 - Negligible</c:v>
                </c:pt>
                <c:pt idx="1">
                  <c:v>2 - Minor</c:v>
                </c:pt>
                <c:pt idx="2">
                  <c:v>3 - Moderate</c:v>
                </c:pt>
                <c:pt idx="3">
                  <c:v>4 - Major</c:v>
                </c:pt>
                <c:pt idx="4">
                  <c:v>5 - Severe / fatal</c:v>
                </c:pt>
              </c:strCache>
            </c:strRef>
          </c:cat>
          <c:val>
            <c:numRef>
              <c:f>Dashboard!$W$36:$W$40</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221F-400A-9068-A07DA93EAE8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min val="0"/>
        </c:scaling>
        <c:delete val="0"/>
        <c:axPos val="l"/>
        <c:majorGridlines>
          <c:spPr>
            <a:ln w="9525">
              <a:solidFill>
                <a:srgbClr val="E3E7E9"/>
              </a:solidFill>
              <a:prstDash val="dash"/>
            </a:ln>
          </c:spPr>
        </c:majorGridlines>
        <c:numFmt formatCode="General" sourceLinked="0"/>
        <c:majorTickMark val="none"/>
        <c:minorTickMark val="none"/>
        <c:tickLblPos val="nextTo"/>
        <c:crossAx val="48650112"/>
        <c:crosses val="autoZero"/>
        <c:crossBetween val="between"/>
      </c:valAx>
    </c:plotArea>
    <c:legend>
      <c:legendPos val="t"/>
      <c:overlay val="0"/>
    </c:legend>
    <c:plotVisOnly val="0"/>
    <c:dispBlanksAs val="gap"/>
    <c:showDLblsOverMax val="1"/>
  </c:chart>
  <c:spPr>
    <a:solidFill>
      <a:sysClr val="window" lastClr="FFFFFF"/>
    </a:solidFill>
    <a:ln w="9525">
      <a:noFill/>
      <a:prstDash val="solid"/>
      <a:round/>
    </a:ln>
    <a:effectLst/>
    <a:extLst>
      <a:ext uri="{91240B29-F687-4F45-9708-019B960494DF}">
        <a14:hiddenLine xmlns:a14="http://schemas.microsoft.com/office/drawing/2010/main" w="9525">
          <a:solidFill>
            <a:srgbClr val="D9D9D9"/>
          </a:solidFill>
          <a:prstDash val="solid"/>
          <a:round/>
        </a14:hiddenLine>
      </a:ext>
    </a:extLst>
  </c:spPr>
  <c:txPr>
    <a:bodyPr/>
    <a:lstStyle/>
    <a:p>
      <a:pPr>
        <a:defRPr sz="1000">
          <a:latin typeface="Poppins"/>
          <a:ea typeface="Poppins"/>
          <a:cs typeface="Poppins"/>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a:t>Top 10 categories</a:t>
            </a:r>
          </a:p>
        </c:rich>
      </c:tx>
      <c:overlay val="0"/>
    </c:title>
    <c:autoTitleDeleted val="0"/>
    <c:plotArea>
      <c:layout/>
      <c:barChart>
        <c:barDir val="bar"/>
        <c:grouping val="clustered"/>
        <c:varyColors val="0"/>
        <c:ser>
          <c:idx val="0"/>
          <c:order val="0"/>
          <c:tx>
            <c:v>Selected measure</c:v>
          </c:tx>
          <c:spPr>
            <a:solidFill>
              <a:srgbClr val="008D90"/>
            </a:solidFill>
          </c:spPr>
          <c:invertIfNegative val="0"/>
          <c:cat>
            <c:strRef>
              <c:f>'Trend Explorer'!$U$13:$U$22</c:f>
              <c:strCache>
                <c:ptCount val="10"/>
                <c:pt idx="0">
                  <c:v>Injury / illness</c:v>
                </c:pt>
                <c:pt idx="1">
                  <c:v>Near miss</c:v>
                </c:pt>
                <c:pt idx="2">
                  <c:v>Property damage</c:v>
                </c:pt>
                <c:pt idx="3">
                  <c:v>Equipment damage</c:v>
                </c:pt>
                <c:pt idx="4">
                  <c:v>Vehicle event</c:v>
                </c:pt>
                <c:pt idx="5">
                  <c:v>Environmental</c:v>
                </c:pt>
                <c:pt idx="6">
                  <c:v>Fire / explosion</c:v>
                </c:pt>
                <c:pt idx="7">
                  <c:v>Security / theft</c:v>
                </c:pt>
                <c:pt idx="8">
                  <c:v>Hazard observation</c:v>
                </c:pt>
                <c:pt idx="9">
                  <c:v>Other</c:v>
                </c:pt>
              </c:strCache>
            </c:strRef>
          </c:cat>
          <c:val>
            <c:numRef>
              <c:f>'Trend Explorer'!$V$13:$V$22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38E-4D68-B12C-48DED18AD700}"/>
            </c:ext>
          </c:extLst>
        </c:ser>
        <c:dLbls>
          <c:showLegendKey val="0"/>
          <c:showVal val="0"/>
          <c:showCatName val="0"/>
          <c:showSerName val="0"/>
          <c:showPercent val="0"/>
          <c:showBubbleSize val="0"/>
        </c:dLbls>
        <c:gapWidth val="150"/>
        <c:axId val="48650112"/>
        <c:axId val="48672768"/>
      </c:barChart>
      <c:catAx>
        <c:axId val="48650112"/>
        <c:scaling>
          <c:orientation val="maxMin"/>
        </c:scaling>
        <c:delete val="0"/>
        <c:axPos val="l"/>
        <c:numFmt formatCode="General" sourceLinked="1"/>
        <c:majorTickMark val="none"/>
        <c:minorTickMark val="none"/>
        <c:tickLblPos val="nextTo"/>
        <c:txPr>
          <a:bodyPr/>
          <a:lstStyle/>
          <a:p>
            <a:pPr>
              <a:defRPr sz="900"/>
            </a:pPr>
            <a:endParaRPr lang="en-US"/>
          </a:p>
        </c:txPr>
        <c:crossAx val="48672768"/>
        <c:crosses val="autoZero"/>
        <c:auto val="1"/>
        <c:lblAlgn val="ctr"/>
        <c:lblOffset val="100"/>
        <c:noMultiLvlLbl val="1"/>
      </c:catAx>
      <c:valAx>
        <c:axId val="48672768"/>
        <c:scaling>
          <c:orientation val="minMax"/>
          <c:min val="0"/>
        </c:scaling>
        <c:delete val="0"/>
        <c:axPos val="t"/>
        <c:majorGridlines>
          <c:spPr>
            <a:ln w="9525">
              <a:solidFill>
                <a:srgbClr val="E3E7E9"/>
              </a:solidFill>
              <a:prstDash val="dash"/>
            </a:ln>
          </c:spPr>
        </c:majorGridlines>
        <c:numFmt formatCode="General" sourceLinked="0"/>
        <c:majorTickMark val="none"/>
        <c:minorTickMark val="none"/>
        <c:tickLblPos val="nextTo"/>
        <c:crossAx val="48650112"/>
        <c:crosses val="autoZero"/>
        <c:crossBetween val="between"/>
      </c:valAx>
    </c:plotArea>
    <c:plotVisOnly val="0"/>
    <c:dispBlanksAs val="gap"/>
    <c:showDLblsOverMax val="1"/>
  </c:chart>
  <c:spPr>
    <a:solidFill>
      <a:sysClr val="window" lastClr="FFFFFF"/>
    </a:solidFill>
    <a:ln w="9525">
      <a:noFill/>
      <a:prstDash val="solid"/>
      <a:round/>
    </a:ln>
    <a:effectLst/>
    <a:extLst>
      <a:ext uri="{91240B29-F687-4F45-9708-019B960494DF}">
        <a14:hiddenLine xmlns:a14="http://schemas.microsoft.com/office/drawing/2010/main" w="9525">
          <a:solidFill>
            <a:srgbClr val="D9D9D9"/>
          </a:solidFill>
          <a:prstDash val="solid"/>
          <a:round/>
        </a14:hiddenLine>
      </a:ext>
    </a:extLst>
  </c:spPr>
  <c:txPr>
    <a:bodyPr/>
    <a:lstStyle/>
    <a:p>
      <a:pPr>
        <a:defRPr sz="1000">
          <a:latin typeface="Poppins"/>
          <a:ea typeface="Poppins"/>
          <a:cs typeface="Poppins"/>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17</xdr:row>
      <xdr:rowOff>0</xdr:rowOff>
    </xdr:from>
    <xdr:to>
      <xdr:col>8</xdr:col>
      <xdr:colOff>0</xdr:colOff>
      <xdr:row>33</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0</xdr:colOff>
      <xdr:row>17</xdr:row>
      <xdr:rowOff>0</xdr:rowOff>
    </xdr:from>
    <xdr:to>
      <xdr:col>16</xdr:col>
      <xdr:colOff>0</xdr:colOff>
      <xdr:row>33</xdr:row>
      <xdr:rowOff>0</xdr:rowOff>
    </xdr:to>
    <xdr:graphicFrame macro="">
      <xdr:nvGraphicFramePr>
        <xdr:cNvPr id="3" name="Chart">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0</xdr:colOff>
      <xdr:row>35</xdr:row>
      <xdr:rowOff>0</xdr:rowOff>
    </xdr:from>
    <xdr:to>
      <xdr:col>8</xdr:col>
      <xdr:colOff>0</xdr:colOff>
      <xdr:row>52</xdr:row>
      <xdr:rowOff>0</xdr:rowOff>
    </xdr:to>
    <xdr:graphicFrame macro="">
      <xdr:nvGraphicFramePr>
        <xdr:cNvPr id="4" name="Chart">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0</xdr:colOff>
      <xdr:row>35</xdr:row>
      <xdr:rowOff>0</xdr:rowOff>
    </xdr:from>
    <xdr:to>
      <xdr:col>16</xdr:col>
      <xdr:colOff>0</xdr:colOff>
      <xdr:row>52</xdr:row>
      <xdr:rowOff>0</xdr:rowOff>
    </xdr:to>
    <xdr:graphicFrame macro="">
      <xdr:nvGraphicFramePr>
        <xdr:cNvPr id="5" name="Chart">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7</xdr:col>
      <xdr:colOff>0</xdr:colOff>
      <xdr:row>1</xdr:row>
      <xdr:rowOff>0</xdr:rowOff>
    </xdr:from>
    <xdr:to>
      <xdr:col>10</xdr:col>
      <xdr:colOff>0</xdr:colOff>
      <xdr:row>4</xdr:row>
      <xdr:rowOff>9525</xdr:rowOff>
    </xdr:to>
    <xdr:pic>
      <xdr:nvPicPr>
        <xdr:cNvPr id="6" name="Your_Company_Logo_Replace_This_Picture" descr="Replace this unlocked customer picture using Change Pictur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fLocksWithSheet="0"/>
  </xdr:twoCellAnchor>
  <xdr:twoCellAnchor editAs="absolute">
    <xdr:from>
      <xdr:col>12</xdr:col>
      <xdr:colOff>0</xdr:colOff>
      <xdr:row>2</xdr:row>
      <xdr:rowOff>0</xdr:rowOff>
    </xdr:from>
    <xdr:to>
      <xdr:col>14</xdr:col>
      <xdr:colOff>628650</xdr:colOff>
      <xdr:row>4</xdr:row>
      <xdr:rowOff>101600</xdr:rowOff>
    </xdr:to>
    <xdr:pic>
      <xdr:nvPicPr>
        <xdr:cNvPr id="7" name="100PercentSafety_PreparedBy" descr="Prepared by 100% Safety Inc.">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0</xdr:colOff>
      <xdr:row>11</xdr:row>
      <xdr:rowOff>0</xdr:rowOff>
    </xdr:from>
    <xdr:to>
      <xdr:col>19</xdr:col>
      <xdr:colOff>0</xdr:colOff>
      <xdr:row>30</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0</xdr:colOff>
      <xdr:row>2</xdr:row>
      <xdr:rowOff>0</xdr:rowOff>
    </xdr:from>
    <xdr:to>
      <xdr:col>14</xdr:col>
      <xdr:colOff>628650</xdr:colOff>
      <xdr:row>4</xdr:row>
      <xdr:rowOff>101600</xdr:rowOff>
    </xdr:to>
    <xdr:pic>
      <xdr:nvPicPr>
        <xdr:cNvPr id="3" name="100PercentSafety_PreparedBy" descr="Prepared by 100% Safety Inc.">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12</xdr:col>
      <xdr:colOff>0</xdr:colOff>
      <xdr:row>2</xdr:row>
      <xdr:rowOff>0</xdr:rowOff>
    </xdr:from>
    <xdr:to>
      <xdr:col>13</xdr:col>
      <xdr:colOff>904875</xdr:colOff>
      <xdr:row>4</xdr:row>
      <xdr:rowOff>101600</xdr:rowOff>
    </xdr:to>
    <xdr:pic>
      <xdr:nvPicPr>
        <xdr:cNvPr id="2" name="100PercentSafety_PreparedBy" descr="Prepared by 100% Safety Inc.">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12</xdr:col>
      <xdr:colOff>0</xdr:colOff>
      <xdr:row>2</xdr:row>
      <xdr:rowOff>0</xdr:rowOff>
    </xdr:from>
    <xdr:to>
      <xdr:col>13</xdr:col>
      <xdr:colOff>619125</xdr:colOff>
      <xdr:row>4</xdr:row>
      <xdr:rowOff>101600</xdr:rowOff>
    </xdr:to>
    <xdr:pic>
      <xdr:nvPicPr>
        <xdr:cNvPr id="2" name="100PercentSafety_PreparedBy" descr="Prepared by 100% Safety Inc.">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12</xdr:col>
      <xdr:colOff>0</xdr:colOff>
      <xdr:row>2</xdr:row>
      <xdr:rowOff>0</xdr:rowOff>
    </xdr:from>
    <xdr:to>
      <xdr:col>13</xdr:col>
      <xdr:colOff>952500</xdr:colOff>
      <xdr:row>4</xdr:row>
      <xdr:rowOff>101600</xdr:rowOff>
    </xdr:to>
    <xdr:pic>
      <xdr:nvPicPr>
        <xdr:cNvPr id="2" name="100PercentSafety_PreparedBy" descr="Prepared by 100% Safety Inc.">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12</xdr:col>
      <xdr:colOff>0</xdr:colOff>
      <xdr:row>2</xdr:row>
      <xdr:rowOff>0</xdr:rowOff>
    </xdr:from>
    <xdr:to>
      <xdr:col>14</xdr:col>
      <xdr:colOff>628650</xdr:colOff>
      <xdr:row>4</xdr:row>
      <xdr:rowOff>101600</xdr:rowOff>
    </xdr:to>
    <xdr:pic>
      <xdr:nvPicPr>
        <xdr:cNvPr id="2" name="100PercentSafety_PreparedBy" descr="Prepared by 100% Safety Inc.">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cidentRecords" displayName="IncidentRecords" ref="A8:AK1008" totalsRowShown="0" headerRowDxfId="76" dataDxfId="75">
  <autoFilter ref="A8:AK1008" xr:uid="{00000000-0009-0000-0100-000001000000}"/>
  <tableColumns count="37">
    <tableColumn id="1" xr3:uid="{00000000-0010-0000-0000-000001000000}" name="Case ID" dataDxfId="74"/>
    <tableColumn id="2" xr3:uid="{00000000-0010-0000-0000-000002000000}" name="Event ID (optional)" dataDxfId="73"/>
    <tableColumn id="3" xr3:uid="{00000000-0010-0000-0000-000003000000}" name="Incident date" dataDxfId="72"/>
    <tableColumn id="4" xr3:uid="{00000000-0010-0000-0000-000004000000}" name="Time" dataDxfId="71"/>
    <tableColumn id="5" xr3:uid="{00000000-0010-0000-0000-000005000000}" name="Division" dataDxfId="70"/>
    <tableColumn id="6" xr3:uid="{00000000-0010-0000-0000-000006000000}" name="Location" dataDxfId="69"/>
    <tableColumn id="7" xr3:uid="{00000000-0010-0000-0000-000007000000}" name="Worker group" dataDxfId="68"/>
    <tableColumn id="8" xr3:uid="{00000000-0010-0000-0000-000008000000}" name="Event category" dataDxfId="67"/>
    <tableColumn id="9" xr3:uid="{00000000-0010-0000-0000-000009000000}" name="Case outcome" dataDxfId="66"/>
    <tableColumn id="10" xr3:uid="{00000000-0010-0000-0000-00000A000000}" name="Work related?" dataDxfId="65"/>
    <tableColumn id="11" xr3:uid="{00000000-0010-0000-0000-00000B000000}" name="Event mechanism" dataDxfId="64"/>
    <tableColumn id="12" xr3:uid="{00000000-0010-0000-0000-00000C000000}" name="Actual severity" dataDxfId="63"/>
    <tableColumn id="13" xr3:uid="{00000000-0010-0000-0000-00000D000000}" name="Potential severity" dataDxfId="62"/>
    <tableColumn id="14" xr3:uid="{00000000-0010-0000-0000-00000E000000}" name="Injury type" dataDxfId="61"/>
    <tableColumn id="15" xr3:uid="{00000000-0010-0000-0000-00000F000000}" name="Body part" dataDxfId="60"/>
    <tableColumn id="16" xr3:uid="{00000000-0010-0000-0000-000010000000}" name="Side of body" dataDxfId="59"/>
    <tableColumn id="17" xr3:uid="{00000000-0010-0000-0000-000011000000}" name="Lost days" dataDxfId="58"/>
    <tableColumn id="18" xr3:uid="{00000000-0010-0000-0000-000012000000}" name="Restricted / modified days" dataDxfId="57"/>
    <tableColumn id="19" xr3:uid="{00000000-0010-0000-0000-000013000000}" name="Recorded cost" dataDxfId="56"/>
    <tableColumn id="20" xr3:uid="{00000000-0010-0000-0000-000014000000}" name="Claim reference" dataDxfId="55"/>
    <tableColumn id="21" xr3:uid="{00000000-0010-0000-0000-000015000000}" name="What happened" dataDxfId="54"/>
    <tableColumn id="22" xr3:uid="{00000000-0010-0000-0000-000016000000}" name="Immediate cause 1" dataDxfId="53"/>
    <tableColumn id="23" xr3:uid="{00000000-0010-0000-0000-000017000000}" name="Immediate cause 2" dataDxfId="52"/>
    <tableColumn id="24" xr3:uid="{00000000-0010-0000-0000-000018000000}" name="Root cause 1" dataDxfId="51"/>
    <tableColumn id="25" xr3:uid="{00000000-0010-0000-0000-000019000000}" name="Root cause 2" dataDxfId="50"/>
    <tableColumn id="26" xr3:uid="{00000000-0010-0000-0000-00001A000000}" name="Investigation status" dataDxfId="49"/>
    <tableColumn id="27" xr3:uid="{00000000-0010-0000-0000-00001B000000}" name="Investigation owner" dataDxfId="48"/>
    <tableColumn id="28" xr3:uid="{00000000-0010-0000-0000-00001C000000}" name="Investigation closed" dataDxfId="47"/>
    <tableColumn id="29" xr3:uid="{00000000-0010-0000-0000-00001D000000}" name="Notes" dataDxfId="46"/>
    <tableColumn id="30" xr3:uid="{00000000-0010-0000-0000-00001E000000}" name="Year" dataDxfId="45"/>
    <tableColumn id="31" xr3:uid="{00000000-0010-0000-0000-00001F000000}" name="Month" dataDxfId="44"/>
    <tableColumn id="32" xr3:uid="{00000000-0010-0000-0000-000020000000}" name="Day of week" dataDxfId="43"/>
    <tableColumn id="33" xr3:uid="{00000000-0010-0000-0000-000021000000}" name="Recordable case" dataDxfId="42"/>
    <tableColumn id="34" xr3:uid="{00000000-0010-0000-0000-000022000000}" name="Lost-time case" dataDxfId="41"/>
    <tableColumn id="35" xr3:uid="{00000000-0010-0000-0000-000023000000}" name="Event key" dataDxfId="40"/>
    <tableColumn id="36" xr3:uid="{00000000-0010-0000-0000-000024000000}" name="First event record" dataDxfId="39"/>
    <tableColumn id="37" xr3:uid="{00000000-0010-0000-0000-000025000000}" name="Input check" dataDxfId="3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onthlyHours" displayName="MonthlyHours" ref="A8:H128" totalsRowShown="0" headerRowDxfId="37" dataDxfId="36">
  <autoFilter ref="A8:H128" xr:uid="{00000000-0009-0000-0100-000002000000}"/>
  <tableColumns count="8">
    <tableColumn id="1" xr3:uid="{00000000-0010-0000-0100-000001000000}" name="Month (first day)" dataDxfId="35"/>
    <tableColumn id="2" xr3:uid="{00000000-0010-0000-0100-000002000000}" name="Employee hours" dataDxfId="34"/>
    <tableColumn id="3" xr3:uid="{00000000-0010-0000-0100-000003000000}" name="Contractor hours" dataDxfId="33"/>
    <tableColumn id="4" xr3:uid="{00000000-0010-0000-0100-000004000000}" name="Employee headcount" dataDxfId="32"/>
    <tableColumn id="5" xr3:uid="{00000000-0010-0000-0100-000005000000}" name="Contractor headcount" dataDxfId="31"/>
    <tableColumn id="6" xr3:uid="{00000000-0010-0000-0100-000006000000}" name="Register reviewed?" dataDxfId="30"/>
    <tableColumn id="7" xr3:uid="{00000000-0010-0000-0100-000007000000}" name="Notes" dataDxfId="29"/>
    <tableColumn id="8" xr3:uid="{00000000-0010-0000-0100-000008000000}" name="Input check" dataDxfId="2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orrectiveActions" displayName="CorrectiveActions" ref="A8:N1008" totalsRowShown="0" headerRowDxfId="27" dataDxfId="26">
  <autoFilter ref="A8:N1008" xr:uid="{00000000-0009-0000-0100-000003000000}"/>
  <tableColumns count="14">
    <tableColumn id="1" xr3:uid="{00000000-0010-0000-0200-000001000000}" name="Action ID" dataDxfId="25"/>
    <tableColumn id="2" xr3:uid="{00000000-0010-0000-0200-000002000000}" name="Case ID" dataDxfId="24"/>
    <tableColumn id="3" xr3:uid="{00000000-0010-0000-0200-000003000000}" name="Corrective action" dataDxfId="23"/>
    <tableColumn id="4" xr3:uid="{00000000-0010-0000-0200-000004000000}" name="Action owner" dataDxfId="22"/>
    <tableColumn id="5" xr3:uid="{00000000-0010-0000-0200-000005000000}" name="Opened date" dataDxfId="21"/>
    <tableColumn id="6" xr3:uid="{00000000-0010-0000-0200-000006000000}" name="Due date" dataDxfId="20"/>
    <tableColumn id="7" xr3:uid="{00000000-0010-0000-0200-000007000000}" name="Completed date" dataDxfId="19"/>
    <tableColumn id="8" xr3:uid="{00000000-0010-0000-0200-000008000000}" name="Effectiveness verified?" dataDxfId="18"/>
    <tableColumn id="9" xr3:uid="{00000000-0010-0000-0200-000009000000}" name="Priority" dataDxfId="17"/>
    <tableColumn id="10" xr3:uid="{00000000-0010-0000-0200-00000A000000}" name="Evidence / notes" dataDxfId="16"/>
    <tableColumn id="11" xr3:uid="{00000000-0010-0000-0200-00000B000000}" name="Status" dataDxfId="15"/>
    <tableColumn id="12" xr3:uid="{00000000-0010-0000-0200-00000C000000}" name="Days overdue" dataDxfId="14"/>
    <tableColumn id="13" xr3:uid="{00000000-0010-0000-0200-00000D000000}" name="Incident date" dataDxfId="13"/>
    <tableColumn id="14" xr3:uid="{00000000-0010-0000-0200-00000E000000}" name="Input check" dataDxfId="12"/>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D90"/>
    <pageSetUpPr fitToPage="1"/>
  </sheetPr>
  <dimension ref="A1:AF55"/>
  <sheetViews>
    <sheetView showGridLines="0" tabSelected="1" zoomScale="85" zoomScaleNormal="85" workbookViewId="0">
      <selection activeCell="B6" sqref="B6"/>
    </sheetView>
  </sheetViews>
  <sheetFormatPr defaultRowHeight="14.25"/>
  <cols>
    <col min="1" max="17" width="10.25" customWidth="1"/>
    <col min="18" max="32" width="10.25" hidden="1" customWidth="1"/>
  </cols>
  <sheetData>
    <row r="1" spans="1:32" ht="24.95" customHeight="1">
      <c r="A1" s="1"/>
      <c r="B1" s="1"/>
      <c r="C1" s="1"/>
      <c r="D1" s="1"/>
      <c r="E1" s="1"/>
      <c r="F1" s="1"/>
      <c r="G1" s="1"/>
      <c r="H1" s="1"/>
      <c r="I1" s="1"/>
      <c r="J1" s="1"/>
      <c r="K1" s="1"/>
      <c r="L1" s="1"/>
      <c r="M1" s="1"/>
      <c r="N1" s="1"/>
      <c r="O1" s="1"/>
      <c r="P1" s="1"/>
      <c r="Q1" s="1"/>
      <c r="R1" s="2"/>
      <c r="S1" s="2"/>
      <c r="T1" s="2"/>
      <c r="U1" s="2"/>
      <c r="V1" s="2"/>
      <c r="W1" s="2"/>
      <c r="X1" s="2"/>
      <c r="Y1" s="2"/>
      <c r="Z1" s="2"/>
      <c r="AA1" s="2"/>
      <c r="AB1" s="2"/>
      <c r="AC1" s="2"/>
      <c r="AD1" s="2"/>
      <c r="AE1" s="2"/>
      <c r="AF1" s="2"/>
    </row>
    <row r="2" spans="1:32" ht="24.95" customHeight="1">
      <c r="A2" s="35" t="s">
        <v>0</v>
      </c>
      <c r="B2" s="35" t="s">
        <v>0</v>
      </c>
      <c r="C2" s="35" t="s">
        <v>0</v>
      </c>
      <c r="D2" s="35" t="s">
        <v>0</v>
      </c>
      <c r="E2" s="35" t="s">
        <v>0</v>
      </c>
      <c r="F2" s="35" t="s">
        <v>0</v>
      </c>
      <c r="G2" s="35" t="s">
        <v>0</v>
      </c>
      <c r="H2" s="38" t="s">
        <v>1</v>
      </c>
      <c r="I2" s="39" t="s">
        <v>1</v>
      </c>
      <c r="J2" s="40" t="s">
        <v>1</v>
      </c>
      <c r="K2" s="1"/>
      <c r="L2" s="1"/>
      <c r="M2" s="47" t="s">
        <v>2</v>
      </c>
      <c r="N2" s="47"/>
      <c r="O2" s="47"/>
      <c r="P2" s="1"/>
      <c r="Q2" s="1"/>
      <c r="R2" s="2"/>
      <c r="S2" s="2"/>
      <c r="T2" s="2"/>
      <c r="U2" s="2"/>
      <c r="V2" s="2"/>
      <c r="W2" s="2"/>
      <c r="X2" s="2"/>
      <c r="Y2" s="2"/>
      <c r="Z2" s="2"/>
      <c r="AA2" s="2"/>
      <c r="AB2" s="2"/>
      <c r="AC2" s="2"/>
      <c r="AD2" s="2"/>
      <c r="AE2" s="2">
        <f>MATCH($B$6,'Monthly Statistics'!$A$60:$A$63,0)</f>
        <v>1</v>
      </c>
      <c r="AF2" s="2"/>
    </row>
    <row r="3" spans="1:32" ht="24.95" customHeight="1">
      <c r="A3" s="35" t="s">
        <v>0</v>
      </c>
      <c r="B3" s="35" t="s">
        <v>0</v>
      </c>
      <c r="C3" s="35" t="s">
        <v>0</v>
      </c>
      <c r="D3" s="35" t="s">
        <v>0</v>
      </c>
      <c r="E3" s="35" t="s">
        <v>0</v>
      </c>
      <c r="F3" s="35" t="s">
        <v>0</v>
      </c>
      <c r="G3" s="35" t="s">
        <v>0</v>
      </c>
      <c r="H3" s="41" t="s">
        <v>1</v>
      </c>
      <c r="I3" s="42" t="s">
        <v>1</v>
      </c>
      <c r="J3" s="43" t="s">
        <v>1</v>
      </c>
      <c r="K3" s="1"/>
      <c r="L3" s="1"/>
      <c r="M3" s="1"/>
      <c r="N3" s="1"/>
      <c r="O3" s="1"/>
      <c r="P3" s="1"/>
      <c r="Q3" s="1"/>
      <c r="R3" s="2"/>
      <c r="S3" s="2"/>
      <c r="T3" s="2"/>
      <c r="U3" s="2"/>
      <c r="V3" s="2"/>
      <c r="W3" s="2"/>
      <c r="X3" s="2"/>
      <c r="Y3" s="2"/>
      <c r="Z3" s="2"/>
      <c r="AA3" s="2"/>
      <c r="AB3" s="2"/>
      <c r="AC3" s="2"/>
      <c r="AD3" s="2"/>
      <c r="AE3" s="2"/>
      <c r="AF3" s="2"/>
    </row>
    <row r="4" spans="1:32" ht="24.95" customHeight="1">
      <c r="A4" s="36" t="s">
        <v>3</v>
      </c>
      <c r="B4" s="36" t="s">
        <v>3</v>
      </c>
      <c r="C4" s="37"/>
      <c r="D4" s="37"/>
      <c r="E4" s="37"/>
      <c r="F4" s="37"/>
      <c r="G4" s="37"/>
      <c r="H4" s="44" t="s">
        <v>1</v>
      </c>
      <c r="I4" s="45" t="s">
        <v>1</v>
      </c>
      <c r="J4" s="46" t="s">
        <v>1</v>
      </c>
      <c r="K4" s="1"/>
      <c r="L4" s="1"/>
      <c r="M4" s="1"/>
      <c r="N4" s="1"/>
      <c r="O4" s="1"/>
      <c r="P4" s="1"/>
      <c r="Q4" s="1"/>
      <c r="R4" s="2"/>
      <c r="S4" s="2"/>
      <c r="T4" s="2"/>
      <c r="U4" s="2"/>
      <c r="V4" s="2"/>
      <c r="W4" s="2"/>
      <c r="X4" s="2"/>
      <c r="Y4" s="2"/>
      <c r="Z4" s="2"/>
      <c r="AA4" s="2"/>
      <c r="AB4" s="2"/>
      <c r="AC4" s="2"/>
      <c r="AD4" s="2"/>
      <c r="AE4" s="2"/>
      <c r="AF4" s="2"/>
    </row>
    <row r="5" spans="1:32" ht="24.95" customHeight="1">
      <c r="A5" s="1"/>
      <c r="B5" s="1"/>
      <c r="C5" s="1"/>
      <c r="D5" s="1"/>
      <c r="E5" s="1"/>
      <c r="F5" s="1"/>
      <c r="G5" s="1"/>
      <c r="H5" s="1"/>
      <c r="I5" s="1"/>
      <c r="J5" s="1"/>
      <c r="K5" s="1"/>
      <c r="L5" s="1"/>
      <c r="M5" s="1"/>
      <c r="N5" s="1"/>
      <c r="O5" s="1"/>
      <c r="P5" s="1"/>
      <c r="Q5" s="1"/>
      <c r="R5" s="2"/>
      <c r="S5" s="2"/>
      <c r="T5" s="2"/>
      <c r="U5" s="2"/>
      <c r="V5" s="2"/>
      <c r="W5" s="2"/>
      <c r="X5" s="2"/>
      <c r="Y5" s="2"/>
      <c r="Z5" s="2"/>
      <c r="AA5" s="2"/>
      <c r="AB5" s="2"/>
      <c r="AC5" s="2"/>
      <c r="AD5" s="2"/>
      <c r="AE5" s="2"/>
      <c r="AF5" s="2"/>
    </row>
    <row r="6" spans="1:32" ht="24.95" customHeight="1">
      <c r="A6" s="1" t="s">
        <v>4</v>
      </c>
      <c r="B6" s="4">
        <v>2026</v>
      </c>
      <c r="C6" s="1"/>
      <c r="D6" s="1" t="s">
        <v>5</v>
      </c>
      <c r="E6" s="1"/>
      <c r="F6" s="4">
        <v>9</v>
      </c>
      <c r="G6" s="1"/>
      <c r="H6" s="1" t="s">
        <v>6</v>
      </c>
      <c r="I6" s="48">
        <f>Setup!B6</f>
        <v>200000</v>
      </c>
      <c r="J6" s="49"/>
      <c r="K6" s="1"/>
      <c r="L6" s="1"/>
      <c r="M6" s="1" t="s">
        <v>7</v>
      </c>
      <c r="N6" s="50">
        <f ca="1">TODAY()</f>
        <v>46312</v>
      </c>
      <c r="O6" s="49"/>
      <c r="P6" s="49"/>
      <c r="Q6" s="1"/>
      <c r="R6" s="2"/>
      <c r="S6" s="2"/>
      <c r="T6" s="2"/>
      <c r="U6" s="2"/>
      <c r="V6" s="2"/>
      <c r="W6" s="2"/>
      <c r="X6" s="2"/>
      <c r="Y6" s="2"/>
      <c r="Z6" s="2"/>
      <c r="AA6" s="2"/>
      <c r="AB6" s="2"/>
      <c r="AC6" s="2"/>
      <c r="AD6" s="2"/>
      <c r="AE6" s="2"/>
      <c r="AF6" s="2"/>
    </row>
    <row r="7" spans="1:32" ht="24.95" customHeight="1">
      <c r="A7" s="51" t="str">
        <f>IF(INDEX('Monthly Statistics'!$B$60:$B$63,$AE$2)=F6,"Reporting complete through "&amp;TEXT(DATE(B6,F6,1),"mmm yyyy"),"Complete hours and review incident records: "&amp;INDEX('Monthly Statistics'!$B$60:$B$63,$AE$2)&amp;" of "&amp;F6&amp;" months ready. Rates remain blank until complete.")</f>
        <v>Complete hours and review incident records: 0 of 9 months ready. Rates remain blank until complete.</v>
      </c>
      <c r="B7" s="51"/>
      <c r="C7" s="51"/>
      <c r="D7" s="51"/>
      <c r="E7" s="51"/>
      <c r="F7" s="51"/>
      <c r="G7" s="51"/>
      <c r="H7" s="51"/>
      <c r="I7" s="51"/>
      <c r="J7" s="51"/>
      <c r="K7" s="51"/>
      <c r="L7" s="51"/>
      <c r="M7" s="51"/>
      <c r="N7" s="51"/>
      <c r="O7" s="51"/>
      <c r="P7" s="51"/>
      <c r="Q7" s="1"/>
      <c r="R7" s="2"/>
      <c r="S7" s="2"/>
      <c r="T7" s="2"/>
      <c r="U7" s="2"/>
      <c r="V7" s="2"/>
      <c r="W7" s="2"/>
      <c r="X7" s="2"/>
      <c r="Y7" s="2"/>
      <c r="Z7" s="2"/>
      <c r="AA7" s="2"/>
      <c r="AB7" s="2"/>
      <c r="AC7" s="2"/>
      <c r="AD7" s="2"/>
      <c r="AE7" s="2"/>
      <c r="AF7" s="2"/>
    </row>
    <row r="8" spans="1:32" ht="24.95" customHeight="1">
      <c r="A8" s="1"/>
      <c r="B8" s="1"/>
      <c r="C8" s="1"/>
      <c r="D8" s="1"/>
      <c r="E8" s="1"/>
      <c r="F8" s="1"/>
      <c r="G8" s="1"/>
      <c r="H8" s="1"/>
      <c r="I8" s="1"/>
      <c r="J8" s="1"/>
      <c r="K8" s="1"/>
      <c r="L8" s="1"/>
      <c r="M8" s="1"/>
      <c r="N8" s="1"/>
      <c r="O8" s="1"/>
      <c r="P8" s="1"/>
      <c r="Q8" s="1"/>
      <c r="R8" s="2"/>
      <c r="S8" s="2"/>
      <c r="T8" s="2"/>
      <c r="U8" s="2"/>
      <c r="V8" s="2"/>
      <c r="W8" s="2"/>
      <c r="X8" s="2"/>
      <c r="Y8" s="2"/>
      <c r="Z8" s="2"/>
      <c r="AA8" s="2"/>
      <c r="AB8" s="2"/>
      <c r="AC8" s="2"/>
      <c r="AD8" s="2"/>
      <c r="AE8" s="2"/>
      <c r="AF8" s="2"/>
    </row>
    <row r="9" spans="1:32" ht="24.95" customHeight="1">
      <c r="A9" s="52" t="s">
        <v>8</v>
      </c>
      <c r="B9" s="52" t="s">
        <v>8</v>
      </c>
      <c r="C9" s="52" t="s">
        <v>8</v>
      </c>
      <c r="D9" s="52" t="s">
        <v>8</v>
      </c>
      <c r="E9" s="54" t="s">
        <v>9</v>
      </c>
      <c r="F9" s="54" t="s">
        <v>9</v>
      </c>
      <c r="G9" s="54" t="s">
        <v>9</v>
      </c>
      <c r="H9" s="54" t="s">
        <v>9</v>
      </c>
      <c r="I9" s="56" t="s">
        <v>10</v>
      </c>
      <c r="J9" s="56" t="s">
        <v>10</v>
      </c>
      <c r="K9" s="56" t="s">
        <v>10</v>
      </c>
      <c r="L9" s="56" t="s">
        <v>10</v>
      </c>
      <c r="M9" s="58" t="s">
        <v>11</v>
      </c>
      <c r="N9" s="58" t="s">
        <v>11</v>
      </c>
      <c r="O9" s="58" t="s">
        <v>11</v>
      </c>
      <c r="P9" s="58" t="s">
        <v>11</v>
      </c>
      <c r="Q9" s="1"/>
      <c r="R9" s="2"/>
      <c r="S9" s="2"/>
      <c r="T9" s="2"/>
      <c r="U9" s="2"/>
      <c r="V9" s="2"/>
      <c r="W9" s="2"/>
      <c r="X9" s="2"/>
      <c r="Y9" s="2"/>
      <c r="Z9" s="2"/>
      <c r="AA9" s="2"/>
      <c r="AB9" s="2"/>
      <c r="AC9" s="2"/>
      <c r="AD9" s="2"/>
      <c r="AE9" s="2"/>
      <c r="AF9" s="2"/>
    </row>
    <row r="10" spans="1:32" ht="24.95" customHeight="1">
      <c r="A10" s="53" t="str">
        <f>IF(INDEX('Monthly Statistics'!$G$60:$G$63,$AE$2)="","—",INDEX('Monthly Statistics'!$G$60:$G$63,$AE$2))</f>
        <v>—</v>
      </c>
      <c r="B10" s="53"/>
      <c r="C10" s="53"/>
      <c r="D10" s="53"/>
      <c r="E10" s="55" t="str">
        <f>IF(INDEX('Monthly Statistics'!$H$60:$H$63,$AE$2)="","—",INDEX('Monthly Statistics'!$H$60:$H$63,$AE$2))</f>
        <v>—</v>
      </c>
      <c r="F10" s="55"/>
      <c r="G10" s="55"/>
      <c r="H10" s="55"/>
      <c r="I10" s="57">
        <f>INDEX('Monthly Statistics'!$D$60:$D$63,$AE$2)</f>
        <v>0</v>
      </c>
      <c r="J10" s="57"/>
      <c r="K10" s="57"/>
      <c r="L10" s="57"/>
      <c r="M10" s="59">
        <f>INDEX('Monthly Statistics'!$E$60:$E$63,$AE$2)</f>
        <v>0</v>
      </c>
      <c r="N10" s="59"/>
      <c r="O10" s="59"/>
      <c r="P10" s="59"/>
      <c r="Q10" s="1"/>
      <c r="R10" s="2"/>
      <c r="S10" s="2"/>
      <c r="T10" s="2"/>
      <c r="U10" s="2"/>
      <c r="V10" s="2"/>
      <c r="W10" s="2"/>
      <c r="X10" s="2"/>
      <c r="Y10" s="2"/>
      <c r="Z10" s="2"/>
      <c r="AA10" s="2"/>
      <c r="AB10" s="2"/>
      <c r="AC10" s="2"/>
      <c r="AD10" s="2"/>
      <c r="AE10" s="2"/>
      <c r="AF10" s="2"/>
    </row>
    <row r="11" spans="1:32" ht="24.95" customHeight="1">
      <c r="A11" s="53"/>
      <c r="B11" s="53"/>
      <c r="C11" s="53"/>
      <c r="D11" s="53"/>
      <c r="E11" s="55"/>
      <c r="F11" s="55"/>
      <c r="G11" s="55"/>
      <c r="H11" s="55"/>
      <c r="I11" s="57"/>
      <c r="J11" s="57"/>
      <c r="K11" s="57"/>
      <c r="L11" s="57"/>
      <c r="M11" s="59"/>
      <c r="N11" s="59"/>
      <c r="O11" s="59"/>
      <c r="P11" s="59"/>
      <c r="Q11" s="1"/>
      <c r="R11" s="2"/>
      <c r="S11" s="2"/>
      <c r="T11" s="2"/>
      <c r="U11" s="2"/>
      <c r="V11" s="2"/>
      <c r="W11" s="2"/>
      <c r="X11" s="2"/>
      <c r="Y11" s="2"/>
      <c r="Z11" s="2"/>
      <c r="AA11" s="2"/>
      <c r="AB11" s="2"/>
      <c r="AC11" s="2"/>
      <c r="AD11" s="2"/>
      <c r="AE11" s="2"/>
      <c r="AF11" s="2"/>
    </row>
    <row r="12" spans="1:32" ht="24.95" customHeight="1">
      <c r="A12" s="53"/>
      <c r="B12" s="53"/>
      <c r="C12" s="53"/>
      <c r="D12" s="53"/>
      <c r="E12" s="55"/>
      <c r="F12" s="55"/>
      <c r="G12" s="55"/>
      <c r="H12" s="55"/>
      <c r="I12" s="57"/>
      <c r="J12" s="57"/>
      <c r="K12" s="57"/>
      <c r="L12" s="57"/>
      <c r="M12" s="59"/>
      <c r="N12" s="59"/>
      <c r="O12" s="59"/>
      <c r="P12" s="59"/>
      <c r="Q12" s="1"/>
      <c r="R12" s="2"/>
      <c r="S12" s="2"/>
      <c r="T12" s="2"/>
      <c r="U12" s="2"/>
      <c r="V12" s="2"/>
      <c r="W12" s="2"/>
      <c r="X12" s="2"/>
      <c r="Y12" s="2"/>
      <c r="Z12" s="2"/>
      <c r="AA12" s="2"/>
      <c r="AB12" s="2"/>
      <c r="AC12" s="2"/>
      <c r="AD12" s="2"/>
      <c r="AE12" s="2"/>
      <c r="AF12" s="2"/>
    </row>
    <row r="13" spans="1:32" ht="24.95" customHeight="1">
      <c r="A13" s="1"/>
      <c r="B13" s="1"/>
      <c r="C13" s="1"/>
      <c r="D13" s="1"/>
      <c r="E13" s="1"/>
      <c r="F13" s="1"/>
      <c r="G13" s="1"/>
      <c r="H13" s="1"/>
      <c r="I13" s="1"/>
      <c r="J13" s="1"/>
      <c r="K13" s="1"/>
      <c r="L13" s="1"/>
      <c r="M13" s="1"/>
      <c r="N13" s="1"/>
      <c r="O13" s="1"/>
      <c r="P13" s="1"/>
      <c r="Q13" s="1"/>
      <c r="R13" s="2"/>
      <c r="S13" s="2"/>
      <c r="T13" s="2"/>
      <c r="U13" s="2"/>
      <c r="V13" s="2"/>
      <c r="W13" s="2"/>
      <c r="X13" s="2"/>
      <c r="Y13" s="2"/>
      <c r="Z13" s="2"/>
      <c r="AA13" s="2"/>
      <c r="AB13" s="2"/>
      <c r="AC13" s="2"/>
      <c r="AD13" s="2"/>
      <c r="AE13" s="2"/>
      <c r="AF13" s="2"/>
    </row>
    <row r="14" spans="1:32" ht="24.95" customHeight="1">
      <c r="A14" s="36" t="s">
        <v>12</v>
      </c>
      <c r="B14" s="36" t="s">
        <v>12</v>
      </c>
      <c r="C14" s="36" t="s">
        <v>12</v>
      </c>
      <c r="D14" s="36" t="s">
        <v>13</v>
      </c>
      <c r="E14" s="36" t="s">
        <v>13</v>
      </c>
      <c r="F14" s="36" t="s">
        <v>13</v>
      </c>
      <c r="G14" s="36" t="s">
        <v>14</v>
      </c>
      <c r="H14" s="36" t="s">
        <v>14</v>
      </c>
      <c r="I14" s="36" t="s">
        <v>14</v>
      </c>
      <c r="J14" s="36" t="s">
        <v>15</v>
      </c>
      <c r="K14" s="36" t="s">
        <v>15</v>
      </c>
      <c r="L14" s="36" t="s">
        <v>15</v>
      </c>
      <c r="M14" s="36" t="s">
        <v>16</v>
      </c>
      <c r="N14" s="36" t="s">
        <v>16</v>
      </c>
      <c r="O14" s="36" t="s">
        <v>16</v>
      </c>
      <c r="P14" s="36" t="s">
        <v>16</v>
      </c>
      <c r="Q14" s="1"/>
      <c r="R14" s="2"/>
      <c r="S14" s="2"/>
      <c r="T14" s="2"/>
      <c r="U14" s="2"/>
      <c r="V14" s="2"/>
      <c r="W14" s="2"/>
      <c r="X14" s="2"/>
      <c r="Y14" s="2"/>
      <c r="Z14" s="2"/>
      <c r="AA14" s="2"/>
      <c r="AB14" s="2"/>
      <c r="AC14" s="2"/>
      <c r="AD14" s="2"/>
      <c r="AE14" s="2"/>
      <c r="AF14" s="2"/>
    </row>
    <row r="15" spans="1:32" ht="24.95" customHeight="1">
      <c r="A15" s="61">
        <f>INDEX('Monthly Statistics'!$C$60:$C$63,$AE$2)</f>
        <v>0</v>
      </c>
      <c r="B15" s="61"/>
      <c r="C15" s="61"/>
      <c r="D15" s="60">
        <f>INDEX('Monthly Statistics'!$F$60:$F$63,$AE$2)</f>
        <v>0</v>
      </c>
      <c r="E15" s="60"/>
      <c r="F15" s="60"/>
      <c r="G15" s="60">
        <f>INDEX('Monthly Statistics'!$I$60:$I$63,$AE$2)</f>
        <v>0</v>
      </c>
      <c r="H15" s="60"/>
      <c r="I15" s="60"/>
      <c r="J15" s="60">
        <f>COUNTIFS(Actions!$M$9:$M$1008,"&gt;="&amp;DATE($B$6,1,1),Actions!$M$9:$M$1008,"&lt;"&amp;DATE($B$6,$F$6+1,1),Actions!$K$9:$K$1008,"&lt;&gt;Closed",Actions!$K$9:$K$1008,"&lt;&gt;")</f>
        <v>0</v>
      </c>
      <c r="K15" s="60"/>
      <c r="L15" s="60"/>
      <c r="M15" s="60">
        <f>COUNTIFS(Actions!$M$9:$M$1008,"&gt;="&amp;DATE($B$6,1,1),Actions!$M$9:$M$1008,"&lt;"&amp;DATE($B$6,$F$6+1,1),Actions!$K$9:$K$1008,"Overdue")</f>
        <v>0</v>
      </c>
      <c r="N15" s="60"/>
      <c r="O15" s="60"/>
      <c r="P15" s="60"/>
      <c r="Q15" s="1"/>
      <c r="R15" s="2"/>
      <c r="S15" s="2"/>
      <c r="T15" s="2"/>
      <c r="U15" s="2"/>
      <c r="V15" s="2"/>
      <c r="W15" s="2"/>
      <c r="X15" s="2"/>
      <c r="Y15" s="2"/>
      <c r="Z15" s="2"/>
      <c r="AA15" s="2"/>
      <c r="AB15" s="2"/>
      <c r="AC15" s="2"/>
      <c r="AD15" s="2"/>
      <c r="AE15" s="2"/>
      <c r="AF15" s="2"/>
    </row>
    <row r="16" spans="1:32" ht="24.95" customHeight="1">
      <c r="A16" s="47" t="str">
        <f>"Rates per "&amp;TEXT(Setup!B6,"#,##0")&amp;" hours. Employees + contractors. Actions show current status for incidents in the selected period."</f>
        <v>Rates per 200,000 hours. Employees + contractors. Actions show current status for incidents in the selected period.</v>
      </c>
      <c r="B16" s="47"/>
      <c r="C16" s="47"/>
      <c r="D16" s="47"/>
      <c r="E16" s="47"/>
      <c r="F16" s="47"/>
      <c r="G16" s="47"/>
      <c r="H16" s="47"/>
      <c r="I16" s="47"/>
      <c r="J16" s="47"/>
      <c r="K16" s="47"/>
      <c r="L16" s="47"/>
      <c r="M16" s="47"/>
      <c r="N16" s="47"/>
      <c r="O16" s="47"/>
      <c r="P16" s="47"/>
      <c r="Q16" s="1"/>
      <c r="R16" s="2"/>
      <c r="S16" s="2"/>
      <c r="T16" s="2"/>
      <c r="U16" s="2"/>
      <c r="V16" s="2"/>
      <c r="W16" s="2"/>
      <c r="X16" s="2"/>
      <c r="Y16" s="2"/>
      <c r="Z16" s="2"/>
      <c r="AA16" s="2"/>
      <c r="AB16" s="2"/>
      <c r="AC16" s="2"/>
      <c r="AD16" s="2"/>
      <c r="AE16" s="2"/>
      <c r="AF16" s="2"/>
    </row>
    <row r="17" spans="1:32" ht="24.95" customHeight="1">
      <c r="A17" s="1"/>
      <c r="B17" s="1"/>
      <c r="C17" s="1"/>
      <c r="D17" s="1"/>
      <c r="E17" s="1"/>
      <c r="F17" s="1"/>
      <c r="G17" s="1"/>
      <c r="H17" s="1"/>
      <c r="I17" s="1"/>
      <c r="J17" s="1"/>
      <c r="K17" s="1"/>
      <c r="L17" s="1"/>
      <c r="M17" s="1"/>
      <c r="N17" s="1"/>
      <c r="O17" s="1"/>
      <c r="P17" s="1"/>
      <c r="Q17" s="1"/>
      <c r="R17" s="2"/>
      <c r="S17" s="2"/>
      <c r="T17" s="2"/>
      <c r="U17" s="2"/>
      <c r="V17" s="2"/>
      <c r="W17" s="2"/>
      <c r="X17" s="2"/>
      <c r="Y17" s="2"/>
      <c r="Z17" s="2"/>
      <c r="AA17" s="2"/>
      <c r="AB17" s="2"/>
      <c r="AC17" s="2"/>
      <c r="AD17" s="2"/>
      <c r="AE17" s="2"/>
      <c r="AF17" s="2"/>
    </row>
    <row r="18" spans="1:32" ht="24.95" customHeight="1">
      <c r="A18" s="1"/>
      <c r="B18" s="1"/>
      <c r="C18" s="1"/>
      <c r="D18" s="1"/>
      <c r="E18" s="1"/>
      <c r="F18" s="1"/>
      <c r="G18" s="1"/>
      <c r="H18" s="1"/>
      <c r="I18" s="1"/>
      <c r="J18" s="1"/>
      <c r="K18" s="1"/>
      <c r="L18" s="1"/>
      <c r="M18" s="1"/>
      <c r="N18" s="1"/>
      <c r="O18" s="1"/>
      <c r="P18" s="1"/>
      <c r="Q18" s="1"/>
      <c r="R18" s="2" t="s">
        <v>17</v>
      </c>
      <c r="S18" s="2" t="s">
        <v>11</v>
      </c>
      <c r="T18" s="2" t="s">
        <v>13</v>
      </c>
      <c r="U18" s="2" t="s">
        <v>8</v>
      </c>
      <c r="V18" s="2" t="s">
        <v>9</v>
      </c>
      <c r="W18" s="2"/>
      <c r="X18" s="2" t="s">
        <v>17</v>
      </c>
      <c r="Y18" s="2" t="s">
        <v>8</v>
      </c>
      <c r="Z18" s="2" t="s">
        <v>9</v>
      </c>
      <c r="AA18" s="2"/>
      <c r="AB18" s="2"/>
      <c r="AC18" s="2"/>
      <c r="AD18" s="2"/>
      <c r="AE18" s="2"/>
      <c r="AF18" s="2"/>
    </row>
    <row r="19" spans="1:32" ht="24.95" customHeight="1">
      <c r="A19" s="1"/>
      <c r="B19" s="1"/>
      <c r="C19" s="1"/>
      <c r="D19" s="1"/>
      <c r="E19" s="1"/>
      <c r="F19" s="1"/>
      <c r="G19" s="1"/>
      <c r="H19" s="1"/>
      <c r="I19" s="1"/>
      <c r="J19" s="1"/>
      <c r="K19" s="1"/>
      <c r="L19" s="1"/>
      <c r="M19" s="1"/>
      <c r="N19" s="1"/>
      <c r="O19" s="1"/>
      <c r="P19" s="1"/>
      <c r="Q19" s="1"/>
      <c r="R19" s="2" t="str">
        <f>TEXT(DATE($B$6,1,1),"mmm")</f>
        <v>Jan</v>
      </c>
      <c r="S19" s="2">
        <f>IF(1&lt;=$F$6,INDEX('Monthly Statistics'!$N$9:$N$56,MATCH(DATE($B$6,1,1),'Monthly Statistics'!$A$9:$A$56,0)),NA())</f>
        <v>0</v>
      </c>
      <c r="T19" s="2">
        <f>IF(1&lt;=$F$6,INDEX('Monthly Statistics'!$O$9:$O$56,MATCH(DATE($B$6,1,1),'Monthly Statistics'!$A$9:$A$56,0)),NA())</f>
        <v>0</v>
      </c>
      <c r="U19" s="2" t="e">
        <f>IF(OR(1&gt;$F$6,INDEX('Monthly Statistics'!$U$9:$U$56,MATCH(DATE($B$6,1,1),'Monthly Statistics'!$A$9:$A$56,0))=""),NA(),INDEX('Monthly Statistics'!$U$9:$U$56,MATCH(DATE($B$6,1,1),'Monthly Statistics'!$A$9:$A$56,0)))</f>
        <v>#N/A</v>
      </c>
      <c r="V19" s="2" t="e">
        <f>IF(OR(1&gt;$F$6,INDEX('Monthly Statistics'!$V$9:$V$56,MATCH(DATE($B$6,1,1),'Monthly Statistics'!$A$9:$A$56,0))=""),NA(),INDEX('Monthly Statistics'!$V$9:$V$56,MATCH(DATE($B$6,1,1),'Monthly Statistics'!$A$9:$A$56,0)))</f>
        <v>#N/A</v>
      </c>
      <c r="W19" s="2"/>
      <c r="X19" s="2" t="str">
        <f t="shared" ref="X19:X30" si="0">R19</f>
        <v>Jan</v>
      </c>
      <c r="Y19" s="2" t="e">
        <f t="shared" ref="Y19:Y30" si="1">U19</f>
        <v>#N/A</v>
      </c>
      <c r="Z19" s="2" t="e">
        <f t="shared" ref="Z19:Z30" si="2">V19</f>
        <v>#N/A</v>
      </c>
      <c r="AA19" s="2"/>
      <c r="AB19" s="2"/>
      <c r="AC19" s="2"/>
      <c r="AD19" s="2"/>
      <c r="AE19" s="2"/>
      <c r="AF19" s="2"/>
    </row>
    <row r="20" spans="1:32" ht="24.95" customHeight="1">
      <c r="A20" s="1"/>
      <c r="B20" s="1"/>
      <c r="C20" s="1"/>
      <c r="D20" s="1"/>
      <c r="E20" s="1"/>
      <c r="F20" s="1"/>
      <c r="G20" s="1"/>
      <c r="H20" s="1"/>
      <c r="I20" s="1"/>
      <c r="J20" s="1"/>
      <c r="K20" s="1"/>
      <c r="L20" s="1"/>
      <c r="M20" s="1"/>
      <c r="N20" s="1"/>
      <c r="O20" s="1"/>
      <c r="P20" s="1"/>
      <c r="Q20" s="1"/>
      <c r="R20" s="2" t="str">
        <f>TEXT(DATE($B$6,2,1),"mmm")</f>
        <v>Feb</v>
      </c>
      <c r="S20" s="2">
        <f>IF(2&lt;=$F$6,INDEX('Monthly Statistics'!$N$9:$N$56,MATCH(DATE($B$6,2,1),'Monthly Statistics'!$A$9:$A$56,0)),NA())</f>
        <v>0</v>
      </c>
      <c r="T20" s="2">
        <f>IF(2&lt;=$F$6,INDEX('Monthly Statistics'!$O$9:$O$56,MATCH(DATE($B$6,2,1),'Monthly Statistics'!$A$9:$A$56,0)),NA())</f>
        <v>0</v>
      </c>
      <c r="U20" s="2" t="e">
        <f>IF(OR(2&gt;$F$6,INDEX('Monthly Statistics'!$U$9:$U$56,MATCH(DATE($B$6,2,1),'Monthly Statistics'!$A$9:$A$56,0))=""),NA(),INDEX('Monthly Statistics'!$U$9:$U$56,MATCH(DATE($B$6,2,1),'Monthly Statistics'!$A$9:$A$56,0)))</f>
        <v>#N/A</v>
      </c>
      <c r="V20" s="2" t="e">
        <f>IF(OR(2&gt;$F$6,INDEX('Monthly Statistics'!$V$9:$V$56,MATCH(DATE($B$6,2,1),'Monthly Statistics'!$A$9:$A$56,0))=""),NA(),INDEX('Monthly Statistics'!$V$9:$V$56,MATCH(DATE($B$6,2,1),'Monthly Statistics'!$A$9:$A$56,0)))</f>
        <v>#N/A</v>
      </c>
      <c r="W20" s="2"/>
      <c r="X20" s="2" t="str">
        <f t="shared" si="0"/>
        <v>Feb</v>
      </c>
      <c r="Y20" s="2" t="e">
        <f t="shared" si="1"/>
        <v>#N/A</v>
      </c>
      <c r="Z20" s="2" t="e">
        <f t="shared" si="2"/>
        <v>#N/A</v>
      </c>
      <c r="AA20" s="2"/>
      <c r="AB20" s="2"/>
      <c r="AC20" s="2"/>
      <c r="AD20" s="2"/>
      <c r="AE20" s="2"/>
      <c r="AF20" s="2"/>
    </row>
    <row r="21" spans="1:32" ht="24.95" customHeight="1">
      <c r="A21" s="1"/>
      <c r="B21" s="1"/>
      <c r="C21" s="1"/>
      <c r="D21" s="1"/>
      <c r="E21" s="1"/>
      <c r="F21" s="1"/>
      <c r="G21" s="1"/>
      <c r="H21" s="1"/>
      <c r="I21" s="1"/>
      <c r="J21" s="1"/>
      <c r="K21" s="1"/>
      <c r="L21" s="1"/>
      <c r="M21" s="1"/>
      <c r="N21" s="1"/>
      <c r="O21" s="1"/>
      <c r="P21" s="1"/>
      <c r="Q21" s="1"/>
      <c r="R21" s="2" t="str">
        <f>TEXT(DATE($B$6,3,1),"mmm")</f>
        <v>Mar</v>
      </c>
      <c r="S21" s="2">
        <f>IF(3&lt;=$F$6,INDEX('Monthly Statistics'!$N$9:$N$56,MATCH(DATE($B$6,3,1),'Monthly Statistics'!$A$9:$A$56,0)),NA())</f>
        <v>0</v>
      </c>
      <c r="T21" s="2">
        <f>IF(3&lt;=$F$6,INDEX('Monthly Statistics'!$O$9:$O$56,MATCH(DATE($B$6,3,1),'Monthly Statistics'!$A$9:$A$56,0)),NA())</f>
        <v>0</v>
      </c>
      <c r="U21" s="2" t="e">
        <f>IF(OR(3&gt;$F$6,INDEX('Monthly Statistics'!$U$9:$U$56,MATCH(DATE($B$6,3,1),'Monthly Statistics'!$A$9:$A$56,0))=""),NA(),INDEX('Monthly Statistics'!$U$9:$U$56,MATCH(DATE($B$6,3,1),'Monthly Statistics'!$A$9:$A$56,0)))</f>
        <v>#N/A</v>
      </c>
      <c r="V21" s="2" t="e">
        <f>IF(OR(3&gt;$F$6,INDEX('Monthly Statistics'!$V$9:$V$56,MATCH(DATE($B$6,3,1),'Monthly Statistics'!$A$9:$A$56,0))=""),NA(),INDEX('Monthly Statistics'!$V$9:$V$56,MATCH(DATE($B$6,3,1),'Monthly Statistics'!$A$9:$A$56,0)))</f>
        <v>#N/A</v>
      </c>
      <c r="W21" s="2"/>
      <c r="X21" s="2" t="str">
        <f t="shared" si="0"/>
        <v>Mar</v>
      </c>
      <c r="Y21" s="2" t="e">
        <f t="shared" si="1"/>
        <v>#N/A</v>
      </c>
      <c r="Z21" s="2" t="e">
        <f t="shared" si="2"/>
        <v>#N/A</v>
      </c>
      <c r="AA21" s="2"/>
      <c r="AB21" s="2"/>
      <c r="AC21" s="2"/>
      <c r="AD21" s="2"/>
      <c r="AE21" s="2"/>
      <c r="AF21" s="2"/>
    </row>
    <row r="22" spans="1:32" ht="24.95" customHeight="1">
      <c r="A22" s="1"/>
      <c r="B22" s="1"/>
      <c r="C22" s="1"/>
      <c r="D22" s="1"/>
      <c r="E22" s="1"/>
      <c r="F22" s="1"/>
      <c r="G22" s="1"/>
      <c r="H22" s="1"/>
      <c r="I22" s="1"/>
      <c r="J22" s="1"/>
      <c r="K22" s="1"/>
      <c r="L22" s="1"/>
      <c r="M22" s="1"/>
      <c r="N22" s="1"/>
      <c r="O22" s="1"/>
      <c r="P22" s="1"/>
      <c r="Q22" s="1"/>
      <c r="R22" s="2" t="str">
        <f>TEXT(DATE($B$6,4,1),"mmm")</f>
        <v>Apr</v>
      </c>
      <c r="S22" s="2">
        <f>IF(4&lt;=$F$6,INDEX('Monthly Statistics'!$N$9:$N$56,MATCH(DATE($B$6,4,1),'Monthly Statistics'!$A$9:$A$56,0)),NA())</f>
        <v>0</v>
      </c>
      <c r="T22" s="2">
        <f>IF(4&lt;=$F$6,INDEX('Monthly Statistics'!$O$9:$O$56,MATCH(DATE($B$6,4,1),'Monthly Statistics'!$A$9:$A$56,0)),NA())</f>
        <v>0</v>
      </c>
      <c r="U22" s="2" t="e">
        <f>IF(OR(4&gt;$F$6,INDEX('Monthly Statistics'!$U$9:$U$56,MATCH(DATE($B$6,4,1),'Monthly Statistics'!$A$9:$A$56,0))=""),NA(),INDEX('Monthly Statistics'!$U$9:$U$56,MATCH(DATE($B$6,4,1),'Monthly Statistics'!$A$9:$A$56,0)))</f>
        <v>#N/A</v>
      </c>
      <c r="V22" s="2" t="e">
        <f>IF(OR(4&gt;$F$6,INDEX('Monthly Statistics'!$V$9:$V$56,MATCH(DATE($B$6,4,1),'Monthly Statistics'!$A$9:$A$56,0))=""),NA(),INDEX('Monthly Statistics'!$V$9:$V$56,MATCH(DATE($B$6,4,1),'Monthly Statistics'!$A$9:$A$56,0)))</f>
        <v>#N/A</v>
      </c>
      <c r="W22" s="2"/>
      <c r="X22" s="2" t="str">
        <f t="shared" si="0"/>
        <v>Apr</v>
      </c>
      <c r="Y22" s="2" t="e">
        <f t="shared" si="1"/>
        <v>#N/A</v>
      </c>
      <c r="Z22" s="2" t="e">
        <f t="shared" si="2"/>
        <v>#N/A</v>
      </c>
      <c r="AA22" s="2"/>
      <c r="AB22" s="2"/>
      <c r="AC22" s="2"/>
      <c r="AD22" s="2"/>
      <c r="AE22" s="2"/>
      <c r="AF22" s="2"/>
    </row>
    <row r="23" spans="1:32" ht="24.95" customHeight="1">
      <c r="A23" s="1"/>
      <c r="B23" s="1"/>
      <c r="C23" s="1"/>
      <c r="D23" s="1"/>
      <c r="E23" s="1"/>
      <c r="F23" s="1"/>
      <c r="G23" s="1"/>
      <c r="H23" s="1"/>
      <c r="I23" s="1"/>
      <c r="J23" s="1"/>
      <c r="K23" s="1"/>
      <c r="L23" s="1"/>
      <c r="M23" s="1"/>
      <c r="N23" s="1"/>
      <c r="O23" s="1"/>
      <c r="P23" s="1"/>
      <c r="Q23" s="1"/>
      <c r="R23" s="2" t="str">
        <f>TEXT(DATE($B$6,5,1),"mmm")</f>
        <v>May</v>
      </c>
      <c r="S23" s="2">
        <f>IF(5&lt;=$F$6,INDEX('Monthly Statistics'!$N$9:$N$56,MATCH(DATE($B$6,5,1),'Monthly Statistics'!$A$9:$A$56,0)),NA())</f>
        <v>0</v>
      </c>
      <c r="T23" s="2">
        <f>IF(5&lt;=$F$6,INDEX('Monthly Statistics'!$O$9:$O$56,MATCH(DATE($B$6,5,1),'Monthly Statistics'!$A$9:$A$56,0)),NA())</f>
        <v>0</v>
      </c>
      <c r="U23" s="2" t="e">
        <f>IF(OR(5&gt;$F$6,INDEX('Monthly Statistics'!$U$9:$U$56,MATCH(DATE($B$6,5,1),'Monthly Statistics'!$A$9:$A$56,0))=""),NA(),INDEX('Monthly Statistics'!$U$9:$U$56,MATCH(DATE($B$6,5,1),'Monthly Statistics'!$A$9:$A$56,0)))</f>
        <v>#N/A</v>
      </c>
      <c r="V23" s="2" t="e">
        <f>IF(OR(5&gt;$F$6,INDEX('Monthly Statistics'!$V$9:$V$56,MATCH(DATE($B$6,5,1),'Monthly Statistics'!$A$9:$A$56,0))=""),NA(),INDEX('Monthly Statistics'!$V$9:$V$56,MATCH(DATE($B$6,5,1),'Monthly Statistics'!$A$9:$A$56,0)))</f>
        <v>#N/A</v>
      </c>
      <c r="W23" s="2"/>
      <c r="X23" s="2" t="str">
        <f t="shared" si="0"/>
        <v>May</v>
      </c>
      <c r="Y23" s="2" t="e">
        <f t="shared" si="1"/>
        <v>#N/A</v>
      </c>
      <c r="Z23" s="2" t="e">
        <f t="shared" si="2"/>
        <v>#N/A</v>
      </c>
      <c r="AA23" s="2"/>
      <c r="AB23" s="2"/>
      <c r="AC23" s="2"/>
      <c r="AD23" s="2"/>
      <c r="AE23" s="2"/>
      <c r="AF23" s="2"/>
    </row>
    <row r="24" spans="1:32" ht="24.95" customHeight="1">
      <c r="A24" s="1"/>
      <c r="B24" s="1"/>
      <c r="C24" s="1"/>
      <c r="D24" s="1"/>
      <c r="E24" s="1"/>
      <c r="F24" s="1"/>
      <c r="G24" s="1"/>
      <c r="H24" s="1"/>
      <c r="I24" s="1"/>
      <c r="J24" s="1"/>
      <c r="K24" s="1"/>
      <c r="L24" s="1"/>
      <c r="M24" s="1"/>
      <c r="N24" s="1"/>
      <c r="O24" s="1"/>
      <c r="P24" s="1"/>
      <c r="Q24" s="1"/>
      <c r="R24" s="2" t="str">
        <f>TEXT(DATE($B$6,6,1),"mmm")</f>
        <v>Jun</v>
      </c>
      <c r="S24" s="2">
        <f>IF(6&lt;=$F$6,INDEX('Monthly Statistics'!$N$9:$N$56,MATCH(DATE($B$6,6,1),'Monthly Statistics'!$A$9:$A$56,0)),NA())</f>
        <v>0</v>
      </c>
      <c r="T24" s="2">
        <f>IF(6&lt;=$F$6,INDEX('Monthly Statistics'!$O$9:$O$56,MATCH(DATE($B$6,6,1),'Monthly Statistics'!$A$9:$A$56,0)),NA())</f>
        <v>0</v>
      </c>
      <c r="U24" s="2" t="e">
        <f>IF(OR(6&gt;$F$6,INDEX('Monthly Statistics'!$U$9:$U$56,MATCH(DATE($B$6,6,1),'Monthly Statistics'!$A$9:$A$56,0))=""),NA(),INDEX('Monthly Statistics'!$U$9:$U$56,MATCH(DATE($B$6,6,1),'Monthly Statistics'!$A$9:$A$56,0)))</f>
        <v>#N/A</v>
      </c>
      <c r="V24" s="2" t="e">
        <f>IF(OR(6&gt;$F$6,INDEX('Monthly Statistics'!$V$9:$V$56,MATCH(DATE($B$6,6,1),'Monthly Statistics'!$A$9:$A$56,0))=""),NA(),INDEX('Monthly Statistics'!$V$9:$V$56,MATCH(DATE($B$6,6,1),'Monthly Statistics'!$A$9:$A$56,0)))</f>
        <v>#N/A</v>
      </c>
      <c r="W24" s="2"/>
      <c r="X24" s="2" t="str">
        <f t="shared" si="0"/>
        <v>Jun</v>
      </c>
      <c r="Y24" s="2" t="e">
        <f t="shared" si="1"/>
        <v>#N/A</v>
      </c>
      <c r="Z24" s="2" t="e">
        <f t="shared" si="2"/>
        <v>#N/A</v>
      </c>
      <c r="AA24" s="2"/>
      <c r="AB24" s="2"/>
      <c r="AC24" s="2"/>
      <c r="AD24" s="2"/>
      <c r="AE24" s="2"/>
      <c r="AF24" s="2"/>
    </row>
    <row r="25" spans="1:32" ht="24.95" customHeight="1">
      <c r="A25" s="1"/>
      <c r="B25" s="1"/>
      <c r="C25" s="1"/>
      <c r="D25" s="1"/>
      <c r="E25" s="1"/>
      <c r="F25" s="1"/>
      <c r="G25" s="1"/>
      <c r="H25" s="1"/>
      <c r="I25" s="1"/>
      <c r="J25" s="1"/>
      <c r="K25" s="1"/>
      <c r="L25" s="1"/>
      <c r="M25" s="1"/>
      <c r="N25" s="1"/>
      <c r="O25" s="1"/>
      <c r="P25" s="1"/>
      <c r="Q25" s="1"/>
      <c r="R25" s="2" t="str">
        <f>TEXT(DATE($B$6,7,1),"mmm")</f>
        <v>Jul</v>
      </c>
      <c r="S25" s="2">
        <f>IF(7&lt;=$F$6,INDEX('Monthly Statistics'!$N$9:$N$56,MATCH(DATE($B$6,7,1),'Monthly Statistics'!$A$9:$A$56,0)),NA())</f>
        <v>0</v>
      </c>
      <c r="T25" s="2">
        <f>IF(7&lt;=$F$6,INDEX('Monthly Statistics'!$O$9:$O$56,MATCH(DATE($B$6,7,1),'Monthly Statistics'!$A$9:$A$56,0)),NA())</f>
        <v>0</v>
      </c>
      <c r="U25" s="2" t="e">
        <f>IF(OR(7&gt;$F$6,INDEX('Monthly Statistics'!$U$9:$U$56,MATCH(DATE($B$6,7,1),'Monthly Statistics'!$A$9:$A$56,0))=""),NA(),INDEX('Monthly Statistics'!$U$9:$U$56,MATCH(DATE($B$6,7,1),'Monthly Statistics'!$A$9:$A$56,0)))</f>
        <v>#N/A</v>
      </c>
      <c r="V25" s="2" t="e">
        <f>IF(OR(7&gt;$F$6,INDEX('Monthly Statistics'!$V$9:$V$56,MATCH(DATE($B$6,7,1),'Monthly Statistics'!$A$9:$A$56,0))=""),NA(),INDEX('Monthly Statistics'!$V$9:$V$56,MATCH(DATE($B$6,7,1),'Monthly Statistics'!$A$9:$A$56,0)))</f>
        <v>#N/A</v>
      </c>
      <c r="W25" s="2"/>
      <c r="X25" s="2" t="str">
        <f t="shared" si="0"/>
        <v>Jul</v>
      </c>
      <c r="Y25" s="2" t="e">
        <f t="shared" si="1"/>
        <v>#N/A</v>
      </c>
      <c r="Z25" s="2" t="e">
        <f t="shared" si="2"/>
        <v>#N/A</v>
      </c>
      <c r="AA25" s="2"/>
      <c r="AB25" s="2"/>
      <c r="AC25" s="2"/>
      <c r="AD25" s="2"/>
      <c r="AE25" s="2"/>
      <c r="AF25" s="2"/>
    </row>
    <row r="26" spans="1:32" ht="24.95" customHeight="1">
      <c r="A26" s="1"/>
      <c r="B26" s="1"/>
      <c r="C26" s="1"/>
      <c r="D26" s="1"/>
      <c r="E26" s="1"/>
      <c r="F26" s="1"/>
      <c r="G26" s="1"/>
      <c r="H26" s="1"/>
      <c r="I26" s="1"/>
      <c r="J26" s="1"/>
      <c r="K26" s="1"/>
      <c r="L26" s="1"/>
      <c r="M26" s="1"/>
      <c r="N26" s="1"/>
      <c r="O26" s="1"/>
      <c r="P26" s="1"/>
      <c r="Q26" s="1"/>
      <c r="R26" s="2" t="str">
        <f>TEXT(DATE($B$6,8,1),"mmm")</f>
        <v>Aug</v>
      </c>
      <c r="S26" s="2">
        <f>IF(8&lt;=$F$6,INDEX('Monthly Statistics'!$N$9:$N$56,MATCH(DATE($B$6,8,1),'Monthly Statistics'!$A$9:$A$56,0)),NA())</f>
        <v>0</v>
      </c>
      <c r="T26" s="2">
        <f>IF(8&lt;=$F$6,INDEX('Monthly Statistics'!$O$9:$O$56,MATCH(DATE($B$6,8,1),'Monthly Statistics'!$A$9:$A$56,0)),NA())</f>
        <v>0</v>
      </c>
      <c r="U26" s="2" t="e">
        <f>IF(OR(8&gt;$F$6,INDEX('Monthly Statistics'!$U$9:$U$56,MATCH(DATE($B$6,8,1),'Monthly Statistics'!$A$9:$A$56,0))=""),NA(),INDEX('Monthly Statistics'!$U$9:$U$56,MATCH(DATE($B$6,8,1),'Monthly Statistics'!$A$9:$A$56,0)))</f>
        <v>#N/A</v>
      </c>
      <c r="V26" s="2" t="e">
        <f>IF(OR(8&gt;$F$6,INDEX('Monthly Statistics'!$V$9:$V$56,MATCH(DATE($B$6,8,1),'Monthly Statistics'!$A$9:$A$56,0))=""),NA(),INDEX('Monthly Statistics'!$V$9:$V$56,MATCH(DATE($B$6,8,1),'Monthly Statistics'!$A$9:$A$56,0)))</f>
        <v>#N/A</v>
      </c>
      <c r="W26" s="2"/>
      <c r="X26" s="2" t="str">
        <f t="shared" si="0"/>
        <v>Aug</v>
      </c>
      <c r="Y26" s="2" t="e">
        <f t="shared" si="1"/>
        <v>#N/A</v>
      </c>
      <c r="Z26" s="2" t="e">
        <f t="shared" si="2"/>
        <v>#N/A</v>
      </c>
      <c r="AA26" s="2"/>
      <c r="AB26" s="2"/>
      <c r="AC26" s="2"/>
      <c r="AD26" s="2"/>
      <c r="AE26" s="2"/>
      <c r="AF26" s="2"/>
    </row>
    <row r="27" spans="1:32" ht="24.95" customHeight="1">
      <c r="A27" s="1"/>
      <c r="B27" s="1"/>
      <c r="C27" s="1"/>
      <c r="D27" s="1"/>
      <c r="E27" s="1"/>
      <c r="F27" s="1"/>
      <c r="G27" s="1"/>
      <c r="H27" s="1"/>
      <c r="I27" s="1"/>
      <c r="J27" s="1"/>
      <c r="K27" s="1"/>
      <c r="L27" s="1"/>
      <c r="M27" s="1"/>
      <c r="N27" s="1"/>
      <c r="O27" s="1"/>
      <c r="P27" s="1"/>
      <c r="Q27" s="1"/>
      <c r="R27" s="2" t="str">
        <f>TEXT(DATE($B$6,9,1),"mmm")</f>
        <v>Sep</v>
      </c>
      <c r="S27" s="2">
        <f>IF(9&lt;=$F$6,INDEX('Monthly Statistics'!$N$9:$N$56,MATCH(DATE($B$6,9,1),'Monthly Statistics'!$A$9:$A$56,0)),NA())</f>
        <v>0</v>
      </c>
      <c r="T27" s="2">
        <f>IF(9&lt;=$F$6,INDEX('Monthly Statistics'!$O$9:$O$56,MATCH(DATE($B$6,9,1),'Monthly Statistics'!$A$9:$A$56,0)),NA())</f>
        <v>0</v>
      </c>
      <c r="U27" s="2" t="e">
        <f>IF(OR(9&gt;$F$6,INDEX('Monthly Statistics'!$U$9:$U$56,MATCH(DATE($B$6,9,1),'Monthly Statistics'!$A$9:$A$56,0))=""),NA(),INDEX('Monthly Statistics'!$U$9:$U$56,MATCH(DATE($B$6,9,1),'Monthly Statistics'!$A$9:$A$56,0)))</f>
        <v>#N/A</v>
      </c>
      <c r="V27" s="2" t="e">
        <f>IF(OR(9&gt;$F$6,INDEX('Monthly Statistics'!$V$9:$V$56,MATCH(DATE($B$6,9,1),'Monthly Statistics'!$A$9:$A$56,0))=""),NA(),INDEX('Monthly Statistics'!$V$9:$V$56,MATCH(DATE($B$6,9,1),'Monthly Statistics'!$A$9:$A$56,0)))</f>
        <v>#N/A</v>
      </c>
      <c r="W27" s="2"/>
      <c r="X27" s="2" t="str">
        <f t="shared" si="0"/>
        <v>Sep</v>
      </c>
      <c r="Y27" s="2" t="e">
        <f t="shared" si="1"/>
        <v>#N/A</v>
      </c>
      <c r="Z27" s="2" t="e">
        <f t="shared" si="2"/>
        <v>#N/A</v>
      </c>
      <c r="AA27" s="2"/>
      <c r="AB27" s="2"/>
      <c r="AC27" s="2"/>
      <c r="AD27" s="2"/>
      <c r="AE27" s="2"/>
      <c r="AF27" s="2"/>
    </row>
    <row r="28" spans="1:32" ht="24.95" customHeight="1">
      <c r="A28" s="1"/>
      <c r="B28" s="1"/>
      <c r="C28" s="1"/>
      <c r="D28" s="1"/>
      <c r="E28" s="1"/>
      <c r="F28" s="1"/>
      <c r="G28" s="1"/>
      <c r="H28" s="1"/>
      <c r="I28" s="1"/>
      <c r="J28" s="1"/>
      <c r="K28" s="1"/>
      <c r="L28" s="1"/>
      <c r="M28" s="1"/>
      <c r="N28" s="1"/>
      <c r="O28" s="1"/>
      <c r="P28" s="1"/>
      <c r="Q28" s="1"/>
      <c r="R28" s="2" t="str">
        <f>TEXT(DATE($B$6,10,1),"mmm")</f>
        <v>Oct</v>
      </c>
      <c r="S28" s="2" t="e">
        <f>IF(10&lt;=$F$6,INDEX('Monthly Statistics'!$N$9:$N$56,MATCH(DATE($B$6,10,1),'Monthly Statistics'!$A$9:$A$56,0)),NA())</f>
        <v>#N/A</v>
      </c>
      <c r="T28" s="2" t="e">
        <f>IF(10&lt;=$F$6,INDEX('Monthly Statistics'!$O$9:$O$56,MATCH(DATE($B$6,10,1),'Monthly Statistics'!$A$9:$A$56,0)),NA())</f>
        <v>#N/A</v>
      </c>
      <c r="U28" s="2" t="e">
        <f>IF(OR(10&gt;$F$6,INDEX('Monthly Statistics'!$U$9:$U$56,MATCH(DATE($B$6,10,1),'Monthly Statistics'!$A$9:$A$56,0))=""),NA(),INDEX('Monthly Statistics'!$U$9:$U$56,MATCH(DATE($B$6,10,1),'Monthly Statistics'!$A$9:$A$56,0)))</f>
        <v>#N/A</v>
      </c>
      <c r="V28" s="2" t="e">
        <f>IF(OR(10&gt;$F$6,INDEX('Monthly Statistics'!$V$9:$V$56,MATCH(DATE($B$6,10,1),'Monthly Statistics'!$A$9:$A$56,0))=""),NA(),INDEX('Monthly Statistics'!$V$9:$V$56,MATCH(DATE($B$6,10,1),'Monthly Statistics'!$A$9:$A$56,0)))</f>
        <v>#N/A</v>
      </c>
      <c r="W28" s="2"/>
      <c r="X28" s="2" t="str">
        <f t="shared" si="0"/>
        <v>Oct</v>
      </c>
      <c r="Y28" s="2" t="e">
        <f t="shared" si="1"/>
        <v>#N/A</v>
      </c>
      <c r="Z28" s="2" t="e">
        <f t="shared" si="2"/>
        <v>#N/A</v>
      </c>
      <c r="AA28" s="2"/>
      <c r="AB28" s="2"/>
      <c r="AC28" s="2"/>
      <c r="AD28" s="2"/>
      <c r="AE28" s="2"/>
      <c r="AF28" s="2"/>
    </row>
    <row r="29" spans="1:32" ht="24.95" customHeight="1">
      <c r="A29" s="1"/>
      <c r="B29" s="1"/>
      <c r="C29" s="1"/>
      <c r="D29" s="1"/>
      <c r="E29" s="1"/>
      <c r="F29" s="1"/>
      <c r="G29" s="1"/>
      <c r="H29" s="1"/>
      <c r="I29" s="1"/>
      <c r="J29" s="1"/>
      <c r="K29" s="1"/>
      <c r="L29" s="1"/>
      <c r="M29" s="1"/>
      <c r="N29" s="1"/>
      <c r="O29" s="1"/>
      <c r="P29" s="1"/>
      <c r="Q29" s="1"/>
      <c r="R29" s="2" t="str">
        <f>TEXT(DATE($B$6,11,1),"mmm")</f>
        <v>Nov</v>
      </c>
      <c r="S29" s="2" t="e">
        <f>IF(11&lt;=$F$6,INDEX('Monthly Statistics'!$N$9:$N$56,MATCH(DATE($B$6,11,1),'Monthly Statistics'!$A$9:$A$56,0)),NA())</f>
        <v>#N/A</v>
      </c>
      <c r="T29" s="2" t="e">
        <f>IF(11&lt;=$F$6,INDEX('Monthly Statistics'!$O$9:$O$56,MATCH(DATE($B$6,11,1),'Monthly Statistics'!$A$9:$A$56,0)),NA())</f>
        <v>#N/A</v>
      </c>
      <c r="U29" s="2" t="e">
        <f>IF(OR(11&gt;$F$6,INDEX('Monthly Statistics'!$U$9:$U$56,MATCH(DATE($B$6,11,1),'Monthly Statistics'!$A$9:$A$56,0))=""),NA(),INDEX('Monthly Statistics'!$U$9:$U$56,MATCH(DATE($B$6,11,1),'Monthly Statistics'!$A$9:$A$56,0)))</f>
        <v>#N/A</v>
      </c>
      <c r="V29" s="2" t="e">
        <f>IF(OR(11&gt;$F$6,INDEX('Monthly Statistics'!$V$9:$V$56,MATCH(DATE($B$6,11,1),'Monthly Statistics'!$A$9:$A$56,0))=""),NA(),INDEX('Monthly Statistics'!$V$9:$V$56,MATCH(DATE($B$6,11,1),'Monthly Statistics'!$A$9:$A$56,0)))</f>
        <v>#N/A</v>
      </c>
      <c r="W29" s="2"/>
      <c r="X29" s="2" t="str">
        <f t="shared" si="0"/>
        <v>Nov</v>
      </c>
      <c r="Y29" s="2" t="e">
        <f t="shared" si="1"/>
        <v>#N/A</v>
      </c>
      <c r="Z29" s="2" t="e">
        <f t="shared" si="2"/>
        <v>#N/A</v>
      </c>
      <c r="AA29" s="2"/>
      <c r="AB29" s="2"/>
      <c r="AC29" s="2"/>
      <c r="AD29" s="2"/>
      <c r="AE29" s="2"/>
      <c r="AF29" s="2"/>
    </row>
    <row r="30" spans="1:32" ht="24.95" customHeight="1">
      <c r="A30" s="1"/>
      <c r="B30" s="1"/>
      <c r="C30" s="1"/>
      <c r="D30" s="1"/>
      <c r="E30" s="1"/>
      <c r="F30" s="1"/>
      <c r="G30" s="1"/>
      <c r="H30" s="1"/>
      <c r="I30" s="1"/>
      <c r="J30" s="1"/>
      <c r="K30" s="1"/>
      <c r="L30" s="1"/>
      <c r="M30" s="1"/>
      <c r="N30" s="1"/>
      <c r="O30" s="1"/>
      <c r="P30" s="1"/>
      <c r="Q30" s="1"/>
      <c r="R30" s="2" t="str">
        <f>TEXT(DATE($B$6,12,1),"mmm")</f>
        <v>Dec</v>
      </c>
      <c r="S30" s="2" t="e">
        <f>IF(12&lt;=$F$6,INDEX('Monthly Statistics'!$N$9:$N$56,MATCH(DATE($B$6,12,1),'Monthly Statistics'!$A$9:$A$56,0)),NA())</f>
        <v>#N/A</v>
      </c>
      <c r="T30" s="2" t="e">
        <f>IF(12&lt;=$F$6,INDEX('Monthly Statistics'!$O$9:$O$56,MATCH(DATE($B$6,12,1),'Monthly Statistics'!$A$9:$A$56,0)),NA())</f>
        <v>#N/A</v>
      </c>
      <c r="U30" s="2" t="e">
        <f>IF(OR(12&gt;$F$6,INDEX('Monthly Statistics'!$U$9:$U$56,MATCH(DATE($B$6,12,1),'Monthly Statistics'!$A$9:$A$56,0))=""),NA(),INDEX('Monthly Statistics'!$U$9:$U$56,MATCH(DATE($B$6,12,1),'Monthly Statistics'!$A$9:$A$56,0)))</f>
        <v>#N/A</v>
      </c>
      <c r="V30" s="2" t="e">
        <f>IF(OR(12&gt;$F$6,INDEX('Monthly Statistics'!$V$9:$V$56,MATCH(DATE($B$6,12,1),'Monthly Statistics'!$A$9:$A$56,0))=""),NA(),INDEX('Monthly Statistics'!$V$9:$V$56,MATCH(DATE($B$6,12,1),'Monthly Statistics'!$A$9:$A$56,0)))</f>
        <v>#N/A</v>
      </c>
      <c r="W30" s="2"/>
      <c r="X30" s="2" t="str">
        <f t="shared" si="0"/>
        <v>Dec</v>
      </c>
      <c r="Y30" s="2" t="e">
        <f t="shared" si="1"/>
        <v>#N/A</v>
      </c>
      <c r="Z30" s="2" t="e">
        <f t="shared" si="2"/>
        <v>#N/A</v>
      </c>
      <c r="AA30" s="2"/>
      <c r="AB30" s="2"/>
      <c r="AC30" s="2"/>
      <c r="AD30" s="2"/>
      <c r="AE30" s="2"/>
      <c r="AF30" s="2"/>
    </row>
    <row r="31" spans="1:32" ht="24.95" customHeight="1">
      <c r="A31" s="1"/>
      <c r="B31" s="1"/>
      <c r="C31" s="1"/>
      <c r="D31" s="1"/>
      <c r="E31" s="1"/>
      <c r="F31" s="1"/>
      <c r="G31" s="1"/>
      <c r="H31" s="1"/>
      <c r="I31" s="1"/>
      <c r="J31" s="1"/>
      <c r="K31" s="1"/>
      <c r="L31" s="1"/>
      <c r="M31" s="1"/>
      <c r="N31" s="1"/>
      <c r="O31" s="1"/>
      <c r="P31" s="1"/>
      <c r="Q31" s="1"/>
      <c r="R31" s="2"/>
      <c r="S31" s="2"/>
      <c r="T31" s="2"/>
      <c r="U31" s="2"/>
      <c r="V31" s="2"/>
      <c r="W31" s="2"/>
      <c r="X31" s="2"/>
      <c r="Y31" s="2"/>
      <c r="Z31" s="2"/>
      <c r="AA31" s="2"/>
      <c r="AB31" s="2"/>
      <c r="AC31" s="2"/>
      <c r="AD31" s="2"/>
      <c r="AE31" s="2"/>
      <c r="AF31" s="2"/>
    </row>
    <row r="32" spans="1:32" ht="24.95" customHeight="1">
      <c r="A32" s="1"/>
      <c r="B32" s="1"/>
      <c r="C32" s="1"/>
      <c r="D32" s="1"/>
      <c r="E32" s="1"/>
      <c r="F32" s="1"/>
      <c r="G32" s="1"/>
      <c r="H32" s="1"/>
      <c r="I32" s="1"/>
      <c r="J32" s="1"/>
      <c r="K32" s="1"/>
      <c r="L32" s="1"/>
      <c r="M32" s="1"/>
      <c r="N32" s="1"/>
      <c r="O32" s="1"/>
      <c r="P32" s="1"/>
      <c r="Q32" s="1"/>
      <c r="R32" s="2"/>
      <c r="S32" s="2"/>
      <c r="T32" s="2"/>
      <c r="U32" s="2"/>
      <c r="V32" s="2"/>
      <c r="W32" s="2"/>
      <c r="X32" s="2"/>
      <c r="Y32" s="2"/>
      <c r="Z32" s="2"/>
      <c r="AA32" s="2"/>
      <c r="AB32" s="2"/>
      <c r="AC32" s="2"/>
      <c r="AD32" s="2"/>
      <c r="AE32" s="2"/>
      <c r="AF32" s="2"/>
    </row>
    <row r="33" spans="1:32" ht="24.95" customHeight="1">
      <c r="A33" s="1"/>
      <c r="B33" s="1"/>
      <c r="C33" s="1"/>
      <c r="D33" s="1"/>
      <c r="E33" s="1"/>
      <c r="F33" s="1"/>
      <c r="G33" s="1"/>
      <c r="H33" s="1"/>
      <c r="I33" s="1"/>
      <c r="J33" s="1"/>
      <c r="K33" s="1"/>
      <c r="L33" s="1"/>
      <c r="M33" s="1"/>
      <c r="N33" s="1"/>
      <c r="O33" s="1"/>
      <c r="P33" s="1"/>
      <c r="Q33" s="1"/>
      <c r="R33" s="2"/>
      <c r="S33" s="2"/>
      <c r="T33" s="2"/>
      <c r="U33" s="2"/>
      <c r="V33" s="2"/>
      <c r="W33" s="2"/>
      <c r="X33" s="2"/>
      <c r="Y33" s="2"/>
      <c r="Z33" s="2"/>
      <c r="AA33" s="2"/>
      <c r="AB33" s="2"/>
      <c r="AC33" s="2"/>
      <c r="AD33" s="2"/>
      <c r="AE33" s="2"/>
      <c r="AF33" s="2"/>
    </row>
    <row r="34" spans="1:32" ht="24.95" customHeight="1">
      <c r="A34" s="1"/>
      <c r="B34" s="1"/>
      <c r="C34" s="1"/>
      <c r="D34" s="1"/>
      <c r="E34" s="1"/>
      <c r="F34" s="1"/>
      <c r="G34" s="1"/>
      <c r="H34" s="1"/>
      <c r="I34" s="1"/>
      <c r="J34" s="1"/>
      <c r="K34" s="1"/>
      <c r="L34" s="1"/>
      <c r="M34" s="1"/>
      <c r="N34" s="1"/>
      <c r="O34" s="1"/>
      <c r="P34" s="1"/>
      <c r="Q34" s="1"/>
      <c r="R34" s="2"/>
      <c r="S34" s="2"/>
      <c r="T34" s="2"/>
      <c r="U34" s="2"/>
      <c r="V34" s="2"/>
      <c r="W34" s="2"/>
      <c r="X34" s="2"/>
      <c r="Y34" s="2"/>
      <c r="Z34" s="2"/>
      <c r="AA34" s="2"/>
      <c r="AB34" s="2"/>
      <c r="AC34" s="2"/>
      <c r="AD34" s="2"/>
      <c r="AE34" s="2"/>
      <c r="AF34" s="2"/>
    </row>
    <row r="35" spans="1:32" ht="24.95" customHeight="1">
      <c r="A35" s="1"/>
      <c r="B35" s="1"/>
      <c r="C35" s="1"/>
      <c r="D35" s="1"/>
      <c r="E35" s="1"/>
      <c r="F35" s="1"/>
      <c r="G35" s="1"/>
      <c r="H35" s="1"/>
      <c r="I35" s="1"/>
      <c r="J35" s="1"/>
      <c r="K35" s="1"/>
      <c r="L35" s="1"/>
      <c r="M35" s="1"/>
      <c r="N35" s="1"/>
      <c r="O35" s="1"/>
      <c r="P35" s="1"/>
      <c r="Q35" s="1"/>
      <c r="R35" s="2" t="s">
        <v>18</v>
      </c>
      <c r="S35" s="2" t="s">
        <v>19</v>
      </c>
      <c r="T35" s="2"/>
      <c r="U35" s="2" t="s">
        <v>20</v>
      </c>
      <c r="V35" s="2" t="s">
        <v>21</v>
      </c>
      <c r="W35" s="2" t="s">
        <v>22</v>
      </c>
      <c r="X35" s="2"/>
      <c r="Y35" s="2"/>
      <c r="Z35" s="2"/>
      <c r="AA35" s="2"/>
      <c r="AB35" s="2"/>
      <c r="AC35" s="2"/>
      <c r="AD35" s="2"/>
      <c r="AE35" s="2"/>
      <c r="AF35" s="2"/>
    </row>
    <row r="36" spans="1:32" ht="24.95" customHeight="1">
      <c r="A36" s="1"/>
      <c r="B36" s="1"/>
      <c r="C36" s="1"/>
      <c r="D36" s="1"/>
      <c r="E36" s="1"/>
      <c r="F36" s="1"/>
      <c r="G36" s="1"/>
      <c r="H36" s="1"/>
      <c r="I36" s="1"/>
      <c r="J36" s="1"/>
      <c r="K36" s="1"/>
      <c r="L36" s="1"/>
      <c r="M36" s="1"/>
      <c r="N36" s="1"/>
      <c r="O36" s="1"/>
      <c r="P36" s="1"/>
      <c r="Q36" s="1"/>
      <c r="R36" s="2" t="s">
        <v>23</v>
      </c>
      <c r="S36" s="2">
        <f>COUNTIFS('Incident Log'!$C$9:$C$1008,"&gt;="&amp;DATE($B$6,1,1),'Incident Log'!$C$9:$C$1008,"&lt;"&amp;DATE($B$6,$F$6+1,1),'Incident Log'!$H$9:$H$1008,R36)</f>
        <v>0</v>
      </c>
      <c r="T36" s="2"/>
      <c r="U36" s="2" t="s">
        <v>24</v>
      </c>
      <c r="V36" s="2">
        <f>COUNTIFS('Incident Log'!$C$9:$C$1008,"&gt;="&amp;DATE($B$6,1,1),'Incident Log'!$C$9:$C$1008,"&lt;"&amp;DATE($B$6,$F$6+1,1),'Incident Log'!$L$9:$L$1008,U36)</f>
        <v>0</v>
      </c>
      <c r="W36" s="2">
        <f>COUNTIFS('Incident Log'!$C$9:$C$1008,"&gt;="&amp;DATE($B$6,1,1),'Incident Log'!$C$9:$C$1008,"&lt;"&amp;DATE($B$6,$F$6+1,1),'Incident Log'!$M$9:$M$1008,U36)</f>
        <v>0</v>
      </c>
      <c r="X36" s="2"/>
      <c r="Y36" s="2"/>
      <c r="Z36" s="2"/>
      <c r="AA36" s="2"/>
      <c r="AB36" s="2"/>
      <c r="AC36" s="2"/>
      <c r="AD36" s="2"/>
      <c r="AE36" s="2"/>
      <c r="AF36" s="2"/>
    </row>
    <row r="37" spans="1:32" ht="24.95" customHeight="1">
      <c r="A37" s="1"/>
      <c r="B37" s="1"/>
      <c r="C37" s="1"/>
      <c r="D37" s="1"/>
      <c r="E37" s="1"/>
      <c r="F37" s="1"/>
      <c r="G37" s="1"/>
      <c r="H37" s="1"/>
      <c r="I37" s="1"/>
      <c r="J37" s="1"/>
      <c r="K37" s="1"/>
      <c r="L37" s="1"/>
      <c r="M37" s="1"/>
      <c r="N37" s="1"/>
      <c r="O37" s="1"/>
      <c r="P37" s="1"/>
      <c r="Q37" s="1"/>
      <c r="R37" s="2" t="s">
        <v>25</v>
      </c>
      <c r="S37" s="2">
        <f>COUNTIFS('Incident Log'!$C$9:$C$1008,"&gt;="&amp;DATE($B$6,1,1),'Incident Log'!$C$9:$C$1008,"&lt;"&amp;DATE($B$6,$F$6+1,1),'Incident Log'!$H$9:$H$1008,R37)</f>
        <v>0</v>
      </c>
      <c r="T37" s="2"/>
      <c r="U37" s="2" t="s">
        <v>26</v>
      </c>
      <c r="V37" s="2">
        <f>COUNTIFS('Incident Log'!$C$9:$C$1008,"&gt;="&amp;DATE($B$6,1,1),'Incident Log'!$C$9:$C$1008,"&lt;"&amp;DATE($B$6,$F$6+1,1),'Incident Log'!$L$9:$L$1008,U37)</f>
        <v>0</v>
      </c>
      <c r="W37" s="2">
        <f>COUNTIFS('Incident Log'!$C$9:$C$1008,"&gt;="&amp;DATE($B$6,1,1),'Incident Log'!$C$9:$C$1008,"&lt;"&amp;DATE($B$6,$F$6+1,1),'Incident Log'!$M$9:$M$1008,U37)</f>
        <v>0</v>
      </c>
      <c r="X37" s="2"/>
      <c r="Y37" s="2"/>
      <c r="Z37" s="2"/>
      <c r="AA37" s="2"/>
      <c r="AB37" s="2"/>
      <c r="AC37" s="2"/>
      <c r="AD37" s="2"/>
      <c r="AE37" s="2"/>
      <c r="AF37" s="2"/>
    </row>
    <row r="38" spans="1:32" ht="24.95" customHeight="1">
      <c r="A38" s="1"/>
      <c r="B38" s="1"/>
      <c r="C38" s="1"/>
      <c r="D38" s="1"/>
      <c r="E38" s="1"/>
      <c r="F38" s="1"/>
      <c r="G38" s="1"/>
      <c r="H38" s="1"/>
      <c r="I38" s="1"/>
      <c r="J38" s="1"/>
      <c r="K38" s="1"/>
      <c r="L38" s="1"/>
      <c r="M38" s="1"/>
      <c r="N38" s="1"/>
      <c r="O38" s="1"/>
      <c r="P38" s="1"/>
      <c r="Q38" s="1"/>
      <c r="R38" s="2" t="s">
        <v>27</v>
      </c>
      <c r="S38" s="2">
        <f>COUNTIFS('Incident Log'!$C$9:$C$1008,"&gt;="&amp;DATE($B$6,1,1),'Incident Log'!$C$9:$C$1008,"&lt;"&amp;DATE($B$6,$F$6+1,1),'Incident Log'!$H$9:$H$1008,R38)</f>
        <v>0</v>
      </c>
      <c r="T38" s="2"/>
      <c r="U38" s="2" t="s">
        <v>28</v>
      </c>
      <c r="V38" s="2">
        <f>COUNTIFS('Incident Log'!$C$9:$C$1008,"&gt;="&amp;DATE($B$6,1,1),'Incident Log'!$C$9:$C$1008,"&lt;"&amp;DATE($B$6,$F$6+1,1),'Incident Log'!$L$9:$L$1008,U38)</f>
        <v>0</v>
      </c>
      <c r="W38" s="2">
        <f>COUNTIFS('Incident Log'!$C$9:$C$1008,"&gt;="&amp;DATE($B$6,1,1),'Incident Log'!$C$9:$C$1008,"&lt;"&amp;DATE($B$6,$F$6+1,1),'Incident Log'!$M$9:$M$1008,U38)</f>
        <v>0</v>
      </c>
      <c r="X38" s="2"/>
      <c r="Y38" s="2"/>
      <c r="Z38" s="2"/>
      <c r="AA38" s="2"/>
      <c r="AB38" s="2"/>
      <c r="AC38" s="2"/>
      <c r="AD38" s="2"/>
      <c r="AE38" s="2"/>
      <c r="AF38" s="2"/>
    </row>
    <row r="39" spans="1:32" ht="24.95" customHeight="1">
      <c r="A39" s="1"/>
      <c r="B39" s="1"/>
      <c r="C39" s="1"/>
      <c r="D39" s="1"/>
      <c r="E39" s="1"/>
      <c r="F39" s="1"/>
      <c r="G39" s="1"/>
      <c r="H39" s="1"/>
      <c r="I39" s="1"/>
      <c r="J39" s="1"/>
      <c r="K39" s="1"/>
      <c r="L39" s="1"/>
      <c r="M39" s="1"/>
      <c r="N39" s="1"/>
      <c r="O39" s="1"/>
      <c r="P39" s="1"/>
      <c r="Q39" s="1"/>
      <c r="R39" s="2" t="s">
        <v>29</v>
      </c>
      <c r="S39" s="2">
        <f>COUNTIFS('Incident Log'!$C$9:$C$1008,"&gt;="&amp;DATE($B$6,1,1),'Incident Log'!$C$9:$C$1008,"&lt;"&amp;DATE($B$6,$F$6+1,1),'Incident Log'!$H$9:$H$1008,R39)</f>
        <v>0</v>
      </c>
      <c r="T39" s="2"/>
      <c r="U39" s="2" t="s">
        <v>30</v>
      </c>
      <c r="V39" s="2">
        <f>COUNTIFS('Incident Log'!$C$9:$C$1008,"&gt;="&amp;DATE($B$6,1,1),'Incident Log'!$C$9:$C$1008,"&lt;"&amp;DATE($B$6,$F$6+1,1),'Incident Log'!$L$9:$L$1008,U39)</f>
        <v>0</v>
      </c>
      <c r="W39" s="2">
        <f>COUNTIFS('Incident Log'!$C$9:$C$1008,"&gt;="&amp;DATE($B$6,1,1),'Incident Log'!$C$9:$C$1008,"&lt;"&amp;DATE($B$6,$F$6+1,1),'Incident Log'!$M$9:$M$1008,U39)</f>
        <v>0</v>
      </c>
      <c r="X39" s="2"/>
      <c r="Y39" s="2"/>
      <c r="Z39" s="2"/>
      <c r="AA39" s="2"/>
      <c r="AB39" s="2"/>
      <c r="AC39" s="2"/>
      <c r="AD39" s="2"/>
      <c r="AE39" s="2"/>
      <c r="AF39" s="2"/>
    </row>
    <row r="40" spans="1:32" ht="24.95" customHeight="1">
      <c r="A40" s="1"/>
      <c r="B40" s="1"/>
      <c r="C40" s="1"/>
      <c r="D40" s="1"/>
      <c r="E40" s="1"/>
      <c r="F40" s="1"/>
      <c r="G40" s="1"/>
      <c r="H40" s="1"/>
      <c r="I40" s="1"/>
      <c r="J40" s="1"/>
      <c r="K40" s="1"/>
      <c r="L40" s="1"/>
      <c r="M40" s="1"/>
      <c r="N40" s="1"/>
      <c r="O40" s="1"/>
      <c r="P40" s="1"/>
      <c r="Q40" s="1"/>
      <c r="R40" s="2" t="s">
        <v>31</v>
      </c>
      <c r="S40" s="2">
        <f>COUNTIFS('Incident Log'!$C$9:$C$1008,"&gt;="&amp;DATE($B$6,1,1),'Incident Log'!$C$9:$C$1008,"&lt;"&amp;DATE($B$6,$F$6+1,1),'Incident Log'!$H$9:$H$1008,R40)</f>
        <v>0</v>
      </c>
      <c r="T40" s="2"/>
      <c r="U40" s="2" t="s">
        <v>32</v>
      </c>
      <c r="V40" s="2">
        <f>COUNTIFS('Incident Log'!$C$9:$C$1008,"&gt;="&amp;DATE($B$6,1,1),'Incident Log'!$C$9:$C$1008,"&lt;"&amp;DATE($B$6,$F$6+1,1),'Incident Log'!$L$9:$L$1008,U40)</f>
        <v>0</v>
      </c>
      <c r="W40" s="2">
        <f>COUNTIFS('Incident Log'!$C$9:$C$1008,"&gt;="&amp;DATE($B$6,1,1),'Incident Log'!$C$9:$C$1008,"&lt;"&amp;DATE($B$6,$F$6+1,1),'Incident Log'!$M$9:$M$1008,U40)</f>
        <v>0</v>
      </c>
      <c r="X40" s="2"/>
      <c r="Y40" s="2"/>
      <c r="Z40" s="2"/>
      <c r="AA40" s="2"/>
      <c r="AB40" s="2"/>
      <c r="AC40" s="2"/>
      <c r="AD40" s="2"/>
      <c r="AE40" s="2"/>
      <c r="AF40" s="2"/>
    </row>
    <row r="41" spans="1:32" ht="24.95" customHeight="1">
      <c r="A41" s="1"/>
      <c r="B41" s="1"/>
      <c r="C41" s="1"/>
      <c r="D41" s="1"/>
      <c r="E41" s="1"/>
      <c r="F41" s="1"/>
      <c r="G41" s="1"/>
      <c r="H41" s="1"/>
      <c r="I41" s="1"/>
      <c r="J41" s="1"/>
      <c r="K41" s="1"/>
      <c r="L41" s="1"/>
      <c r="M41" s="1"/>
      <c r="N41" s="1"/>
      <c r="O41" s="1"/>
      <c r="P41" s="1"/>
      <c r="Q41" s="1"/>
      <c r="R41" s="2" t="s">
        <v>33</v>
      </c>
      <c r="S41" s="2">
        <f>COUNTIFS('Incident Log'!$C$9:$C$1008,"&gt;="&amp;DATE($B$6,1,1),'Incident Log'!$C$9:$C$1008,"&lt;"&amp;DATE($B$6,$F$6+1,1),'Incident Log'!$H$9:$H$1008,R41)</f>
        <v>0</v>
      </c>
      <c r="T41" s="2"/>
      <c r="U41" s="2"/>
      <c r="V41" s="2"/>
      <c r="W41" s="2"/>
      <c r="X41" s="2"/>
      <c r="Y41" s="2"/>
      <c r="Z41" s="2"/>
      <c r="AA41" s="2"/>
      <c r="AB41" s="2"/>
      <c r="AC41" s="2"/>
      <c r="AD41" s="2"/>
      <c r="AE41" s="2"/>
      <c r="AF41" s="2"/>
    </row>
    <row r="42" spans="1:32" ht="24.95" customHeight="1">
      <c r="A42" s="1"/>
      <c r="B42" s="1"/>
      <c r="C42" s="1"/>
      <c r="D42" s="1"/>
      <c r="E42" s="1"/>
      <c r="F42" s="1"/>
      <c r="G42" s="1"/>
      <c r="H42" s="1"/>
      <c r="I42" s="1"/>
      <c r="J42" s="1"/>
      <c r="K42" s="1"/>
      <c r="L42" s="1"/>
      <c r="M42" s="1"/>
      <c r="N42" s="1"/>
      <c r="O42" s="1"/>
      <c r="P42" s="1"/>
      <c r="Q42" s="1"/>
      <c r="R42" s="2" t="s">
        <v>34</v>
      </c>
      <c r="S42" s="2">
        <f>COUNTIFS('Incident Log'!$C$9:$C$1008,"&gt;="&amp;DATE($B$6,1,1),'Incident Log'!$C$9:$C$1008,"&lt;"&amp;DATE($B$6,$F$6+1,1),'Incident Log'!$H$9:$H$1008,R42)</f>
        <v>0</v>
      </c>
      <c r="T42" s="2"/>
      <c r="U42" s="2"/>
      <c r="V42" s="2"/>
      <c r="W42" s="2"/>
      <c r="X42" s="2"/>
      <c r="Y42" s="2"/>
      <c r="Z42" s="2"/>
      <c r="AA42" s="2"/>
      <c r="AB42" s="2"/>
      <c r="AC42" s="2"/>
      <c r="AD42" s="2"/>
      <c r="AE42" s="2"/>
      <c r="AF42" s="2"/>
    </row>
    <row r="43" spans="1:32" ht="24.95" customHeight="1">
      <c r="A43" s="1"/>
      <c r="B43" s="1"/>
      <c r="C43" s="1"/>
      <c r="D43" s="1"/>
      <c r="E43" s="1"/>
      <c r="F43" s="1"/>
      <c r="G43" s="1"/>
      <c r="H43" s="1"/>
      <c r="I43" s="1"/>
      <c r="J43" s="1"/>
      <c r="K43" s="1"/>
      <c r="L43" s="1"/>
      <c r="M43" s="1"/>
      <c r="N43" s="1"/>
      <c r="O43" s="1"/>
      <c r="P43" s="1"/>
      <c r="Q43" s="1"/>
      <c r="R43" s="2" t="s">
        <v>35</v>
      </c>
      <c r="S43" s="2">
        <f>COUNTIFS('Incident Log'!$C$9:$C$1008,"&gt;="&amp;DATE($B$6,1,1),'Incident Log'!$C$9:$C$1008,"&lt;"&amp;DATE($B$6,$F$6+1,1),'Incident Log'!$H$9:$H$1008,R43)</f>
        <v>0</v>
      </c>
      <c r="T43" s="2"/>
      <c r="U43" s="2"/>
      <c r="V43" s="2"/>
      <c r="W43" s="2"/>
      <c r="X43" s="2"/>
      <c r="Y43" s="2"/>
      <c r="Z43" s="2"/>
      <c r="AA43" s="2"/>
      <c r="AB43" s="2"/>
      <c r="AC43" s="2"/>
      <c r="AD43" s="2"/>
      <c r="AE43" s="2"/>
      <c r="AF43" s="2"/>
    </row>
    <row r="44" spans="1:32" ht="24.95" customHeight="1">
      <c r="A44" s="1"/>
      <c r="B44" s="1"/>
      <c r="C44" s="1"/>
      <c r="D44" s="1"/>
      <c r="E44" s="1"/>
      <c r="F44" s="1"/>
      <c r="G44" s="1"/>
      <c r="H44" s="1"/>
      <c r="I44" s="1"/>
      <c r="J44" s="1"/>
      <c r="K44" s="1"/>
      <c r="L44" s="1"/>
      <c r="M44" s="1"/>
      <c r="N44" s="1"/>
      <c r="O44" s="1"/>
      <c r="P44" s="1"/>
      <c r="Q44" s="1"/>
      <c r="R44" s="2" t="s">
        <v>36</v>
      </c>
      <c r="S44" s="2">
        <f>COUNTIFS('Incident Log'!$C$9:$C$1008,"&gt;="&amp;DATE($B$6,1,1),'Incident Log'!$C$9:$C$1008,"&lt;"&amp;DATE($B$6,$F$6+1,1),'Incident Log'!$H$9:$H$1008,R44)</f>
        <v>0</v>
      </c>
      <c r="T44" s="2"/>
      <c r="U44" s="2"/>
      <c r="V44" s="2"/>
      <c r="W44" s="2"/>
      <c r="X44" s="2"/>
      <c r="Y44" s="2"/>
      <c r="Z44" s="2"/>
      <c r="AA44" s="2"/>
      <c r="AB44" s="2"/>
      <c r="AC44" s="2"/>
      <c r="AD44" s="2"/>
      <c r="AE44" s="2"/>
      <c r="AF44" s="2"/>
    </row>
    <row r="45" spans="1:32" ht="24.95" customHeight="1">
      <c r="A45" s="1"/>
      <c r="B45" s="1"/>
      <c r="C45" s="1"/>
      <c r="D45" s="1"/>
      <c r="E45" s="1"/>
      <c r="F45" s="1"/>
      <c r="G45" s="1"/>
      <c r="H45" s="1"/>
      <c r="I45" s="1"/>
      <c r="J45" s="1"/>
      <c r="K45" s="1"/>
      <c r="L45" s="1"/>
      <c r="M45" s="1"/>
      <c r="N45" s="1"/>
      <c r="O45" s="1"/>
      <c r="P45" s="1"/>
      <c r="Q45" s="1"/>
      <c r="R45" s="2" t="s">
        <v>37</v>
      </c>
      <c r="S45" s="2">
        <f>COUNTIFS('Incident Log'!$C$9:$C$1008,"&gt;="&amp;DATE($B$6,1,1),'Incident Log'!$C$9:$C$1008,"&lt;"&amp;DATE($B$6,$F$6+1,1),'Incident Log'!$H$9:$H$1008,R45)</f>
        <v>0</v>
      </c>
      <c r="T45" s="2"/>
      <c r="U45" s="2"/>
      <c r="V45" s="2"/>
      <c r="W45" s="2"/>
      <c r="X45" s="2"/>
      <c r="Y45" s="2"/>
      <c r="Z45" s="2"/>
      <c r="AA45" s="2"/>
      <c r="AB45" s="2"/>
      <c r="AC45" s="2"/>
      <c r="AD45" s="2"/>
      <c r="AE45" s="2"/>
      <c r="AF45" s="2"/>
    </row>
    <row r="46" spans="1:32" ht="24.95" customHeight="1">
      <c r="A46" s="1"/>
      <c r="B46" s="1"/>
      <c r="C46" s="1"/>
      <c r="D46" s="1"/>
      <c r="E46" s="1"/>
      <c r="F46" s="1"/>
      <c r="G46" s="1"/>
      <c r="H46" s="1"/>
      <c r="I46" s="1"/>
      <c r="J46" s="1"/>
      <c r="K46" s="1"/>
      <c r="L46" s="1"/>
      <c r="M46" s="1"/>
      <c r="N46" s="1"/>
      <c r="O46" s="1"/>
      <c r="P46" s="1"/>
      <c r="Q46" s="1"/>
      <c r="R46" s="2"/>
      <c r="S46" s="2"/>
      <c r="T46" s="2"/>
      <c r="U46" s="2"/>
      <c r="V46" s="2"/>
      <c r="W46" s="2"/>
      <c r="X46" s="2"/>
      <c r="Y46" s="2"/>
      <c r="Z46" s="2"/>
      <c r="AA46" s="2"/>
      <c r="AB46" s="2"/>
      <c r="AC46" s="2"/>
      <c r="AD46" s="2"/>
      <c r="AE46" s="2"/>
      <c r="AF46" s="2"/>
    </row>
    <row r="47" spans="1:32" ht="24.95" customHeight="1">
      <c r="A47" s="1"/>
      <c r="B47" s="1"/>
      <c r="C47" s="1"/>
      <c r="D47" s="1"/>
      <c r="E47" s="1"/>
      <c r="F47" s="1"/>
      <c r="G47" s="1"/>
      <c r="H47" s="1"/>
      <c r="I47" s="1"/>
      <c r="J47" s="1"/>
      <c r="K47" s="1"/>
      <c r="L47" s="1"/>
      <c r="M47" s="1"/>
      <c r="N47" s="1"/>
      <c r="O47" s="1"/>
      <c r="P47" s="1"/>
      <c r="Q47" s="1"/>
      <c r="R47" s="2"/>
      <c r="S47" s="2"/>
      <c r="T47" s="2"/>
      <c r="U47" s="2"/>
      <c r="V47" s="2"/>
      <c r="W47" s="2"/>
      <c r="X47" s="2"/>
      <c r="Y47" s="2"/>
      <c r="Z47" s="2"/>
      <c r="AA47" s="2"/>
      <c r="AB47" s="2"/>
      <c r="AC47" s="2"/>
      <c r="AD47" s="2"/>
      <c r="AE47" s="2"/>
      <c r="AF47" s="2"/>
    </row>
    <row r="48" spans="1:32" ht="24.95" customHeight="1">
      <c r="A48" s="1"/>
      <c r="B48" s="1"/>
      <c r="C48" s="1"/>
      <c r="D48" s="1"/>
      <c r="E48" s="1"/>
      <c r="F48" s="1"/>
      <c r="G48" s="1"/>
      <c r="H48" s="1"/>
      <c r="I48" s="1"/>
      <c r="J48" s="1"/>
      <c r="K48" s="1"/>
      <c r="L48" s="1"/>
      <c r="M48" s="1"/>
      <c r="N48" s="1"/>
      <c r="O48" s="1"/>
      <c r="P48" s="1"/>
      <c r="Q48" s="1"/>
      <c r="R48" s="2"/>
      <c r="S48" s="2"/>
      <c r="T48" s="2"/>
      <c r="U48" s="2"/>
      <c r="V48" s="2"/>
      <c r="W48" s="2"/>
      <c r="X48" s="2"/>
      <c r="Y48" s="2"/>
      <c r="Z48" s="2"/>
      <c r="AA48" s="2"/>
      <c r="AB48" s="2"/>
      <c r="AC48" s="2"/>
      <c r="AD48" s="2"/>
      <c r="AE48" s="2"/>
      <c r="AF48" s="2"/>
    </row>
    <row r="49" spans="1:32" ht="24.95" customHeight="1">
      <c r="A49" s="1"/>
      <c r="B49" s="1"/>
      <c r="C49" s="1"/>
      <c r="D49" s="1"/>
      <c r="E49" s="1"/>
      <c r="F49" s="1"/>
      <c r="G49" s="1"/>
      <c r="H49" s="1"/>
      <c r="I49" s="1"/>
      <c r="J49" s="1"/>
      <c r="K49" s="1"/>
      <c r="L49" s="1"/>
      <c r="M49" s="1"/>
      <c r="N49" s="1"/>
      <c r="O49" s="1"/>
      <c r="P49" s="1"/>
      <c r="Q49" s="1"/>
      <c r="R49" s="2"/>
      <c r="S49" s="2"/>
      <c r="T49" s="2"/>
      <c r="U49" s="2"/>
      <c r="V49" s="2"/>
      <c r="W49" s="2"/>
      <c r="X49" s="2"/>
      <c r="Y49" s="2"/>
      <c r="Z49" s="2"/>
      <c r="AA49" s="2"/>
      <c r="AB49" s="2"/>
      <c r="AC49" s="2"/>
      <c r="AD49" s="2"/>
      <c r="AE49" s="2"/>
      <c r="AF49" s="2"/>
    </row>
    <row r="50" spans="1:32" ht="24.95" customHeight="1">
      <c r="A50" s="1"/>
      <c r="B50" s="1"/>
      <c r="C50" s="1"/>
      <c r="D50" s="1"/>
      <c r="E50" s="1"/>
      <c r="F50" s="1"/>
      <c r="G50" s="1"/>
      <c r="H50" s="1"/>
      <c r="I50" s="1"/>
      <c r="J50" s="1"/>
      <c r="K50" s="1"/>
      <c r="L50" s="1"/>
      <c r="M50" s="1"/>
      <c r="N50" s="1"/>
      <c r="O50" s="1"/>
      <c r="P50" s="1"/>
      <c r="Q50" s="1"/>
      <c r="R50" s="2"/>
      <c r="S50" s="2"/>
      <c r="T50" s="2"/>
      <c r="U50" s="2"/>
      <c r="V50" s="2"/>
      <c r="W50" s="2"/>
      <c r="X50" s="2"/>
      <c r="Y50" s="2"/>
      <c r="Z50" s="2"/>
      <c r="AA50" s="2"/>
      <c r="AB50" s="2"/>
      <c r="AC50" s="2"/>
      <c r="AD50" s="2"/>
      <c r="AE50" s="2"/>
      <c r="AF50" s="2"/>
    </row>
    <row r="51" spans="1:32" ht="24.95" customHeight="1">
      <c r="A51" s="1"/>
      <c r="B51" s="1"/>
      <c r="C51" s="1"/>
      <c r="D51" s="1"/>
      <c r="E51" s="1"/>
      <c r="F51" s="1"/>
      <c r="G51" s="1"/>
      <c r="H51" s="1"/>
      <c r="I51" s="1"/>
      <c r="J51" s="1"/>
      <c r="K51" s="1"/>
      <c r="L51" s="1"/>
      <c r="M51" s="1"/>
      <c r="N51" s="1"/>
      <c r="O51" s="1"/>
      <c r="P51" s="1"/>
      <c r="Q51" s="1"/>
      <c r="R51" s="2"/>
      <c r="S51" s="2"/>
      <c r="T51" s="2"/>
      <c r="U51" s="2"/>
      <c r="V51" s="2"/>
      <c r="W51" s="2"/>
      <c r="X51" s="2"/>
      <c r="Y51" s="2"/>
      <c r="Z51" s="2"/>
      <c r="AA51" s="2"/>
      <c r="AB51" s="2"/>
      <c r="AC51" s="2"/>
      <c r="AD51" s="2"/>
      <c r="AE51" s="2"/>
      <c r="AF51" s="2"/>
    </row>
    <row r="52" spans="1:32" ht="24.95" customHeight="1">
      <c r="A52" s="1"/>
      <c r="B52" s="1"/>
      <c r="C52" s="1"/>
      <c r="D52" s="1"/>
      <c r="E52" s="1"/>
      <c r="F52" s="1"/>
      <c r="G52" s="1"/>
      <c r="H52" s="1"/>
      <c r="I52" s="1"/>
      <c r="J52" s="1"/>
      <c r="K52" s="1"/>
      <c r="L52" s="1"/>
      <c r="M52" s="1"/>
      <c r="N52" s="1"/>
      <c r="O52" s="1"/>
      <c r="P52" s="1"/>
      <c r="Q52" s="1"/>
      <c r="R52" s="2"/>
      <c r="S52" s="2"/>
      <c r="T52" s="2"/>
      <c r="U52" s="2"/>
      <c r="V52" s="2"/>
      <c r="W52" s="2"/>
      <c r="X52" s="2"/>
      <c r="Y52" s="2"/>
      <c r="Z52" s="2"/>
      <c r="AA52" s="2"/>
      <c r="AB52" s="2"/>
      <c r="AC52" s="2"/>
      <c r="AD52" s="2"/>
      <c r="AE52" s="2"/>
      <c r="AF52" s="2"/>
    </row>
    <row r="53" spans="1:32" ht="24.95" customHeight="1">
      <c r="A53" s="1"/>
      <c r="B53" s="1"/>
      <c r="C53" s="1"/>
      <c r="D53" s="1"/>
      <c r="E53" s="1"/>
      <c r="F53" s="1"/>
      <c r="G53" s="1"/>
      <c r="H53" s="1"/>
      <c r="I53" s="1"/>
      <c r="J53" s="1"/>
      <c r="K53" s="1"/>
      <c r="L53" s="1"/>
      <c r="M53" s="1"/>
      <c r="N53" s="1"/>
      <c r="O53" s="1"/>
      <c r="P53" s="1"/>
      <c r="Q53" s="1"/>
      <c r="R53" s="2"/>
      <c r="S53" s="2"/>
      <c r="T53" s="2"/>
      <c r="U53" s="2"/>
      <c r="V53" s="2"/>
      <c r="W53" s="2"/>
      <c r="X53" s="2"/>
      <c r="Y53" s="2"/>
      <c r="Z53" s="2"/>
      <c r="AA53" s="2"/>
      <c r="AB53" s="2"/>
      <c r="AC53" s="2"/>
      <c r="AD53" s="2"/>
      <c r="AE53" s="2"/>
      <c r="AF53" s="2"/>
    </row>
    <row r="54" spans="1:32" ht="24.95" customHeight="1">
      <c r="A54" s="47" t="str">
        <f ca="1">"Recorded cost: "&amp;TEXT(INDEX('Monthly Statistics'!$J$60:$J$63,$AE$2),"$#,##0")&amp;"     •     High-potential records: "&amp;INDEX('Monthly Statistics'!$K$60:$K$63,$AE$2)&amp;"     •     Case input issues: "&amp;INDEX('Monthly Statistics'!$L$60:$L$63,$AE$2)&amp;"     •     Undated records: "&amp;COUNTIFS('Incident Log'!$AK$9:$AK$1008,"Missing / invalid date")</f>
        <v>Recorded cost: $0     •     High-potential records: 0     •     Case input issues: 0     •     Undated records: 0</v>
      </c>
      <c r="B54" s="47"/>
      <c r="C54" s="47"/>
      <c r="D54" s="47"/>
      <c r="E54" s="47"/>
      <c r="F54" s="47"/>
      <c r="G54" s="47"/>
      <c r="H54" s="47"/>
      <c r="I54" s="47"/>
      <c r="J54" s="47"/>
      <c r="K54" s="47"/>
      <c r="L54" s="47"/>
      <c r="M54" s="47"/>
      <c r="N54" s="47"/>
      <c r="O54" s="47"/>
      <c r="P54" s="47"/>
      <c r="Q54" s="1"/>
      <c r="R54" s="2"/>
      <c r="S54" s="2"/>
      <c r="T54" s="2"/>
      <c r="U54" s="2"/>
      <c r="V54" s="2"/>
      <c r="W54" s="2"/>
      <c r="X54" s="2"/>
      <c r="Y54" s="2"/>
      <c r="Z54" s="2"/>
      <c r="AA54" s="2"/>
      <c r="AB54" s="2"/>
      <c r="AC54" s="2"/>
      <c r="AD54" s="2"/>
      <c r="AE54" s="2"/>
      <c r="AF54" s="2"/>
    </row>
    <row r="55" spans="1:32" ht="24.95" customHeight="1">
      <c r="A55" s="1"/>
      <c r="B55" s="1"/>
      <c r="C55" s="1"/>
      <c r="D55" s="1"/>
      <c r="E55" s="1"/>
      <c r="F55" s="1"/>
      <c r="G55" s="1"/>
      <c r="H55" s="1"/>
      <c r="I55" s="1"/>
      <c r="J55" s="1"/>
      <c r="K55" s="1"/>
      <c r="L55" s="1"/>
      <c r="M55" s="1"/>
      <c r="N55" s="1"/>
      <c r="O55" s="1"/>
      <c r="P55" s="1"/>
      <c r="Q55" s="1"/>
      <c r="R55" s="2"/>
      <c r="S55" s="2"/>
      <c r="T55" s="2"/>
      <c r="U55" s="2"/>
      <c r="V55" s="2"/>
      <c r="W55" s="2"/>
      <c r="X55" s="2"/>
      <c r="Y55" s="2"/>
      <c r="Z55" s="2"/>
      <c r="AA55" s="2"/>
      <c r="AB55" s="2"/>
      <c r="AC55" s="2"/>
      <c r="AD55" s="2"/>
      <c r="AE55" s="2"/>
      <c r="AF55" s="2"/>
    </row>
  </sheetData>
  <sheetProtection algorithmName="SHA-512" hashValue="/bUdCbaLaHEOy3yrnk9PSMyCQicXutbL0053pvXx1mrpyF1wBA+kk0KaD4UjoB1d7xKJBrbEsj3UpvJ+//cj0w==" saltValue="PhzT1Wcm3c9/mAoH0BZFiQ==" spinCount="100000" sheet="1" objects="1" scenarios="1" sort="0" autoFilter="0"/>
  <mergeCells count="28">
    <mergeCell ref="A54:P54"/>
    <mergeCell ref="J14:L14"/>
    <mergeCell ref="J15:L15"/>
    <mergeCell ref="M14:P14"/>
    <mergeCell ref="M15:P15"/>
    <mergeCell ref="A16:P16"/>
    <mergeCell ref="A14:C14"/>
    <mergeCell ref="A15:C15"/>
    <mergeCell ref="D14:F14"/>
    <mergeCell ref="D15:F15"/>
    <mergeCell ref="G14:I14"/>
    <mergeCell ref="G15:I15"/>
    <mergeCell ref="I6:J6"/>
    <mergeCell ref="N6:P6"/>
    <mergeCell ref="A7:P7"/>
    <mergeCell ref="A9:D9"/>
    <mergeCell ref="A10:D12"/>
    <mergeCell ref="E9:H9"/>
    <mergeCell ref="E10:H12"/>
    <mergeCell ref="I9:L9"/>
    <mergeCell ref="I10:L12"/>
    <mergeCell ref="M9:P9"/>
    <mergeCell ref="M10:P12"/>
    <mergeCell ref="A2:G3"/>
    <mergeCell ref="A4:B4"/>
    <mergeCell ref="C4:G4"/>
    <mergeCell ref="H2:J4"/>
    <mergeCell ref="M2:O2"/>
  </mergeCells>
  <dataValidations count="2">
    <dataValidation type="list" showErrorMessage="1" errorTitle="Choose a listed value" error="Choose a value from the dropdown list." sqref="F6" xr:uid="{00000000-0002-0000-0000-000001000000}">
      <formula1>"1,2,3,4,5,6,7,8,9,10,11,12"</formula1>
    </dataValidation>
    <dataValidation type="list" allowBlank="1" showInputMessage="1" showErrorMessage="1" error="Select a reporting year from 2026 to 2029." sqref="B6" xr:uid="{263C82A8-1914-44F1-8C2C-8A1747169E48}">
      <formula1>"2026,2027,2028,2029"</formula1>
    </dataValidation>
  </dataValidations>
  <printOptions horizontalCentered="1"/>
  <pageMargins left="0.27777777777777779" right="0.27777777777777779" top="0.30555555555555558" bottom="0.30555555555555558" header="0.3" footer="0.3"/>
  <pageSetup scale="56" orientation="portrait" horizontalDpi="0" verticalDpi="0" r:id="rId1"/>
  <headerFooter>
    <oddFooter>&amp;CPrepared by 100% Safety Inc.&amp;RPage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D90"/>
    <pageSetUpPr fitToPage="1"/>
  </sheetPr>
  <dimension ref="A1:V214"/>
  <sheetViews>
    <sheetView showGridLines="0" zoomScale="85" zoomScaleNormal="85" workbookViewId="0">
      <pane ySplit="12" topLeftCell="A13" activePane="bottomLeft" state="frozen"/>
      <selection pane="bottomLeft"/>
    </sheetView>
  </sheetViews>
  <sheetFormatPr defaultRowHeight="14.25"/>
  <cols>
    <col min="1" max="1" width="48.75" customWidth="1"/>
    <col min="2" max="2" width="16.875" customWidth="1"/>
    <col min="3" max="3" width="9.375" customWidth="1"/>
    <col min="4" max="20" width="10.25" customWidth="1"/>
    <col min="21" max="22" width="10.25" hidden="1" customWidth="1"/>
  </cols>
  <sheetData>
    <row r="1" spans="1:22" ht="24.95" customHeight="1">
      <c r="A1" s="1"/>
      <c r="B1" s="1"/>
      <c r="C1" s="1"/>
      <c r="D1" s="1"/>
      <c r="E1" s="1"/>
      <c r="F1" s="1"/>
      <c r="G1" s="1"/>
      <c r="H1" s="1"/>
      <c r="I1" s="1"/>
      <c r="J1" s="1"/>
      <c r="K1" s="1"/>
      <c r="L1" s="1"/>
      <c r="M1" s="1"/>
      <c r="N1" s="1"/>
      <c r="O1" s="1"/>
      <c r="P1" s="1"/>
      <c r="Q1" s="1"/>
      <c r="R1" s="1"/>
      <c r="S1" s="1"/>
      <c r="T1" s="1"/>
      <c r="U1" s="1"/>
      <c r="V1" s="1"/>
    </row>
    <row r="2" spans="1:22" ht="24.95" customHeight="1">
      <c r="A2" s="62" t="s">
        <v>38</v>
      </c>
      <c r="B2" s="62" t="s">
        <v>38</v>
      </c>
      <c r="C2" s="62" t="s">
        <v>38</v>
      </c>
      <c r="D2" s="62" t="s">
        <v>38</v>
      </c>
      <c r="E2" s="62" t="s">
        <v>38</v>
      </c>
      <c r="F2" s="62" t="s">
        <v>38</v>
      </c>
      <c r="G2" s="62" t="s">
        <v>38</v>
      </c>
      <c r="H2" s="62" t="s">
        <v>38</v>
      </c>
      <c r="I2" s="1"/>
      <c r="J2" s="1"/>
      <c r="K2" s="1"/>
      <c r="L2" s="1"/>
      <c r="M2" s="47" t="s">
        <v>2</v>
      </c>
      <c r="N2" s="47"/>
      <c r="O2" s="47"/>
      <c r="P2" s="1"/>
      <c r="Q2" s="1"/>
      <c r="R2" s="1"/>
      <c r="S2" s="1"/>
      <c r="T2" s="1"/>
      <c r="U2" s="1"/>
      <c r="V2" s="1"/>
    </row>
    <row r="3" spans="1:22" ht="24.95" customHeight="1">
      <c r="A3" s="62" t="s">
        <v>38</v>
      </c>
      <c r="B3" s="62" t="s">
        <v>38</v>
      </c>
      <c r="C3" s="62" t="s">
        <v>38</v>
      </c>
      <c r="D3" s="62" t="s">
        <v>38</v>
      </c>
      <c r="E3" s="62" t="s">
        <v>38</v>
      </c>
      <c r="F3" s="62" t="s">
        <v>38</v>
      </c>
      <c r="G3" s="62" t="s">
        <v>38</v>
      </c>
      <c r="H3" s="62" t="s">
        <v>38</v>
      </c>
      <c r="I3" s="1"/>
      <c r="J3" s="1"/>
      <c r="K3" s="1"/>
      <c r="L3" s="1"/>
      <c r="M3" s="1"/>
      <c r="N3" s="1"/>
      <c r="O3" s="1"/>
      <c r="P3" s="1"/>
      <c r="Q3" s="1"/>
      <c r="R3" s="1"/>
      <c r="S3" s="1"/>
      <c r="T3" s="1"/>
      <c r="U3" s="1"/>
      <c r="V3" s="1"/>
    </row>
    <row r="4" spans="1:22" ht="24.95" customHeight="1">
      <c r="A4" s="36" t="s">
        <v>39</v>
      </c>
      <c r="B4" s="36" t="s">
        <v>39</v>
      </c>
      <c r="C4" s="36" t="s">
        <v>39</v>
      </c>
      <c r="D4" s="36" t="s">
        <v>39</v>
      </c>
      <c r="E4" s="36" t="s">
        <v>39</v>
      </c>
      <c r="F4" s="36" t="s">
        <v>39</v>
      </c>
      <c r="G4" s="36" t="s">
        <v>39</v>
      </c>
      <c r="H4" s="36" t="s">
        <v>39</v>
      </c>
      <c r="I4" s="36" t="s">
        <v>39</v>
      </c>
      <c r="J4" s="36" t="s">
        <v>39</v>
      </c>
      <c r="K4" s="36" t="s">
        <v>39</v>
      </c>
      <c r="L4" s="36" t="s">
        <v>39</v>
      </c>
      <c r="M4" s="36" t="s">
        <v>39</v>
      </c>
      <c r="N4" s="36" t="s">
        <v>39</v>
      </c>
      <c r="O4" s="36" t="s">
        <v>39</v>
      </c>
      <c r="P4" s="36" t="s">
        <v>39</v>
      </c>
      <c r="Q4" s="1"/>
      <c r="R4" s="1"/>
      <c r="S4" s="1"/>
      <c r="T4" s="1"/>
      <c r="U4" s="1"/>
      <c r="V4" s="1"/>
    </row>
    <row r="5" spans="1:22" ht="24.95" customHeight="1">
      <c r="A5" s="1"/>
      <c r="B5" s="1"/>
      <c r="C5" s="1"/>
      <c r="D5" s="1"/>
      <c r="E5" s="1"/>
      <c r="F5" s="1"/>
      <c r="G5" s="1"/>
      <c r="H5" s="1"/>
      <c r="I5" s="1"/>
      <c r="J5" s="1"/>
      <c r="K5" s="1"/>
      <c r="L5" s="1"/>
      <c r="M5" s="1"/>
      <c r="N5" s="1"/>
      <c r="O5" s="1"/>
      <c r="P5" s="1"/>
      <c r="Q5" s="1"/>
      <c r="R5" s="1"/>
      <c r="S5" s="1"/>
      <c r="T5" s="1"/>
      <c r="U5" s="1"/>
      <c r="V5" s="1"/>
    </row>
    <row r="6" spans="1:22" ht="24.95" customHeight="1">
      <c r="A6" s="1" t="s">
        <v>40</v>
      </c>
      <c r="B6" s="63" t="s">
        <v>18</v>
      </c>
      <c r="C6" s="63" t="s">
        <v>18</v>
      </c>
      <c r="D6" s="63" t="s">
        <v>18</v>
      </c>
      <c r="E6" s="63" t="s">
        <v>18</v>
      </c>
      <c r="F6" s="1"/>
      <c r="G6" s="1" t="s">
        <v>41</v>
      </c>
      <c r="H6" s="63" t="s">
        <v>19</v>
      </c>
      <c r="I6" s="63" t="s">
        <v>19</v>
      </c>
      <c r="J6" s="63" t="s">
        <v>19</v>
      </c>
      <c r="K6" s="63" t="s">
        <v>19</v>
      </c>
      <c r="L6" s="1"/>
      <c r="M6" s="1"/>
      <c r="N6" s="1"/>
      <c r="O6" s="1"/>
      <c r="P6" s="1"/>
      <c r="Q6" s="1"/>
      <c r="R6" s="1"/>
      <c r="S6" s="1"/>
      <c r="T6" s="1"/>
      <c r="U6" s="1" t="s">
        <v>42</v>
      </c>
      <c r="V6" s="1">
        <f>MATCH(B6,Setup!$A$32:$A$47,0)</f>
        <v>4</v>
      </c>
    </row>
    <row r="7" spans="1:22" ht="24.95" customHeight="1">
      <c r="A7" s="1"/>
      <c r="B7" s="1"/>
      <c r="C7" s="1"/>
      <c r="D7" s="1"/>
      <c r="E7" s="1"/>
      <c r="F7" s="1"/>
      <c r="G7" s="1"/>
      <c r="H7" s="1"/>
      <c r="I7" s="1"/>
      <c r="J7" s="1"/>
      <c r="K7" s="1"/>
      <c r="L7" s="1"/>
      <c r="M7" s="1"/>
      <c r="N7" s="1"/>
      <c r="O7" s="1"/>
      <c r="P7" s="1"/>
      <c r="Q7" s="1"/>
      <c r="R7" s="1"/>
      <c r="S7" s="1"/>
      <c r="T7" s="1"/>
      <c r="U7" s="1" t="s">
        <v>43</v>
      </c>
      <c r="V7" s="1">
        <f>MATCH(H6,Setup!$A$50:$A$55,0)</f>
        <v>1</v>
      </c>
    </row>
    <row r="8" spans="1:22" ht="24.95" customHeight="1">
      <c r="A8" s="64" t="s">
        <v>44</v>
      </c>
      <c r="B8" s="64" t="s">
        <v>44</v>
      </c>
      <c r="C8" s="64" t="s">
        <v>44</v>
      </c>
      <c r="D8" s="64" t="s">
        <v>44</v>
      </c>
      <c r="E8" s="64" t="s">
        <v>44</v>
      </c>
      <c r="F8" s="64" t="s">
        <v>44</v>
      </c>
      <c r="G8" s="64" t="s">
        <v>44</v>
      </c>
      <c r="H8" s="64" t="s">
        <v>44</v>
      </c>
      <c r="I8" s="64" t="s">
        <v>44</v>
      </c>
      <c r="J8" s="64" t="s">
        <v>44</v>
      </c>
      <c r="K8" s="64" t="s">
        <v>44</v>
      </c>
      <c r="L8" s="64" t="s">
        <v>44</v>
      </c>
      <c r="M8" s="64" t="s">
        <v>44</v>
      </c>
      <c r="N8" s="64" t="s">
        <v>44</v>
      </c>
      <c r="O8" s="64" t="s">
        <v>44</v>
      </c>
      <c r="P8" s="64" t="s">
        <v>44</v>
      </c>
      <c r="Q8" s="1"/>
      <c r="R8" s="1"/>
      <c r="S8" s="1"/>
      <c r="T8" s="1"/>
      <c r="U8" s="1"/>
      <c r="V8" s="1"/>
    </row>
    <row r="9" spans="1:22" ht="24.95" customHeight="1">
      <c r="A9" s="64" t="s">
        <v>44</v>
      </c>
      <c r="B9" s="64" t="s">
        <v>44</v>
      </c>
      <c r="C9" s="64" t="s">
        <v>44</v>
      </c>
      <c r="D9" s="64" t="s">
        <v>44</v>
      </c>
      <c r="E9" s="64" t="s">
        <v>44</v>
      </c>
      <c r="F9" s="64" t="s">
        <v>44</v>
      </c>
      <c r="G9" s="64" t="s">
        <v>44</v>
      </c>
      <c r="H9" s="64" t="s">
        <v>44</v>
      </c>
      <c r="I9" s="64" t="s">
        <v>44</v>
      </c>
      <c r="J9" s="64" t="s">
        <v>44</v>
      </c>
      <c r="K9" s="64" t="s">
        <v>44</v>
      </c>
      <c r="L9" s="64" t="s">
        <v>44</v>
      </c>
      <c r="M9" s="64" t="s">
        <v>44</v>
      </c>
      <c r="N9" s="64" t="s">
        <v>44</v>
      </c>
      <c r="O9" s="64" t="s">
        <v>44</v>
      </c>
      <c r="P9" s="64" t="s">
        <v>44</v>
      </c>
      <c r="Q9" s="1"/>
      <c r="R9" s="1"/>
      <c r="S9" s="1"/>
      <c r="T9" s="1"/>
      <c r="U9" s="1"/>
      <c r="V9" s="1"/>
    </row>
    <row r="10" spans="1:22" ht="24.95" customHeight="1">
      <c r="A10" s="1"/>
      <c r="B10" s="1"/>
      <c r="C10" s="1"/>
      <c r="D10" s="1"/>
      <c r="E10" s="1"/>
      <c r="F10" s="1"/>
      <c r="G10" s="1"/>
      <c r="H10" s="1"/>
      <c r="I10" s="1"/>
      <c r="J10" s="1"/>
      <c r="K10" s="1"/>
      <c r="L10" s="1"/>
      <c r="M10" s="1"/>
      <c r="N10" s="1"/>
      <c r="O10" s="1"/>
      <c r="P10" s="1"/>
      <c r="Q10" s="1"/>
      <c r="R10" s="1"/>
      <c r="S10" s="1"/>
      <c r="T10" s="1"/>
      <c r="U10" s="1"/>
      <c r="V10" s="1"/>
    </row>
    <row r="11" spans="1:22" ht="24.95" customHeight="1">
      <c r="A11" s="1"/>
      <c r="B11" s="1"/>
      <c r="C11" s="1"/>
      <c r="D11" s="1"/>
      <c r="E11" s="1"/>
      <c r="F11" s="1"/>
      <c r="G11" s="1"/>
      <c r="H11" s="1"/>
      <c r="I11" s="1"/>
      <c r="J11" s="1"/>
      <c r="K11" s="1"/>
      <c r="L11" s="1"/>
      <c r="M11" s="1"/>
      <c r="N11" s="1"/>
      <c r="O11" s="1"/>
      <c r="P11" s="1"/>
      <c r="Q11" s="1"/>
      <c r="R11" s="1"/>
      <c r="S11" s="1"/>
      <c r="T11" s="1"/>
      <c r="U11" s="1"/>
      <c r="V11" s="1"/>
    </row>
    <row r="12" spans="1:22" ht="62.1" customHeight="1">
      <c r="A12" s="5" t="s">
        <v>45</v>
      </c>
      <c r="B12" s="6" t="s">
        <v>46</v>
      </c>
      <c r="C12" s="7" t="s">
        <v>47</v>
      </c>
      <c r="D12" s="1"/>
      <c r="E12" s="1"/>
      <c r="F12" s="1"/>
      <c r="G12" s="1"/>
      <c r="H12" s="1"/>
      <c r="I12" s="1"/>
      <c r="J12" s="1"/>
      <c r="K12" s="1"/>
      <c r="L12" s="1"/>
      <c r="M12" s="1"/>
      <c r="N12" s="1"/>
      <c r="O12" s="1"/>
      <c r="P12" s="1"/>
      <c r="Q12" s="1"/>
      <c r="R12" s="1"/>
      <c r="S12" s="1"/>
      <c r="T12" s="1"/>
      <c r="U12" s="1" t="s">
        <v>45</v>
      </c>
      <c r="V12" s="1" t="s">
        <v>46</v>
      </c>
    </row>
    <row r="13" spans="1:22" ht="38.1" customHeight="1">
      <c r="A13" s="8" t="str">
        <f>IF(CHOOSE($V$6,Setup!$F$13,Setup!$G$13,Setup!$H$13,Setup!$I$13,Setup!$J$13,Setup!$K$13,Setup!$L$13,Setup!$M$13,Setup!$N$13,Setup!$O$13,Setup!$P$13,Setup!$Q$13,Setup!$R$13,Setup!$S$13,Setup!$T$13,Setup!$U$13)="","",CHOOSE($V$6,Setup!$F$13,Setup!$G$13,Setup!$H$13,Setup!$I$13,Setup!$J$13,Setup!$K$13,Setup!$L$13,Setup!$M$13,Setup!$N$13,Setup!$O$13,Setup!$P$13,Setup!$Q$13,Setup!$R$13,Setup!$S$13,Setup!$T$13,Setup!$U$13))</f>
        <v>Injury / illness</v>
      </c>
      <c r="B13" s="1">
        <f>IF(A13="","",IF($V$7=1,COUNTIFS('Incident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f>
        <v>0</v>
      </c>
      <c r="C13" s="1">
        <f>IF(A13="","",COUNTIFS($B$13:$B$212,"&gt;"&amp;B13)+COUNTIFS($B$13:B13,B13))</f>
        <v>1</v>
      </c>
      <c r="D13" s="1"/>
      <c r="E13" s="1"/>
      <c r="F13" s="1"/>
      <c r="G13" s="1"/>
      <c r="H13" s="1"/>
      <c r="I13" s="1"/>
      <c r="J13" s="1"/>
      <c r="K13" s="1"/>
      <c r="L13" s="1"/>
      <c r="M13" s="1"/>
      <c r="N13" s="1"/>
      <c r="O13" s="1"/>
      <c r="P13" s="1"/>
      <c r="Q13" s="1"/>
      <c r="R13" s="1"/>
      <c r="S13" s="1"/>
      <c r="T13" s="1"/>
      <c r="U13" s="1" t="str">
        <f>IF(COUNTIFS($C$13:$C$212,1)=0,"",INDEX($A$13:$A$212,MATCH(1,$C$13:$C$212,0)))</f>
        <v>Injury / illness</v>
      </c>
      <c r="V13" s="1">
        <f>IF(U13="","",INDEX($B$13:$B$212,MATCH(1,$C$13:$C$212,0)))</f>
        <v>0</v>
      </c>
    </row>
    <row r="14" spans="1:22" ht="38.1" customHeight="1">
      <c r="A14" s="10" t="str">
        <f>IF(CHOOSE($V$6,Setup!$F$14,Setup!$G$14,Setup!$H$14,Setup!$I$14,Setup!$J$14,Setup!$K$14,Setup!$L$14,Setup!$M$14,Setup!$N$14,Setup!$O$14,Setup!$P$14,Setup!$Q$14,Setup!$R$14,Setup!$S$14,Setup!$T$14,Setup!$U$14)="","",CHOOSE($V$6,Setup!$F$14,Setup!$G$14,Setup!$H$14,Setup!$I$14,Setup!$J$14,Setup!$K$14,Setup!$L$14,Setup!$M$14,Setup!$N$14,Setup!$O$14,Setup!$P$14,Setup!$Q$14,Setup!$R$14,Setup!$S$14,Setup!$T$14,Setup!$U$14))</f>
        <v>Near miss</v>
      </c>
      <c r="B14" s="11">
        <f>IF(A14="","",IF($V$7=1,COUNTIFS('Incident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f>
        <v>0</v>
      </c>
      <c r="C14" s="11">
        <f>IF(A14="","",COUNTIFS($B$13:$B$212,"&gt;"&amp;B14)+COUNTIFS($B$13:B14,B14))</f>
        <v>2</v>
      </c>
      <c r="D14" s="1"/>
      <c r="E14" s="1"/>
      <c r="F14" s="1"/>
      <c r="G14" s="1"/>
      <c r="H14" s="1"/>
      <c r="I14" s="1"/>
      <c r="J14" s="1"/>
      <c r="K14" s="1"/>
      <c r="L14" s="1"/>
      <c r="M14" s="1"/>
      <c r="N14" s="1"/>
      <c r="O14" s="1"/>
      <c r="P14" s="1"/>
      <c r="Q14" s="1"/>
      <c r="R14" s="1"/>
      <c r="S14" s="1"/>
      <c r="T14" s="1"/>
      <c r="U14" s="1" t="str">
        <f>IF(COUNTIFS($C$13:$C$212,2)=0,"",INDEX($A$13:$A$212,MATCH(2,$C$13:$C$212,0)))</f>
        <v>Near miss</v>
      </c>
      <c r="V14" s="1">
        <f>IF(U14="","",INDEX($B$13:$B$212,MATCH(2,$C$13:$C$212,0)))</f>
        <v>0</v>
      </c>
    </row>
    <row r="15" spans="1:22" ht="38.1" customHeight="1">
      <c r="A15" s="8" t="str">
        <f>IF(CHOOSE($V$6,Setup!$F$15,Setup!$G$15,Setup!$H$15,Setup!$I$15,Setup!$J$15,Setup!$K$15,Setup!$L$15,Setup!$M$15,Setup!$N$15,Setup!$O$15,Setup!$P$15,Setup!$Q$15,Setup!$R$15,Setup!$S$15,Setup!$T$15,Setup!$U$15)="","",CHOOSE($V$6,Setup!$F$15,Setup!$G$15,Setup!$H$15,Setup!$I$15,Setup!$J$15,Setup!$K$15,Setup!$L$15,Setup!$M$15,Setup!$N$15,Setup!$O$15,Setup!$P$15,Setup!$Q$15,Setup!$R$15,Setup!$S$15,Setup!$T$15,Setup!$U$15))</f>
        <v>Property damage</v>
      </c>
      <c r="B15" s="1">
        <f>IF(A15="","",IF($V$7=1,COUNTIFS('Incident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f>
        <v>0</v>
      </c>
      <c r="C15" s="1">
        <f>IF(A15="","",COUNTIFS($B$13:$B$212,"&gt;"&amp;B15)+COUNTIFS($B$13:B15,B15))</f>
        <v>3</v>
      </c>
      <c r="D15" s="1"/>
      <c r="E15" s="1"/>
      <c r="F15" s="1"/>
      <c r="G15" s="1"/>
      <c r="H15" s="1"/>
      <c r="I15" s="1"/>
      <c r="J15" s="1"/>
      <c r="K15" s="1"/>
      <c r="L15" s="1"/>
      <c r="M15" s="1"/>
      <c r="N15" s="1"/>
      <c r="O15" s="1"/>
      <c r="P15" s="1"/>
      <c r="Q15" s="1"/>
      <c r="R15" s="1"/>
      <c r="S15" s="1"/>
      <c r="T15" s="1"/>
      <c r="U15" s="1" t="str">
        <f>IF(COUNTIFS($C$13:$C$212,3)=0,"",INDEX($A$13:$A$212,MATCH(3,$C$13:$C$212,0)))</f>
        <v>Property damage</v>
      </c>
      <c r="V15" s="1">
        <f>IF(U15="","",INDEX($B$13:$B$212,MATCH(3,$C$13:$C$212,0)))</f>
        <v>0</v>
      </c>
    </row>
    <row r="16" spans="1:22" ht="38.1" customHeight="1">
      <c r="A16" s="10" t="str">
        <f>IF(CHOOSE($V$6,Setup!$F$16,Setup!$G$16,Setup!$H$16,Setup!$I$16,Setup!$J$16,Setup!$K$16,Setup!$L$16,Setup!$M$16,Setup!$N$16,Setup!$O$16,Setup!$P$16,Setup!$Q$16,Setup!$R$16,Setup!$S$16,Setup!$T$16,Setup!$U$16)="","",CHOOSE($V$6,Setup!$F$16,Setup!$G$16,Setup!$H$16,Setup!$I$16,Setup!$J$16,Setup!$K$16,Setup!$L$16,Setup!$M$16,Setup!$N$16,Setup!$O$16,Setup!$P$16,Setup!$Q$16,Setup!$R$16,Setup!$S$16,Setup!$T$16,Setup!$U$16))</f>
        <v>Equipment damage</v>
      </c>
      <c r="B16" s="11">
        <f>IF(A16="","",IF($V$7=1,COUNTIFS('Incident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f>
        <v>0</v>
      </c>
      <c r="C16" s="11">
        <f>IF(A16="","",COUNTIFS($B$13:$B$212,"&gt;"&amp;B16)+COUNTIFS($B$13:B16,B16))</f>
        <v>4</v>
      </c>
      <c r="D16" s="1"/>
      <c r="E16" s="1"/>
      <c r="F16" s="1"/>
      <c r="G16" s="1"/>
      <c r="H16" s="1"/>
      <c r="I16" s="1"/>
      <c r="J16" s="1"/>
      <c r="K16" s="1"/>
      <c r="L16" s="1"/>
      <c r="M16" s="1"/>
      <c r="N16" s="1"/>
      <c r="O16" s="1"/>
      <c r="P16" s="1"/>
      <c r="Q16" s="1"/>
      <c r="R16" s="1"/>
      <c r="S16" s="1"/>
      <c r="T16" s="1"/>
      <c r="U16" s="1" t="str">
        <f>IF(COUNTIFS($C$13:$C$212,4)=0,"",INDEX($A$13:$A$212,MATCH(4,$C$13:$C$212,0)))</f>
        <v>Equipment damage</v>
      </c>
      <c r="V16" s="1">
        <f>IF(U16="","",INDEX($B$13:$B$212,MATCH(4,$C$13:$C$212,0)))</f>
        <v>0</v>
      </c>
    </row>
    <row r="17" spans="1:22" ht="38.1" customHeight="1">
      <c r="A17" s="8" t="str">
        <f>IF(CHOOSE($V$6,Setup!$F$17,Setup!$G$17,Setup!$H$17,Setup!$I$17,Setup!$J$17,Setup!$K$17,Setup!$L$17,Setup!$M$17,Setup!$N$17,Setup!$O$17,Setup!$P$17,Setup!$Q$17,Setup!$R$17,Setup!$S$17,Setup!$T$17,Setup!$U$17)="","",CHOOSE($V$6,Setup!$F$17,Setup!$G$17,Setup!$H$17,Setup!$I$17,Setup!$J$17,Setup!$K$17,Setup!$L$17,Setup!$M$17,Setup!$N$17,Setup!$O$17,Setup!$P$17,Setup!$Q$17,Setup!$R$17,Setup!$S$17,Setup!$T$17,Setup!$U$17))</f>
        <v>Vehicle event</v>
      </c>
      <c r="B17" s="1">
        <f>IF(A17="","",IF($V$7=1,COUNTIFS('Incident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f>
        <v>0</v>
      </c>
      <c r="C17" s="1">
        <f>IF(A17="","",COUNTIFS($B$13:$B$212,"&gt;"&amp;B17)+COUNTIFS($B$13:B17,B17))</f>
        <v>5</v>
      </c>
      <c r="D17" s="1"/>
      <c r="E17" s="1"/>
      <c r="F17" s="1"/>
      <c r="G17" s="1"/>
      <c r="H17" s="1"/>
      <c r="I17" s="1"/>
      <c r="J17" s="1"/>
      <c r="K17" s="1"/>
      <c r="L17" s="1"/>
      <c r="M17" s="1"/>
      <c r="N17" s="1"/>
      <c r="O17" s="1"/>
      <c r="P17" s="1"/>
      <c r="Q17" s="1"/>
      <c r="R17" s="1"/>
      <c r="S17" s="1"/>
      <c r="T17" s="1"/>
      <c r="U17" s="1" t="str">
        <f>IF(COUNTIFS($C$13:$C$212,5)=0,"",INDEX($A$13:$A$212,MATCH(5,$C$13:$C$212,0)))</f>
        <v>Vehicle event</v>
      </c>
      <c r="V17" s="1">
        <f>IF(U17="","",INDEX($B$13:$B$212,MATCH(5,$C$13:$C$212,0)))</f>
        <v>0</v>
      </c>
    </row>
    <row r="18" spans="1:22" ht="38.1" customHeight="1">
      <c r="A18" s="10" t="str">
        <f>IF(CHOOSE($V$6,Setup!$F$18,Setup!$G$18,Setup!$H$18,Setup!$I$18,Setup!$J$18,Setup!$K$18,Setup!$L$18,Setup!$M$18,Setup!$N$18,Setup!$O$18,Setup!$P$18,Setup!$Q$18,Setup!$R$18,Setup!$S$18,Setup!$T$18,Setup!$U$18)="","",CHOOSE($V$6,Setup!$F$18,Setup!$G$18,Setup!$H$18,Setup!$I$18,Setup!$J$18,Setup!$K$18,Setup!$L$18,Setup!$M$18,Setup!$N$18,Setup!$O$18,Setup!$P$18,Setup!$Q$18,Setup!$R$18,Setup!$S$18,Setup!$T$18,Setup!$U$18))</f>
        <v>Environmental</v>
      </c>
      <c r="B18" s="11">
        <f>IF(A18="","",IF($V$7=1,COUNTIFS('Incident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f>
        <v>0</v>
      </c>
      <c r="C18" s="11">
        <f>IF(A18="","",COUNTIFS($B$13:$B$212,"&gt;"&amp;B18)+COUNTIFS($B$13:B18,B18))</f>
        <v>6</v>
      </c>
      <c r="D18" s="1"/>
      <c r="E18" s="1"/>
      <c r="F18" s="1"/>
      <c r="G18" s="1"/>
      <c r="H18" s="1"/>
      <c r="I18" s="1"/>
      <c r="J18" s="1"/>
      <c r="K18" s="1"/>
      <c r="L18" s="1"/>
      <c r="M18" s="1"/>
      <c r="N18" s="1"/>
      <c r="O18" s="1"/>
      <c r="P18" s="1"/>
      <c r="Q18" s="1"/>
      <c r="R18" s="1"/>
      <c r="S18" s="1"/>
      <c r="T18" s="1"/>
      <c r="U18" s="1" t="str">
        <f>IF(COUNTIFS($C$13:$C$212,6)=0,"",INDEX($A$13:$A$212,MATCH(6,$C$13:$C$212,0)))</f>
        <v>Environmental</v>
      </c>
      <c r="V18" s="1">
        <f>IF(U18="","",INDEX($B$13:$B$212,MATCH(6,$C$13:$C$212,0)))</f>
        <v>0</v>
      </c>
    </row>
    <row r="19" spans="1:22" ht="38.1" customHeight="1">
      <c r="A19" s="8" t="str">
        <f>IF(CHOOSE($V$6,Setup!$F$19,Setup!$G$19,Setup!$H$19,Setup!$I$19,Setup!$J$19,Setup!$K$19,Setup!$L$19,Setup!$M$19,Setup!$N$19,Setup!$O$19,Setup!$P$19,Setup!$Q$19,Setup!$R$19,Setup!$S$19,Setup!$T$19,Setup!$U$19)="","",CHOOSE($V$6,Setup!$F$19,Setup!$G$19,Setup!$H$19,Setup!$I$19,Setup!$J$19,Setup!$K$19,Setup!$L$19,Setup!$M$19,Setup!$N$19,Setup!$O$19,Setup!$P$19,Setup!$Q$19,Setup!$R$19,Setup!$S$19,Setup!$T$19,Setup!$U$19))</f>
        <v>Fire / explosion</v>
      </c>
      <c r="B19" s="1">
        <f>IF(A19="","",IF($V$7=1,COUNTIFS('Incident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f>
        <v>0</v>
      </c>
      <c r="C19" s="1">
        <f>IF(A19="","",COUNTIFS($B$13:$B$212,"&gt;"&amp;B19)+COUNTIFS($B$13:B19,B19))</f>
        <v>7</v>
      </c>
      <c r="D19" s="1"/>
      <c r="E19" s="1"/>
      <c r="F19" s="1"/>
      <c r="G19" s="1"/>
      <c r="H19" s="1"/>
      <c r="I19" s="1"/>
      <c r="J19" s="1"/>
      <c r="K19" s="1"/>
      <c r="L19" s="1"/>
      <c r="M19" s="1"/>
      <c r="N19" s="1"/>
      <c r="O19" s="1"/>
      <c r="P19" s="1"/>
      <c r="Q19" s="1"/>
      <c r="R19" s="1"/>
      <c r="S19" s="1"/>
      <c r="T19" s="1"/>
      <c r="U19" s="1" t="str">
        <f>IF(COUNTIFS($C$13:$C$212,7)=0,"",INDEX($A$13:$A$212,MATCH(7,$C$13:$C$212,0)))</f>
        <v>Fire / explosion</v>
      </c>
      <c r="V19" s="1">
        <f>IF(U19="","",INDEX($B$13:$B$212,MATCH(7,$C$13:$C$212,0)))</f>
        <v>0</v>
      </c>
    </row>
    <row r="20" spans="1:22" ht="38.1" customHeight="1">
      <c r="A20" s="10" t="str">
        <f>IF(CHOOSE($V$6,Setup!$F$20,Setup!$G$20,Setup!$H$20,Setup!$I$20,Setup!$J$20,Setup!$K$20,Setup!$L$20,Setup!$M$20,Setup!$N$20,Setup!$O$20,Setup!$P$20,Setup!$Q$20,Setup!$R$20,Setup!$S$20,Setup!$T$20,Setup!$U$20)="","",CHOOSE($V$6,Setup!$F$20,Setup!$G$20,Setup!$H$20,Setup!$I$20,Setup!$J$20,Setup!$K$20,Setup!$L$20,Setup!$M$20,Setup!$N$20,Setup!$O$20,Setup!$P$20,Setup!$Q$20,Setup!$R$20,Setup!$S$20,Setup!$T$20,Setup!$U$20))</f>
        <v>Security / theft</v>
      </c>
      <c r="B20" s="11">
        <f>IF(A20="","",IF($V$7=1,COUNTIFS('Incident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f>
        <v>0</v>
      </c>
      <c r="C20" s="11">
        <f>IF(A20="","",COUNTIFS($B$13:$B$212,"&gt;"&amp;B20)+COUNTIFS($B$13:B20,B20))</f>
        <v>8</v>
      </c>
      <c r="D20" s="1"/>
      <c r="E20" s="1"/>
      <c r="F20" s="1"/>
      <c r="G20" s="1"/>
      <c r="H20" s="1"/>
      <c r="I20" s="1"/>
      <c r="J20" s="1"/>
      <c r="K20" s="1"/>
      <c r="L20" s="1"/>
      <c r="M20" s="1"/>
      <c r="N20" s="1"/>
      <c r="O20" s="1"/>
      <c r="P20" s="1"/>
      <c r="Q20" s="1"/>
      <c r="R20" s="1"/>
      <c r="S20" s="1"/>
      <c r="T20" s="1"/>
      <c r="U20" s="1" t="str">
        <f>IF(COUNTIFS($C$13:$C$212,8)=0,"",INDEX($A$13:$A$212,MATCH(8,$C$13:$C$212,0)))</f>
        <v>Security / theft</v>
      </c>
      <c r="V20" s="1">
        <f>IF(U20="","",INDEX($B$13:$B$212,MATCH(8,$C$13:$C$212,0)))</f>
        <v>0</v>
      </c>
    </row>
    <row r="21" spans="1:22" ht="38.1" customHeight="1">
      <c r="A21" s="8" t="str">
        <f>IF(CHOOSE($V$6,Setup!$F$21,Setup!$G$21,Setup!$H$21,Setup!$I$21,Setup!$J$21,Setup!$K$21,Setup!$L$21,Setup!$M$21,Setup!$N$21,Setup!$O$21,Setup!$P$21,Setup!$Q$21,Setup!$R$21,Setup!$S$21,Setup!$T$21,Setup!$U$21)="","",CHOOSE($V$6,Setup!$F$21,Setup!$G$21,Setup!$H$21,Setup!$I$21,Setup!$J$21,Setup!$K$21,Setup!$L$21,Setup!$M$21,Setup!$N$21,Setup!$O$21,Setup!$P$21,Setup!$Q$21,Setup!$R$21,Setup!$S$21,Setup!$T$21,Setup!$U$21))</f>
        <v>Hazard observation</v>
      </c>
      <c r="B21" s="1">
        <f>IF(A21="","",IF($V$7=1,COUNTIFS('Incident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f>
        <v>0</v>
      </c>
      <c r="C21" s="1">
        <f>IF(A21="","",COUNTIFS($B$13:$B$212,"&gt;"&amp;B21)+COUNTIFS($B$13:B21,B21))</f>
        <v>9</v>
      </c>
      <c r="D21" s="1"/>
      <c r="E21" s="1"/>
      <c r="F21" s="1"/>
      <c r="G21" s="1"/>
      <c r="H21" s="1"/>
      <c r="I21" s="1"/>
      <c r="J21" s="1"/>
      <c r="K21" s="1"/>
      <c r="L21" s="1"/>
      <c r="M21" s="1"/>
      <c r="N21" s="1"/>
      <c r="O21" s="1"/>
      <c r="P21" s="1"/>
      <c r="Q21" s="1"/>
      <c r="R21" s="1"/>
      <c r="S21" s="1"/>
      <c r="T21" s="1"/>
      <c r="U21" s="1" t="str">
        <f>IF(COUNTIFS($C$13:$C$212,9)=0,"",INDEX($A$13:$A$212,MATCH(9,$C$13:$C$212,0)))</f>
        <v>Hazard observation</v>
      </c>
      <c r="V21" s="1">
        <f>IF(U21="","",INDEX($B$13:$B$212,MATCH(9,$C$13:$C$212,0)))</f>
        <v>0</v>
      </c>
    </row>
    <row r="22" spans="1:22" ht="38.1" customHeight="1">
      <c r="A22" s="10" t="str">
        <f>IF(CHOOSE($V$6,Setup!$F$22,Setup!$G$22,Setup!$H$22,Setup!$I$22,Setup!$J$22,Setup!$K$22,Setup!$L$22,Setup!$M$22,Setup!$N$22,Setup!$O$22,Setup!$P$22,Setup!$Q$22,Setup!$R$22,Setup!$S$22,Setup!$T$22,Setup!$U$22)="","",CHOOSE($V$6,Setup!$F$22,Setup!$G$22,Setup!$H$22,Setup!$I$22,Setup!$J$22,Setup!$K$22,Setup!$L$22,Setup!$M$22,Setup!$N$22,Setup!$O$22,Setup!$P$22,Setup!$Q$22,Setup!$R$22,Setup!$S$22,Setup!$T$22,Setup!$U$22))</f>
        <v>Other</v>
      </c>
      <c r="B22" s="11">
        <f>IF(A22="","",IF($V$7=1,COUNTIFS('Incident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Log'!$AF$9:$AF$1008),A22),0)))</f>
        <v>0</v>
      </c>
      <c r="C22" s="11">
        <f>IF(A22="","",COUNTIFS($B$13:$B$212,"&gt;"&amp;B22)+COUNTIFS($B$13:B22,B22))</f>
        <v>10</v>
      </c>
      <c r="D22" s="1"/>
      <c r="E22" s="1"/>
      <c r="F22" s="1"/>
      <c r="G22" s="1"/>
      <c r="H22" s="1"/>
      <c r="I22" s="1"/>
      <c r="J22" s="1"/>
      <c r="K22" s="1"/>
      <c r="L22" s="1"/>
      <c r="M22" s="1"/>
      <c r="N22" s="1"/>
      <c r="O22" s="1"/>
      <c r="P22" s="1"/>
      <c r="Q22" s="1"/>
      <c r="R22" s="1"/>
      <c r="S22" s="1"/>
      <c r="T22" s="1"/>
      <c r="U22" s="1" t="str">
        <f>IF(COUNTIFS($C$13:$C$212,10)=0,"",INDEX($A$13:$A$212,MATCH(10,$C$13:$C$212,0)))</f>
        <v>Other</v>
      </c>
      <c r="V22" s="1">
        <f>IF(U22="","",INDEX($B$13:$B$212,MATCH(10,$C$13:$C$212,0)))</f>
        <v>0</v>
      </c>
    </row>
    <row r="23" spans="1:22" ht="38.1" customHeight="1">
      <c r="A23" s="8" t="str">
        <f>IF(CHOOSE($V$6,Setup!$F$23,Setup!$G$23,Setup!$H$23,Setup!$I$23,Setup!$J$23,Setup!$K$23,Setup!$L$23,Setup!$M$23,Setup!$N$23,Setup!$O$23,Setup!$P$23,Setup!$Q$23,Setup!$R$23,Setup!$S$23,Setup!$T$23,Setup!$U$23)="","",CHOOSE($V$6,Setup!$F$23,Setup!$G$23,Setup!$H$23,Setup!$I$23,Setup!$J$23,Setup!$K$23,Setup!$L$23,Setup!$M$23,Setup!$N$23,Setup!$O$23,Setup!$P$23,Setup!$Q$23,Setup!$R$23,Setup!$S$23,Setup!$T$23,Setup!$U$23))</f>
        <v/>
      </c>
      <c r="B23" s="1" t="str">
        <f>IF(A23="","",IF($V$7=1,COUNTIFS('Incident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Log'!$AF$9:$AF$1008),A23),0)))</f>
        <v/>
      </c>
      <c r="C23" s="1" t="str">
        <f>IF(A23="","",COUNTIFS($B$13:$B$212,"&gt;"&amp;B23)+COUNTIFS($B$13:B23,B23))</f>
        <v/>
      </c>
      <c r="D23" s="1"/>
      <c r="E23" s="1"/>
      <c r="F23" s="1"/>
      <c r="G23" s="1"/>
      <c r="H23" s="1"/>
      <c r="I23" s="1"/>
      <c r="J23" s="1"/>
      <c r="K23" s="1"/>
      <c r="L23" s="1"/>
      <c r="M23" s="1"/>
      <c r="N23" s="1"/>
      <c r="O23" s="1"/>
      <c r="P23" s="1"/>
      <c r="Q23" s="1"/>
      <c r="R23" s="1"/>
      <c r="S23" s="1"/>
      <c r="T23" s="1"/>
      <c r="U23" s="1"/>
      <c r="V23" s="1"/>
    </row>
    <row r="24" spans="1:22" ht="38.1" customHeight="1">
      <c r="A24" s="10" t="str">
        <f>IF(CHOOSE($V$6,Setup!$F$24,Setup!$G$24,Setup!$H$24,Setup!$I$24,Setup!$J$24,Setup!$K$24,Setup!$L$24,Setup!$M$24,Setup!$N$24,Setup!$O$24,Setup!$P$24,Setup!$Q$24,Setup!$R$24,Setup!$S$24,Setup!$T$24,Setup!$U$24)="","",CHOOSE($V$6,Setup!$F$24,Setup!$G$24,Setup!$H$24,Setup!$I$24,Setup!$J$24,Setup!$K$24,Setup!$L$24,Setup!$M$24,Setup!$N$24,Setup!$O$24,Setup!$P$24,Setup!$Q$24,Setup!$R$24,Setup!$S$24,Setup!$T$24,Setup!$U$24))</f>
        <v/>
      </c>
      <c r="B24" s="11" t="str">
        <f>IF(A24="","",IF($V$7=1,COUNTIFS('Incident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Log'!$AF$9:$AF$1008),A24),0)))</f>
        <v/>
      </c>
      <c r="C24" s="11" t="str">
        <f>IF(A24="","",COUNTIFS($B$13:$B$212,"&gt;"&amp;B24)+COUNTIFS($B$13:B24,B24))</f>
        <v/>
      </c>
      <c r="D24" s="1"/>
      <c r="E24" s="1"/>
      <c r="F24" s="1"/>
      <c r="G24" s="1"/>
      <c r="H24" s="1"/>
      <c r="I24" s="1"/>
      <c r="J24" s="1"/>
      <c r="K24" s="1"/>
      <c r="L24" s="1"/>
      <c r="M24" s="1"/>
      <c r="N24" s="1"/>
      <c r="O24" s="1"/>
      <c r="P24" s="1"/>
      <c r="Q24" s="1"/>
      <c r="R24" s="1"/>
      <c r="S24" s="1"/>
      <c r="T24" s="1"/>
      <c r="U24" s="1"/>
      <c r="V24" s="1"/>
    </row>
    <row r="25" spans="1:22" ht="38.1" customHeight="1">
      <c r="A25" s="8" t="str">
        <f>IF(CHOOSE($V$6,Setup!$F$25,Setup!$G$25,Setup!$H$25,Setup!$I$25,Setup!$J$25,Setup!$K$25,Setup!$L$25,Setup!$M$25,Setup!$N$25,Setup!$O$25,Setup!$P$25,Setup!$Q$25,Setup!$R$25,Setup!$S$25,Setup!$T$25,Setup!$U$25)="","",CHOOSE($V$6,Setup!$F$25,Setup!$G$25,Setup!$H$25,Setup!$I$25,Setup!$J$25,Setup!$K$25,Setup!$L$25,Setup!$M$25,Setup!$N$25,Setup!$O$25,Setup!$P$25,Setup!$Q$25,Setup!$R$25,Setup!$S$25,Setup!$T$25,Setup!$U$25))</f>
        <v/>
      </c>
      <c r="B25" s="1" t="str">
        <f>IF(A25="","",IF($V$7=1,COUNTIFS('Incident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Log'!$AF$9:$AF$1008),A25),0)))</f>
        <v/>
      </c>
      <c r="C25" s="1" t="str">
        <f>IF(A25="","",COUNTIFS($B$13:$B$212,"&gt;"&amp;B25)+COUNTIFS($B$13:B25,B25))</f>
        <v/>
      </c>
      <c r="D25" s="1"/>
      <c r="E25" s="1"/>
      <c r="F25" s="1"/>
      <c r="G25" s="1"/>
      <c r="H25" s="1"/>
      <c r="I25" s="1"/>
      <c r="J25" s="1"/>
      <c r="K25" s="1"/>
      <c r="L25" s="1"/>
      <c r="M25" s="1"/>
      <c r="N25" s="1"/>
      <c r="O25" s="1"/>
      <c r="P25" s="1"/>
      <c r="Q25" s="1"/>
      <c r="R25" s="1"/>
      <c r="S25" s="1"/>
      <c r="T25" s="1"/>
      <c r="U25" s="1"/>
      <c r="V25" s="1"/>
    </row>
    <row r="26" spans="1:22" ht="38.1" customHeight="1">
      <c r="A26" s="10" t="str">
        <f>IF(CHOOSE($V$6,Setup!$F$26,Setup!$G$26,Setup!$H$26,Setup!$I$26,Setup!$J$26,Setup!$K$26,Setup!$L$26,Setup!$M$26,Setup!$N$26,Setup!$O$26,Setup!$P$26,Setup!$Q$26,Setup!$R$26,Setup!$S$26,Setup!$T$26,Setup!$U$26)="","",CHOOSE($V$6,Setup!$F$26,Setup!$G$26,Setup!$H$26,Setup!$I$26,Setup!$J$26,Setup!$K$26,Setup!$L$26,Setup!$M$26,Setup!$N$26,Setup!$O$26,Setup!$P$26,Setup!$Q$26,Setup!$R$26,Setup!$S$26,Setup!$T$26,Setup!$U$26))</f>
        <v/>
      </c>
      <c r="B26" s="11" t="str">
        <f>IF(A26="","",IF($V$7=1,COUNTIFS('Incident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Log'!$AF$9:$AF$1008),A26),0)))</f>
        <v/>
      </c>
      <c r="C26" s="11" t="str">
        <f>IF(A26="","",COUNTIFS($B$13:$B$212,"&gt;"&amp;B26)+COUNTIFS($B$13:B26,B26))</f>
        <v/>
      </c>
      <c r="D26" s="1"/>
      <c r="E26" s="1"/>
      <c r="F26" s="1"/>
      <c r="G26" s="1"/>
      <c r="H26" s="1"/>
      <c r="I26" s="1"/>
      <c r="J26" s="1"/>
      <c r="K26" s="1"/>
      <c r="L26" s="1"/>
      <c r="M26" s="1"/>
      <c r="N26" s="1"/>
      <c r="O26" s="1"/>
      <c r="P26" s="1"/>
      <c r="Q26" s="1"/>
      <c r="R26" s="1"/>
      <c r="S26" s="1"/>
      <c r="T26" s="1"/>
      <c r="U26" s="1"/>
      <c r="V26" s="1"/>
    </row>
    <row r="27" spans="1:22" ht="38.1" customHeight="1">
      <c r="A27" s="8" t="str">
        <f>IF(CHOOSE($V$6,Setup!$F$27,Setup!$G$27,Setup!$H$27,Setup!$I$27,Setup!$J$27,Setup!$K$27,Setup!$L$27,Setup!$M$27,Setup!$N$27,Setup!$O$27,Setup!$P$27,Setup!$Q$27,Setup!$R$27,Setup!$S$27,Setup!$T$27,Setup!$U$27)="","",CHOOSE($V$6,Setup!$F$27,Setup!$G$27,Setup!$H$27,Setup!$I$27,Setup!$J$27,Setup!$K$27,Setup!$L$27,Setup!$M$27,Setup!$N$27,Setup!$O$27,Setup!$P$27,Setup!$Q$27,Setup!$R$27,Setup!$S$27,Setup!$T$27,Setup!$U$27))</f>
        <v/>
      </c>
      <c r="B27" s="1" t="str">
        <f>IF(A27="","",IF($V$7=1,COUNTIFS('Incident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Log'!$AF$9:$AF$1008),A27),0)))</f>
        <v/>
      </c>
      <c r="C27" s="1" t="str">
        <f>IF(A27="","",COUNTIFS($B$13:$B$212,"&gt;"&amp;B27)+COUNTIFS($B$13:B27,B27))</f>
        <v/>
      </c>
      <c r="D27" s="1"/>
      <c r="E27" s="1"/>
      <c r="F27" s="1"/>
      <c r="G27" s="1"/>
      <c r="H27" s="1"/>
      <c r="I27" s="1"/>
      <c r="J27" s="1"/>
      <c r="K27" s="1"/>
      <c r="L27" s="1"/>
      <c r="M27" s="1"/>
      <c r="N27" s="1"/>
      <c r="O27" s="1"/>
      <c r="P27" s="1"/>
      <c r="Q27" s="1"/>
      <c r="R27" s="1"/>
      <c r="S27" s="1"/>
      <c r="T27" s="1"/>
      <c r="U27" s="1"/>
      <c r="V27" s="1"/>
    </row>
    <row r="28" spans="1:22" ht="38.1" customHeight="1">
      <c r="A28" s="10" t="str">
        <f>IF(CHOOSE($V$6,Setup!$F$28,Setup!$G$28,Setup!$H$28,Setup!$I$28,Setup!$J$28,Setup!$K$28,Setup!$L$28,Setup!$M$28,Setup!$N$28,Setup!$O$28,Setup!$P$28,Setup!$Q$28,Setup!$R$28,Setup!$S$28,Setup!$T$28,Setup!$U$28)="","",CHOOSE($V$6,Setup!$F$28,Setup!$G$28,Setup!$H$28,Setup!$I$28,Setup!$J$28,Setup!$K$28,Setup!$L$28,Setup!$M$28,Setup!$N$28,Setup!$O$28,Setup!$P$28,Setup!$Q$28,Setup!$R$28,Setup!$S$28,Setup!$T$28,Setup!$U$28))</f>
        <v/>
      </c>
      <c r="B28" s="11" t="str">
        <f>IF(A28="","",IF($V$7=1,COUNTIFS('Incident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Log'!$AF$9:$AF$1008),A28),0)))</f>
        <v/>
      </c>
      <c r="C28" s="11" t="str">
        <f>IF(A28="","",COUNTIFS($B$13:$B$212,"&gt;"&amp;B28)+COUNTIFS($B$13:B28,B28))</f>
        <v/>
      </c>
      <c r="D28" s="1"/>
      <c r="E28" s="1"/>
      <c r="F28" s="1"/>
      <c r="G28" s="1"/>
      <c r="H28" s="1"/>
      <c r="I28" s="1"/>
      <c r="J28" s="1"/>
      <c r="K28" s="1"/>
      <c r="L28" s="1"/>
      <c r="M28" s="1"/>
      <c r="N28" s="1"/>
      <c r="O28" s="1"/>
      <c r="P28" s="1"/>
      <c r="Q28" s="1"/>
      <c r="R28" s="1"/>
      <c r="S28" s="1"/>
      <c r="T28" s="1"/>
      <c r="U28" s="1"/>
      <c r="V28" s="1"/>
    </row>
    <row r="29" spans="1:22" ht="38.1" customHeight="1">
      <c r="A29" s="8" t="str">
        <f>IF(CHOOSE($V$6,Setup!$F$29,Setup!$G$29,Setup!$H$29,Setup!$I$29,Setup!$J$29,Setup!$K$29,Setup!$L$29,Setup!$M$29,Setup!$N$29,Setup!$O$29,Setup!$P$29,Setup!$Q$29,Setup!$R$29,Setup!$S$29,Setup!$T$29,Setup!$U$29)="","",CHOOSE($V$6,Setup!$F$29,Setup!$G$29,Setup!$H$29,Setup!$I$29,Setup!$J$29,Setup!$K$29,Setup!$L$29,Setup!$M$29,Setup!$N$29,Setup!$O$29,Setup!$P$29,Setup!$Q$29,Setup!$R$29,Setup!$S$29,Setup!$T$29,Setup!$U$29))</f>
        <v/>
      </c>
      <c r="B29" s="1" t="str">
        <f>IF(A29="","",IF($V$7=1,COUNTIFS('Incident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Log'!$AF$9:$AF$1008),A29),0)))</f>
        <v/>
      </c>
      <c r="C29" s="1" t="str">
        <f>IF(A29="","",COUNTIFS($B$13:$B$212,"&gt;"&amp;B29)+COUNTIFS($B$13:B29,B29))</f>
        <v/>
      </c>
      <c r="D29" s="1"/>
      <c r="E29" s="1"/>
      <c r="F29" s="1"/>
      <c r="G29" s="1"/>
      <c r="H29" s="1"/>
      <c r="I29" s="1"/>
      <c r="J29" s="1"/>
      <c r="K29" s="1"/>
      <c r="L29" s="1"/>
      <c r="M29" s="1"/>
      <c r="N29" s="1"/>
      <c r="O29" s="1"/>
      <c r="P29" s="1"/>
      <c r="Q29" s="1"/>
      <c r="R29" s="1"/>
      <c r="S29" s="1"/>
      <c r="T29" s="1"/>
      <c r="U29" s="1"/>
      <c r="V29" s="1"/>
    </row>
    <row r="30" spans="1:22" ht="38.1" customHeight="1">
      <c r="A30" s="10" t="str">
        <f>IF(CHOOSE($V$6,Setup!$F$30,Setup!$G$30,Setup!$H$30,Setup!$I$30,Setup!$J$30,Setup!$K$30,Setup!$L$30,Setup!$M$30,Setup!$N$30,Setup!$O$30,Setup!$P$30,Setup!$Q$30,Setup!$R$30,Setup!$S$30,Setup!$T$30,Setup!$U$30)="","",CHOOSE($V$6,Setup!$F$30,Setup!$G$30,Setup!$H$30,Setup!$I$30,Setup!$J$30,Setup!$K$30,Setup!$L$30,Setup!$M$30,Setup!$N$30,Setup!$O$30,Setup!$P$30,Setup!$Q$30,Setup!$R$30,Setup!$S$30,Setup!$T$30,Setup!$U$30))</f>
        <v/>
      </c>
      <c r="B30" s="11" t="str">
        <f>IF(A30="","",IF($V$7=1,COUNTIFS('Incident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Log'!$AF$9:$AF$1008),A30),0)))</f>
        <v/>
      </c>
      <c r="C30" s="11" t="str">
        <f>IF(A30="","",COUNTIFS($B$13:$B$212,"&gt;"&amp;B30)+COUNTIFS($B$13:B30,B30))</f>
        <v/>
      </c>
      <c r="D30" s="1"/>
      <c r="E30" s="1"/>
      <c r="F30" s="1"/>
      <c r="G30" s="1"/>
      <c r="H30" s="1"/>
      <c r="I30" s="1"/>
      <c r="J30" s="1"/>
      <c r="K30" s="1"/>
      <c r="L30" s="1"/>
      <c r="M30" s="1"/>
      <c r="N30" s="1"/>
      <c r="O30" s="1"/>
      <c r="P30" s="1"/>
      <c r="Q30" s="1"/>
      <c r="R30" s="1"/>
      <c r="S30" s="1"/>
      <c r="T30" s="1"/>
      <c r="U30" s="1"/>
      <c r="V30" s="1"/>
    </row>
    <row r="31" spans="1:22" ht="38.1" customHeight="1">
      <c r="A31" s="8" t="str">
        <f>IF(CHOOSE($V$6,Setup!$F$31,Setup!$G$31,Setup!$H$31,Setup!$I$31,Setup!$J$31,Setup!$K$31,Setup!$L$31,Setup!$M$31,Setup!$N$31,Setup!$O$31,Setup!$P$31,Setup!$Q$31,Setup!$R$31,Setup!$S$31,Setup!$T$31,Setup!$U$31)="","",CHOOSE($V$6,Setup!$F$31,Setup!$G$31,Setup!$H$31,Setup!$I$31,Setup!$J$31,Setup!$K$31,Setup!$L$31,Setup!$M$31,Setup!$N$31,Setup!$O$31,Setup!$P$31,Setup!$Q$31,Setup!$R$31,Setup!$S$31,Setup!$T$31,Setup!$U$31))</f>
        <v/>
      </c>
      <c r="B31" s="1" t="str">
        <f>IF(A31="","",IF($V$7=1,COUNTIFS('Incident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Log'!$AF$9:$AF$1008),A31),0)))</f>
        <v/>
      </c>
      <c r="C31" s="1" t="str">
        <f>IF(A31="","",COUNTIFS($B$13:$B$212,"&gt;"&amp;B31)+COUNTIFS($B$13:B31,B31))</f>
        <v/>
      </c>
      <c r="D31" s="1"/>
      <c r="E31" s="1"/>
      <c r="F31" s="1"/>
      <c r="G31" s="1"/>
      <c r="H31" s="1"/>
      <c r="I31" s="1"/>
      <c r="J31" s="1"/>
      <c r="K31" s="1"/>
      <c r="L31" s="1"/>
      <c r="M31" s="1"/>
      <c r="N31" s="1"/>
      <c r="O31" s="1"/>
      <c r="P31" s="1"/>
      <c r="Q31" s="1"/>
      <c r="R31" s="1"/>
      <c r="S31" s="1"/>
      <c r="T31" s="1"/>
      <c r="U31" s="1"/>
      <c r="V31" s="1"/>
    </row>
    <row r="32" spans="1:22" ht="38.1" customHeight="1">
      <c r="A32" s="10" t="str">
        <f>IF(CHOOSE($V$6,Setup!$F$32,Setup!$G$32,Setup!$H$32,Setup!$I$32,Setup!$J$32,Setup!$K$32,Setup!$L$32,Setup!$M$32,Setup!$N$32,Setup!$O$32,Setup!$P$32,Setup!$Q$32,Setup!$R$32,Setup!$S$32,Setup!$T$32,Setup!$U$32)="","",CHOOSE($V$6,Setup!$F$32,Setup!$G$32,Setup!$H$32,Setup!$I$32,Setup!$J$32,Setup!$K$32,Setup!$L$32,Setup!$M$32,Setup!$N$32,Setup!$O$32,Setup!$P$32,Setup!$Q$32,Setup!$R$32,Setup!$S$32,Setup!$T$32,Setup!$U$32))</f>
        <v/>
      </c>
      <c r="B32" s="11" t="str">
        <f>IF(A32="","",IF($V$7=1,COUNTIFS('Incident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Log'!$AF$9:$AF$1008),A32),0)))</f>
        <v/>
      </c>
      <c r="C32" s="11" t="str">
        <f>IF(A32="","",COUNTIFS($B$13:$B$212,"&gt;"&amp;B32)+COUNTIFS($B$13:B32,B32))</f>
        <v/>
      </c>
      <c r="D32" s="1"/>
      <c r="E32" s="1"/>
      <c r="F32" s="1"/>
      <c r="G32" s="1"/>
      <c r="H32" s="1"/>
      <c r="I32" s="1"/>
      <c r="J32" s="1"/>
      <c r="K32" s="1"/>
      <c r="L32" s="1"/>
      <c r="M32" s="1"/>
      <c r="N32" s="1"/>
      <c r="O32" s="1"/>
      <c r="P32" s="1"/>
      <c r="Q32" s="1"/>
      <c r="R32" s="1"/>
      <c r="S32" s="1"/>
      <c r="T32" s="1"/>
      <c r="U32" s="1"/>
      <c r="V32" s="1"/>
    </row>
    <row r="33" spans="1:22" ht="27.95" customHeight="1">
      <c r="A33" s="8" t="str">
        <f>IF(CHOOSE($V$6,Setup!$F$33,Setup!$G$33,Setup!$H$33,Setup!$I$33,Setup!$J$33,Setup!$K$33,Setup!$L$33,Setup!$M$33,Setup!$N$33,Setup!$O$33,Setup!$P$33,Setup!$Q$33,Setup!$R$33,Setup!$S$33,Setup!$T$33,Setup!$U$33)="","",CHOOSE($V$6,Setup!$F$33,Setup!$G$33,Setup!$H$33,Setup!$I$33,Setup!$J$33,Setup!$K$33,Setup!$L$33,Setup!$M$33,Setup!$N$33,Setup!$O$33,Setup!$P$33,Setup!$Q$33,Setup!$R$33,Setup!$S$33,Setup!$T$33,Setup!$U$33))</f>
        <v/>
      </c>
      <c r="B33" s="1" t="str">
        <f>IF(A33="","",IF($V$7=1,COUNTIFS('Incident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Log'!$AF$9:$AF$1008),A33),0)))</f>
        <v/>
      </c>
      <c r="C33" s="1" t="str">
        <f>IF(A33="","",COUNTIFS($B$13:$B$212,"&gt;"&amp;B33)+COUNTIFS($B$13:B33,B33))</f>
        <v/>
      </c>
      <c r="D33" s="1"/>
      <c r="E33" s="65" t="s">
        <v>48</v>
      </c>
      <c r="F33" s="65" t="s">
        <v>48</v>
      </c>
      <c r="G33" s="65" t="s">
        <v>48</v>
      </c>
      <c r="H33" s="65" t="s">
        <v>48</v>
      </c>
      <c r="I33" s="65" t="s">
        <v>48</v>
      </c>
      <c r="J33" s="65" t="s">
        <v>48</v>
      </c>
      <c r="K33" s="65" t="s">
        <v>48</v>
      </c>
      <c r="L33" s="65" t="s">
        <v>48</v>
      </c>
      <c r="M33" s="65" t="s">
        <v>48</v>
      </c>
      <c r="N33" s="65" t="s">
        <v>48</v>
      </c>
      <c r="O33" s="65" t="s">
        <v>48</v>
      </c>
      <c r="P33" s="65" t="s">
        <v>48</v>
      </c>
      <c r="Q33" s="65" t="s">
        <v>48</v>
      </c>
      <c r="R33" s="65" t="s">
        <v>48</v>
      </c>
      <c r="S33" s="65" t="s">
        <v>48</v>
      </c>
      <c r="T33" s="1"/>
      <c r="U33" s="1"/>
      <c r="V33" s="1"/>
    </row>
    <row r="34" spans="1:22" ht="38.1" customHeight="1">
      <c r="A34" s="10" t="str">
        <f>IF(CHOOSE($V$6,Setup!$F$34,Setup!$G$34,Setup!$H$34,Setup!$I$34,Setup!$J$34,Setup!$K$34,Setup!$L$34,Setup!$M$34,Setup!$N$34,Setup!$O$34,Setup!$P$34,Setup!$Q$34,Setup!$R$34,Setup!$S$34,Setup!$T$34,Setup!$U$34)="","",CHOOSE($V$6,Setup!$F$34,Setup!$G$34,Setup!$H$34,Setup!$I$34,Setup!$J$34,Setup!$K$34,Setup!$L$34,Setup!$M$34,Setup!$N$34,Setup!$O$34,Setup!$P$34,Setup!$Q$34,Setup!$R$34,Setup!$S$34,Setup!$T$34,Setup!$U$34))</f>
        <v/>
      </c>
      <c r="B34" s="11" t="str">
        <f>IF(A34="","",IF($V$7=1,COUNTIFS('Incident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Log'!$AF$9:$AF$1008),A34),0)))</f>
        <v/>
      </c>
      <c r="C34" s="11" t="str">
        <f>IF(A34="","",COUNTIFS($B$13:$B$212,"&gt;"&amp;B34)+COUNTIFS($B$13:B34,B34))</f>
        <v/>
      </c>
      <c r="D34" s="1"/>
      <c r="E34" s="66" t="s">
        <v>49</v>
      </c>
      <c r="F34" s="66" t="s">
        <v>49</v>
      </c>
      <c r="G34" s="66" t="s">
        <v>49</v>
      </c>
      <c r="H34" s="66" t="s">
        <v>49</v>
      </c>
      <c r="I34" s="66" t="s">
        <v>49</v>
      </c>
      <c r="J34" s="66" t="s">
        <v>49</v>
      </c>
      <c r="K34" s="66" t="s">
        <v>49</v>
      </c>
      <c r="L34" s="66" t="s">
        <v>49</v>
      </c>
      <c r="M34" s="66" t="s">
        <v>49</v>
      </c>
      <c r="N34" s="66" t="s">
        <v>49</v>
      </c>
      <c r="O34" s="66" t="s">
        <v>49</v>
      </c>
      <c r="P34" s="66" t="s">
        <v>49</v>
      </c>
      <c r="Q34" s="66" t="s">
        <v>49</v>
      </c>
      <c r="R34" s="66" t="s">
        <v>49</v>
      </c>
      <c r="S34" s="66" t="s">
        <v>49</v>
      </c>
      <c r="T34" s="1"/>
      <c r="U34" s="1"/>
      <c r="V34" s="1"/>
    </row>
    <row r="35" spans="1:22" ht="38.1" customHeight="1">
      <c r="A35" s="8" t="str">
        <f>IF(CHOOSE($V$6,Setup!$F$35,Setup!$G$35,Setup!$H$35,Setup!$I$35,Setup!$J$35,Setup!$K$35,Setup!$L$35,Setup!$M$35,Setup!$N$35,Setup!$O$35,Setup!$P$35,Setup!$Q$35,Setup!$R$35,Setup!$S$35,Setup!$T$35,Setup!$U$35)="","",CHOOSE($V$6,Setup!$F$35,Setup!$G$35,Setup!$H$35,Setup!$I$35,Setup!$J$35,Setup!$K$35,Setup!$L$35,Setup!$M$35,Setup!$N$35,Setup!$O$35,Setup!$P$35,Setup!$Q$35,Setup!$R$35,Setup!$S$35,Setup!$T$35,Setup!$U$35))</f>
        <v/>
      </c>
      <c r="B35" s="1" t="str">
        <f>IF(A35="","",IF($V$7=1,COUNTIFS('Incident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Log'!$AF$9:$AF$1008),A35),0)))</f>
        <v/>
      </c>
      <c r="C35" s="1" t="str">
        <f>IF(A35="","",COUNTIFS($B$13:$B$212,"&gt;"&amp;B35)+COUNTIFS($B$13:B35,B35))</f>
        <v/>
      </c>
      <c r="D35" s="1"/>
      <c r="E35" s="66" t="s">
        <v>49</v>
      </c>
      <c r="F35" s="66" t="s">
        <v>49</v>
      </c>
      <c r="G35" s="66" t="s">
        <v>49</v>
      </c>
      <c r="H35" s="66" t="s">
        <v>49</v>
      </c>
      <c r="I35" s="66" t="s">
        <v>49</v>
      </c>
      <c r="J35" s="66" t="s">
        <v>49</v>
      </c>
      <c r="K35" s="66" t="s">
        <v>49</v>
      </c>
      <c r="L35" s="66" t="s">
        <v>49</v>
      </c>
      <c r="M35" s="66" t="s">
        <v>49</v>
      </c>
      <c r="N35" s="66" t="s">
        <v>49</v>
      </c>
      <c r="O35" s="66" t="s">
        <v>49</v>
      </c>
      <c r="P35" s="66" t="s">
        <v>49</v>
      </c>
      <c r="Q35" s="66" t="s">
        <v>49</v>
      </c>
      <c r="R35" s="66" t="s">
        <v>49</v>
      </c>
      <c r="S35" s="66" t="s">
        <v>49</v>
      </c>
      <c r="T35" s="1"/>
      <c r="U35" s="1"/>
      <c r="V35" s="1"/>
    </row>
    <row r="36" spans="1:22" ht="38.1" customHeight="1">
      <c r="A36" s="10" t="str">
        <f>IF(CHOOSE($V$6,Setup!$F$36,Setup!$G$36,Setup!$H$36,Setup!$I$36,Setup!$J$36,Setup!$K$36,Setup!$L$36,Setup!$M$36,Setup!$N$36,Setup!$O$36,Setup!$P$36,Setup!$Q$36,Setup!$R$36,Setup!$S$36,Setup!$T$36,Setup!$U$36)="","",CHOOSE($V$6,Setup!$F$36,Setup!$G$36,Setup!$H$36,Setup!$I$36,Setup!$J$36,Setup!$K$36,Setup!$L$36,Setup!$M$36,Setup!$N$36,Setup!$O$36,Setup!$P$36,Setup!$Q$36,Setup!$R$36,Setup!$S$36,Setup!$T$36,Setup!$U$36))</f>
        <v/>
      </c>
      <c r="B36" s="11" t="str">
        <f>IF(A36="","",IF($V$7=1,COUNTIFS('Incident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Log'!$AF$9:$AF$1008),A36),0)))</f>
        <v/>
      </c>
      <c r="C36" s="11" t="str">
        <f>IF(A36="","",COUNTIFS($B$13:$B$212,"&gt;"&amp;B36)+COUNTIFS($B$13:B36,B36))</f>
        <v/>
      </c>
      <c r="D36" s="1"/>
      <c r="E36" s="1"/>
      <c r="F36" s="1"/>
      <c r="G36" s="1"/>
      <c r="H36" s="1"/>
      <c r="I36" s="1"/>
      <c r="J36" s="1"/>
      <c r="K36" s="1"/>
      <c r="L36" s="1"/>
      <c r="M36" s="1"/>
      <c r="N36" s="1"/>
      <c r="O36" s="1"/>
      <c r="P36" s="1"/>
      <c r="Q36" s="1"/>
      <c r="R36" s="1"/>
      <c r="S36" s="1"/>
      <c r="T36" s="1"/>
      <c r="U36" s="1"/>
      <c r="V36" s="1"/>
    </row>
    <row r="37" spans="1:22" ht="62.1" customHeight="1">
      <c r="A37" s="8" t="str">
        <f>IF(CHOOSE($V$6,Setup!$F$37,Setup!$G$37,Setup!$H$37,Setup!$I$37,Setup!$J$37,Setup!$K$37,Setup!$L$37,Setup!$M$37,Setup!$N$37,Setup!$O$37,Setup!$P$37,Setup!$Q$37,Setup!$R$37,Setup!$S$37,Setup!$T$37,Setup!$U$37)="","",CHOOSE($V$6,Setup!$F$37,Setup!$G$37,Setup!$H$37,Setup!$I$37,Setup!$J$37,Setup!$K$37,Setup!$L$37,Setup!$M$37,Setup!$N$37,Setup!$O$37,Setup!$P$37,Setup!$Q$37,Setup!$R$37,Setup!$S$37,Setup!$T$37,Setup!$U$37))</f>
        <v/>
      </c>
      <c r="B37" s="1" t="str">
        <f>IF(A37="","",IF($V$7=1,COUNTIFS('Incident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Log'!$AF$9:$AF$1008),A37),0)))</f>
        <v/>
      </c>
      <c r="C37" s="1" t="str">
        <f>IF(A37="","",COUNTIFS($B$13:$B$212,"&gt;"&amp;B37)+COUNTIFS($B$13:B37,B37))</f>
        <v/>
      </c>
      <c r="D37" s="1"/>
      <c r="E37" s="67" t="s">
        <v>45</v>
      </c>
      <c r="F37" s="68"/>
      <c r="G37" s="68"/>
      <c r="H37" s="6" t="str">
        <f>TEXT(DATE(Dashboard!$B$6,1,1),"mmm")</f>
        <v>Jan</v>
      </c>
      <c r="I37" s="6" t="str">
        <f>TEXT(DATE(Dashboard!$B$6,2,1),"mmm")</f>
        <v>Feb</v>
      </c>
      <c r="J37" s="6" t="str">
        <f>TEXT(DATE(Dashboard!$B$6,3,1),"mmm")</f>
        <v>Mar</v>
      </c>
      <c r="K37" s="6" t="str">
        <f>TEXT(DATE(Dashboard!$B$6,4,1),"mmm")</f>
        <v>Apr</v>
      </c>
      <c r="L37" s="6" t="str">
        <f>TEXT(DATE(Dashboard!$B$6,5,1),"mmm")</f>
        <v>May</v>
      </c>
      <c r="M37" s="6" t="str">
        <f>TEXT(DATE(Dashboard!$B$6,6,1),"mmm")</f>
        <v>Jun</v>
      </c>
      <c r="N37" s="6" t="str">
        <f>TEXT(DATE(Dashboard!$B$6,7,1),"mmm")</f>
        <v>Jul</v>
      </c>
      <c r="O37" s="6" t="str">
        <f>TEXT(DATE(Dashboard!$B$6,8,1),"mmm")</f>
        <v>Aug</v>
      </c>
      <c r="P37" s="6" t="str">
        <f>TEXT(DATE(Dashboard!$B$6,9,1),"mmm")</f>
        <v>Sep</v>
      </c>
      <c r="Q37" s="6" t="str">
        <f>TEXT(DATE(Dashboard!$B$6,10,1),"mmm")</f>
        <v>Oct</v>
      </c>
      <c r="R37" s="6" t="str">
        <f>TEXT(DATE(Dashboard!$B$6,11,1),"mmm")</f>
        <v>Nov</v>
      </c>
      <c r="S37" s="7" t="str">
        <f>TEXT(DATE(Dashboard!$B$6,12,1),"mmm")</f>
        <v>Dec</v>
      </c>
      <c r="T37" s="1"/>
      <c r="U37" s="1"/>
      <c r="V37" s="1"/>
    </row>
    <row r="38" spans="1:22" ht="42" customHeight="1">
      <c r="A38" s="10" t="str">
        <f>IF(CHOOSE($V$6,Setup!$F$38,Setup!$G$38,Setup!$H$38,Setup!$I$38,Setup!$J$38,Setup!$K$38,Setup!$L$38,Setup!$M$38,Setup!$N$38,Setup!$O$38,Setup!$P$38,Setup!$Q$38,Setup!$R$38,Setup!$S$38,Setup!$T$38,Setup!$U$38)="","",CHOOSE($V$6,Setup!$F$38,Setup!$G$38,Setup!$H$38,Setup!$I$38,Setup!$J$38,Setup!$K$38,Setup!$L$38,Setup!$M$38,Setup!$N$38,Setup!$O$38,Setup!$P$38,Setup!$Q$38,Setup!$R$38,Setup!$S$38,Setup!$T$38,Setup!$U$38))</f>
        <v/>
      </c>
      <c r="B38" s="11" t="str">
        <f>IF(A38="","",IF($V$7=1,COUNTIFS('Incident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Log'!$AF$9:$AF$1008),A38),0)))</f>
        <v/>
      </c>
      <c r="C38" s="11" t="str">
        <f>IF(A38="","",COUNTIFS($B$13:$B$212,"&gt;"&amp;B38)+COUNTIFS($B$13:B38,B38))</f>
        <v/>
      </c>
      <c r="D38" s="1"/>
      <c r="E38" s="69" t="str">
        <f t="shared" ref="E38:E45" si="0">U13</f>
        <v>Injury / illness</v>
      </c>
      <c r="F38" s="69"/>
      <c r="G38" s="69"/>
      <c r="H38" s="1">
        <f>IF(OR($E38="",1&gt;Dashboard!$F$6),"",IF($V$7=1,COUNTIFS('Incident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I38" s="1">
        <f>IF(OR($E38="",2&gt;Dashboard!$F$6),"",IF($V$7=1,COUNTIFS('Incident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J38" s="1">
        <f>IF(OR($E38="",3&gt;Dashboard!$F$6),"",IF($V$7=1,COUNTIFS('Incident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K38" s="1">
        <f>IF(OR($E38="",4&gt;Dashboard!$F$6),"",IF($V$7=1,COUNTIFS('Incident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L38" s="1">
        <f>IF(OR($E38="",5&gt;Dashboard!$F$6),"",IF($V$7=1,COUNTIFS('Incident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M38" s="1">
        <f>IF(OR($E38="",6&gt;Dashboard!$F$6),"",IF($V$7=1,COUNTIFS('Incident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N38" s="1">
        <f>IF(OR($E38="",7&gt;Dashboard!$F$6),"",IF($V$7=1,COUNTIFS('Incident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O38" s="1">
        <f>IF(OR($E38="",8&gt;Dashboard!$F$6),"",IF($V$7=1,COUNTIFS('Incident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P38" s="1">
        <f>IF(OR($E38="",9&gt;Dashboard!$F$6),"",IF($V$7=1,COUNTIFS('Incident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0</v>
      </c>
      <c r="Q38" s="1" t="str">
        <f>IF(OR($E38="",10&gt;Dashboard!$F$6),"",IF($V$7=1,COUNTIFS('Incident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
      </c>
      <c r="R38" s="1" t="str">
        <f>IF(OR($E38="",11&gt;Dashboard!$F$6),"",IF($V$7=1,COUNTIFS('Incident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
      </c>
      <c r="S38" s="1" t="str">
        <f>IF(OR($E38="",12&gt;Dashboard!$F$6),"",IF($V$7=1,COUNTIFS('Incident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Log'!$AF$9:$AF$1008),$E38),0)))</f>
        <v/>
      </c>
      <c r="T38" s="1"/>
      <c r="U38" s="1"/>
      <c r="V38" s="1"/>
    </row>
    <row r="39" spans="1:22" ht="42" customHeight="1">
      <c r="A39" s="8" t="str">
        <f>IF(CHOOSE($V$6,Setup!$F$39,Setup!$G$39,Setup!$H$39,Setup!$I$39,Setup!$J$39,Setup!$K$39,Setup!$L$39,Setup!$M$39,Setup!$N$39,Setup!$O$39,Setup!$P$39,Setup!$Q$39,Setup!$R$39,Setup!$S$39,Setup!$T$39,Setup!$U$39)="","",CHOOSE($V$6,Setup!$F$39,Setup!$G$39,Setup!$H$39,Setup!$I$39,Setup!$J$39,Setup!$K$39,Setup!$L$39,Setup!$M$39,Setup!$N$39,Setup!$O$39,Setup!$P$39,Setup!$Q$39,Setup!$R$39,Setup!$S$39,Setup!$T$39,Setup!$U$39))</f>
        <v/>
      </c>
      <c r="B39" s="1" t="str">
        <f>IF(A39="","",IF($V$7=1,COUNTIFS('Incident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Log'!$AF$9:$AF$1008),A39),0)))</f>
        <v/>
      </c>
      <c r="C39" s="1" t="str">
        <f>IF(A39="","",COUNTIFS($B$13:$B$212,"&gt;"&amp;B39)+COUNTIFS($B$13:B39,B39))</f>
        <v/>
      </c>
      <c r="D39" s="1"/>
      <c r="E39" s="69" t="str">
        <f t="shared" si="0"/>
        <v>Near miss</v>
      </c>
      <c r="F39" s="69"/>
      <c r="G39" s="69"/>
      <c r="H39" s="1">
        <f>IF(OR($E39="",1&gt;Dashboard!$F$6),"",IF($V$7=1,COUNTIFS('Incident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I39" s="1">
        <f>IF(OR($E39="",2&gt;Dashboard!$F$6),"",IF($V$7=1,COUNTIFS('Incident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J39" s="1">
        <f>IF(OR($E39="",3&gt;Dashboard!$F$6),"",IF($V$7=1,COUNTIFS('Incident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K39" s="1">
        <f>IF(OR($E39="",4&gt;Dashboard!$F$6),"",IF($V$7=1,COUNTIFS('Incident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L39" s="1">
        <f>IF(OR($E39="",5&gt;Dashboard!$F$6),"",IF($V$7=1,COUNTIFS('Incident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M39" s="1">
        <f>IF(OR($E39="",6&gt;Dashboard!$F$6),"",IF($V$7=1,COUNTIFS('Incident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N39" s="1">
        <f>IF(OR($E39="",7&gt;Dashboard!$F$6),"",IF($V$7=1,COUNTIFS('Incident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O39" s="1">
        <f>IF(OR($E39="",8&gt;Dashboard!$F$6),"",IF($V$7=1,COUNTIFS('Incident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P39" s="1">
        <f>IF(OR($E39="",9&gt;Dashboard!$F$6),"",IF($V$7=1,COUNTIFS('Incident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0</v>
      </c>
      <c r="Q39" s="1" t="str">
        <f>IF(OR($E39="",10&gt;Dashboard!$F$6),"",IF($V$7=1,COUNTIFS('Incident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
      </c>
      <c r="R39" s="1" t="str">
        <f>IF(OR($E39="",11&gt;Dashboard!$F$6),"",IF($V$7=1,COUNTIFS('Incident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
      </c>
      <c r="S39" s="1" t="str">
        <f>IF(OR($E39="",12&gt;Dashboard!$F$6),"",IF($V$7=1,COUNTIFS('Incident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Log'!$AF$9:$AF$1008),$E39),0)))</f>
        <v/>
      </c>
      <c r="T39" s="1"/>
      <c r="U39" s="1"/>
      <c r="V39" s="1"/>
    </row>
    <row r="40" spans="1:22" ht="42" customHeight="1">
      <c r="A40" s="10" t="str">
        <f>IF(CHOOSE($V$6,Setup!$F$40,Setup!$G$40,Setup!$H$40,Setup!$I$40,Setup!$J$40,Setup!$K$40,Setup!$L$40,Setup!$M$40,Setup!$N$40,Setup!$O$40,Setup!$P$40,Setup!$Q$40,Setup!$R$40,Setup!$S$40,Setup!$T$40,Setup!$U$40)="","",CHOOSE($V$6,Setup!$F$40,Setup!$G$40,Setup!$H$40,Setup!$I$40,Setup!$J$40,Setup!$K$40,Setup!$L$40,Setup!$M$40,Setup!$N$40,Setup!$O$40,Setup!$P$40,Setup!$Q$40,Setup!$R$40,Setup!$S$40,Setup!$T$40,Setup!$U$40))</f>
        <v/>
      </c>
      <c r="B40" s="11" t="str">
        <f>IF(A40="","",IF($V$7=1,COUNTIFS('Incident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Log'!$AF$9:$AF$1008),A40),0)))</f>
        <v/>
      </c>
      <c r="C40" s="11" t="str">
        <f>IF(A40="","",COUNTIFS($B$13:$B$212,"&gt;"&amp;B40)+COUNTIFS($B$13:B40,B40))</f>
        <v/>
      </c>
      <c r="D40" s="1"/>
      <c r="E40" s="69" t="str">
        <f t="shared" si="0"/>
        <v>Property damage</v>
      </c>
      <c r="F40" s="69"/>
      <c r="G40" s="69"/>
      <c r="H40" s="1">
        <f>IF(OR($E40="",1&gt;Dashboard!$F$6),"",IF($V$7=1,COUNTIFS('Incident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I40" s="1">
        <f>IF(OR($E40="",2&gt;Dashboard!$F$6),"",IF($V$7=1,COUNTIFS('Incident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J40" s="1">
        <f>IF(OR($E40="",3&gt;Dashboard!$F$6),"",IF($V$7=1,COUNTIFS('Incident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K40" s="1">
        <f>IF(OR($E40="",4&gt;Dashboard!$F$6),"",IF($V$7=1,COUNTIFS('Incident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L40" s="1">
        <f>IF(OR($E40="",5&gt;Dashboard!$F$6),"",IF($V$7=1,COUNTIFS('Incident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M40" s="1">
        <f>IF(OR($E40="",6&gt;Dashboard!$F$6),"",IF($V$7=1,COUNTIFS('Incident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N40" s="1">
        <f>IF(OR($E40="",7&gt;Dashboard!$F$6),"",IF($V$7=1,COUNTIFS('Incident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O40" s="1">
        <f>IF(OR($E40="",8&gt;Dashboard!$F$6),"",IF($V$7=1,COUNTIFS('Incident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P40" s="1">
        <f>IF(OR($E40="",9&gt;Dashboard!$F$6),"",IF($V$7=1,COUNTIFS('Incident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0</v>
      </c>
      <c r="Q40" s="1" t="str">
        <f>IF(OR($E40="",10&gt;Dashboard!$F$6),"",IF($V$7=1,COUNTIFS('Incident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
      </c>
      <c r="R40" s="1" t="str">
        <f>IF(OR($E40="",11&gt;Dashboard!$F$6),"",IF($V$7=1,COUNTIFS('Incident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
      </c>
      <c r="S40" s="1" t="str">
        <f>IF(OR($E40="",12&gt;Dashboard!$F$6),"",IF($V$7=1,COUNTIFS('Incident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Log'!$AF$9:$AF$1008),$E40),0)))</f>
        <v/>
      </c>
      <c r="T40" s="1"/>
      <c r="U40" s="1"/>
      <c r="V40" s="1"/>
    </row>
    <row r="41" spans="1:22" ht="42" customHeight="1">
      <c r="A41" s="8" t="str">
        <f>IF(CHOOSE($V$6,Setup!$F$41,Setup!$G$41,Setup!$H$41,Setup!$I$41,Setup!$J$41,Setup!$K$41,Setup!$L$41,Setup!$M$41,Setup!$N$41,Setup!$O$41,Setup!$P$41,Setup!$Q$41,Setup!$R$41,Setup!$S$41,Setup!$T$41,Setup!$U$41)="","",CHOOSE($V$6,Setup!$F$41,Setup!$G$41,Setup!$H$41,Setup!$I$41,Setup!$J$41,Setup!$K$41,Setup!$L$41,Setup!$M$41,Setup!$N$41,Setup!$O$41,Setup!$P$41,Setup!$Q$41,Setup!$R$41,Setup!$S$41,Setup!$T$41,Setup!$U$41))</f>
        <v/>
      </c>
      <c r="B41" s="1" t="str">
        <f>IF(A41="","",IF($V$7=1,COUNTIFS('Incident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Log'!$AF$9:$AF$1008),A41),0)))</f>
        <v/>
      </c>
      <c r="C41" s="1" t="str">
        <f>IF(A41="","",COUNTIFS($B$13:$B$212,"&gt;"&amp;B41)+COUNTIFS($B$13:B41,B41))</f>
        <v/>
      </c>
      <c r="D41" s="1"/>
      <c r="E41" s="69" t="str">
        <f t="shared" si="0"/>
        <v>Equipment damage</v>
      </c>
      <c r="F41" s="69"/>
      <c r="G41" s="69"/>
      <c r="H41" s="1">
        <f>IF(OR($E41="",1&gt;Dashboard!$F$6),"",IF($V$7=1,COUNTIFS('Incident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I41" s="1">
        <f>IF(OR($E41="",2&gt;Dashboard!$F$6),"",IF($V$7=1,COUNTIFS('Incident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J41" s="1">
        <f>IF(OR($E41="",3&gt;Dashboard!$F$6),"",IF($V$7=1,COUNTIFS('Incident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K41" s="1">
        <f>IF(OR($E41="",4&gt;Dashboard!$F$6),"",IF($V$7=1,COUNTIFS('Incident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L41" s="1">
        <f>IF(OR($E41="",5&gt;Dashboard!$F$6),"",IF($V$7=1,COUNTIFS('Incident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M41" s="1">
        <f>IF(OR($E41="",6&gt;Dashboard!$F$6),"",IF($V$7=1,COUNTIFS('Incident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N41" s="1">
        <f>IF(OR($E41="",7&gt;Dashboard!$F$6),"",IF($V$7=1,COUNTIFS('Incident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O41" s="1">
        <f>IF(OR($E41="",8&gt;Dashboard!$F$6),"",IF($V$7=1,COUNTIFS('Incident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P41" s="1">
        <f>IF(OR($E41="",9&gt;Dashboard!$F$6),"",IF($V$7=1,COUNTIFS('Incident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0</v>
      </c>
      <c r="Q41" s="1" t="str">
        <f>IF(OR($E41="",10&gt;Dashboard!$F$6),"",IF($V$7=1,COUNTIFS('Incident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
      </c>
      <c r="R41" s="1" t="str">
        <f>IF(OR($E41="",11&gt;Dashboard!$F$6),"",IF($V$7=1,COUNTIFS('Incident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
      </c>
      <c r="S41" s="1" t="str">
        <f>IF(OR($E41="",12&gt;Dashboard!$F$6),"",IF($V$7=1,COUNTIFS('Incident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Log'!$AF$9:$AF$1008),$E41),0)))</f>
        <v/>
      </c>
      <c r="T41" s="1"/>
      <c r="U41" s="1"/>
      <c r="V41" s="1"/>
    </row>
    <row r="42" spans="1:22" ht="42" customHeight="1">
      <c r="A42" s="10" t="str">
        <f>IF(CHOOSE($V$6,Setup!$F$42,Setup!$G$42,Setup!$H$42,Setup!$I$42,Setup!$J$42,Setup!$K$42,Setup!$L$42,Setup!$M$42,Setup!$N$42,Setup!$O$42,Setup!$P$42,Setup!$Q$42,Setup!$R$42,Setup!$S$42,Setup!$T$42,Setup!$U$42)="","",CHOOSE($V$6,Setup!$F$42,Setup!$G$42,Setup!$H$42,Setup!$I$42,Setup!$J$42,Setup!$K$42,Setup!$L$42,Setup!$M$42,Setup!$N$42,Setup!$O$42,Setup!$P$42,Setup!$Q$42,Setup!$R$42,Setup!$S$42,Setup!$T$42,Setup!$U$42))</f>
        <v/>
      </c>
      <c r="B42" s="11" t="str">
        <f>IF(A42="","",IF($V$7=1,COUNTIFS('Incident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Log'!$AF$9:$AF$1008),A42),0)))</f>
        <v/>
      </c>
      <c r="C42" s="11" t="str">
        <f>IF(A42="","",COUNTIFS($B$13:$B$212,"&gt;"&amp;B42)+COUNTIFS($B$13:B42,B42))</f>
        <v/>
      </c>
      <c r="D42" s="1"/>
      <c r="E42" s="69" t="str">
        <f t="shared" si="0"/>
        <v>Vehicle event</v>
      </c>
      <c r="F42" s="69"/>
      <c r="G42" s="69"/>
      <c r="H42" s="1">
        <f>IF(OR($E42="",1&gt;Dashboard!$F$6),"",IF($V$7=1,COUNTIFS('Incident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I42" s="1">
        <f>IF(OR($E42="",2&gt;Dashboard!$F$6),"",IF($V$7=1,COUNTIFS('Incident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J42" s="1">
        <f>IF(OR($E42="",3&gt;Dashboard!$F$6),"",IF($V$7=1,COUNTIFS('Incident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K42" s="1">
        <f>IF(OR($E42="",4&gt;Dashboard!$F$6),"",IF($V$7=1,COUNTIFS('Incident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L42" s="1">
        <f>IF(OR($E42="",5&gt;Dashboard!$F$6),"",IF($V$7=1,COUNTIFS('Incident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M42" s="1">
        <f>IF(OR($E42="",6&gt;Dashboard!$F$6),"",IF($V$7=1,COUNTIFS('Incident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N42" s="1">
        <f>IF(OR($E42="",7&gt;Dashboard!$F$6),"",IF($V$7=1,COUNTIFS('Incident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O42" s="1">
        <f>IF(OR($E42="",8&gt;Dashboard!$F$6),"",IF($V$7=1,COUNTIFS('Incident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P42" s="1">
        <f>IF(OR($E42="",9&gt;Dashboard!$F$6),"",IF($V$7=1,COUNTIFS('Incident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0</v>
      </c>
      <c r="Q42" s="1" t="str">
        <f>IF(OR($E42="",10&gt;Dashboard!$F$6),"",IF($V$7=1,COUNTIFS('Incident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
      </c>
      <c r="R42" s="1" t="str">
        <f>IF(OR($E42="",11&gt;Dashboard!$F$6),"",IF($V$7=1,COUNTIFS('Incident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
      </c>
      <c r="S42" s="1" t="str">
        <f>IF(OR($E42="",12&gt;Dashboard!$F$6),"",IF($V$7=1,COUNTIFS('Incident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Log'!$AF$9:$AF$1008),$E42),0)))</f>
        <v/>
      </c>
      <c r="T42" s="1"/>
      <c r="U42" s="1"/>
      <c r="V42" s="1"/>
    </row>
    <row r="43" spans="1:22" ht="42" customHeight="1">
      <c r="A43" s="8" t="str">
        <f>IF(CHOOSE($V$6,Setup!$F$43,Setup!$G$43,Setup!$H$43,Setup!$I$43,Setup!$J$43,Setup!$K$43,Setup!$L$43,Setup!$M$43,Setup!$N$43,Setup!$O$43,Setup!$P$43,Setup!$Q$43,Setup!$R$43,Setup!$S$43,Setup!$T$43,Setup!$U$43)="","",CHOOSE($V$6,Setup!$F$43,Setup!$G$43,Setup!$H$43,Setup!$I$43,Setup!$J$43,Setup!$K$43,Setup!$L$43,Setup!$M$43,Setup!$N$43,Setup!$O$43,Setup!$P$43,Setup!$Q$43,Setup!$R$43,Setup!$S$43,Setup!$T$43,Setup!$U$43))</f>
        <v/>
      </c>
      <c r="B43" s="1" t="str">
        <f>IF(A43="","",IF($V$7=1,COUNTIFS('Incident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Log'!$AF$9:$AF$1008),A43),0)))</f>
        <v/>
      </c>
      <c r="C43" s="1" t="str">
        <f>IF(A43="","",COUNTIFS($B$13:$B$212,"&gt;"&amp;B43)+COUNTIFS($B$13:B43,B43))</f>
        <v/>
      </c>
      <c r="D43" s="1"/>
      <c r="E43" s="69" t="str">
        <f t="shared" si="0"/>
        <v>Environmental</v>
      </c>
      <c r="F43" s="69"/>
      <c r="G43" s="69"/>
      <c r="H43" s="1">
        <f>IF(OR($E43="",1&gt;Dashboard!$F$6),"",IF($V$7=1,COUNTIFS('Incident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I43" s="1">
        <f>IF(OR($E43="",2&gt;Dashboard!$F$6),"",IF($V$7=1,COUNTIFS('Incident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J43" s="1">
        <f>IF(OR($E43="",3&gt;Dashboard!$F$6),"",IF($V$7=1,COUNTIFS('Incident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K43" s="1">
        <f>IF(OR($E43="",4&gt;Dashboard!$F$6),"",IF($V$7=1,COUNTIFS('Incident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L43" s="1">
        <f>IF(OR($E43="",5&gt;Dashboard!$F$6),"",IF($V$7=1,COUNTIFS('Incident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M43" s="1">
        <f>IF(OR($E43="",6&gt;Dashboard!$F$6),"",IF($V$7=1,COUNTIFS('Incident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N43" s="1">
        <f>IF(OR($E43="",7&gt;Dashboard!$F$6),"",IF($V$7=1,COUNTIFS('Incident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O43" s="1">
        <f>IF(OR($E43="",8&gt;Dashboard!$F$6),"",IF($V$7=1,COUNTIFS('Incident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P43" s="1">
        <f>IF(OR($E43="",9&gt;Dashboard!$F$6),"",IF($V$7=1,COUNTIFS('Incident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0</v>
      </c>
      <c r="Q43" s="1" t="str">
        <f>IF(OR($E43="",10&gt;Dashboard!$F$6),"",IF($V$7=1,COUNTIFS('Incident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
      </c>
      <c r="R43" s="1" t="str">
        <f>IF(OR($E43="",11&gt;Dashboard!$F$6),"",IF($V$7=1,COUNTIFS('Incident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
      </c>
      <c r="S43" s="1" t="str">
        <f>IF(OR($E43="",12&gt;Dashboard!$F$6),"",IF($V$7=1,COUNTIFS('Incident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Log'!$AF$9:$AF$1008),$E43),0)))</f>
        <v/>
      </c>
      <c r="T43" s="1"/>
      <c r="U43" s="1"/>
      <c r="V43" s="1"/>
    </row>
    <row r="44" spans="1:22" ht="42" customHeight="1">
      <c r="A44" s="10" t="str">
        <f>IF(CHOOSE($V$6,Setup!$F$44,Setup!$G$44,Setup!$H$44,Setup!$I$44,Setup!$J$44,Setup!$K$44,Setup!$L$44,Setup!$M$44,Setup!$N$44,Setup!$O$44,Setup!$P$44,Setup!$Q$44,Setup!$R$44,Setup!$S$44,Setup!$T$44,Setup!$U$44)="","",CHOOSE($V$6,Setup!$F$44,Setup!$G$44,Setup!$H$44,Setup!$I$44,Setup!$J$44,Setup!$K$44,Setup!$L$44,Setup!$M$44,Setup!$N$44,Setup!$O$44,Setup!$P$44,Setup!$Q$44,Setup!$R$44,Setup!$S$44,Setup!$T$44,Setup!$U$44))</f>
        <v/>
      </c>
      <c r="B44" s="11" t="str">
        <f>IF(A44="","",IF($V$7=1,COUNTIFS('Incident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Log'!$AF$9:$AF$1008),A44),0)))</f>
        <v/>
      </c>
      <c r="C44" s="11" t="str">
        <f>IF(A44="","",COUNTIFS($B$13:$B$212,"&gt;"&amp;B44)+COUNTIFS($B$13:B44,B44))</f>
        <v/>
      </c>
      <c r="D44" s="1"/>
      <c r="E44" s="69" t="str">
        <f t="shared" si="0"/>
        <v>Fire / explosion</v>
      </c>
      <c r="F44" s="69"/>
      <c r="G44" s="69"/>
      <c r="H44" s="1">
        <f>IF(OR($E44="",1&gt;Dashboard!$F$6),"",IF($V$7=1,COUNTIFS('Incident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I44" s="1">
        <f>IF(OR($E44="",2&gt;Dashboard!$F$6),"",IF($V$7=1,COUNTIFS('Incident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J44" s="1">
        <f>IF(OR($E44="",3&gt;Dashboard!$F$6),"",IF($V$7=1,COUNTIFS('Incident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K44" s="1">
        <f>IF(OR($E44="",4&gt;Dashboard!$F$6),"",IF($V$7=1,COUNTIFS('Incident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L44" s="1">
        <f>IF(OR($E44="",5&gt;Dashboard!$F$6),"",IF($V$7=1,COUNTIFS('Incident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M44" s="1">
        <f>IF(OR($E44="",6&gt;Dashboard!$F$6),"",IF($V$7=1,COUNTIFS('Incident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N44" s="1">
        <f>IF(OR($E44="",7&gt;Dashboard!$F$6),"",IF($V$7=1,COUNTIFS('Incident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O44" s="1">
        <f>IF(OR($E44="",8&gt;Dashboard!$F$6),"",IF($V$7=1,COUNTIFS('Incident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P44" s="1">
        <f>IF(OR($E44="",9&gt;Dashboard!$F$6),"",IF($V$7=1,COUNTIFS('Incident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0</v>
      </c>
      <c r="Q44" s="1" t="str">
        <f>IF(OR($E44="",10&gt;Dashboard!$F$6),"",IF($V$7=1,COUNTIFS('Incident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
      </c>
      <c r="R44" s="1" t="str">
        <f>IF(OR($E44="",11&gt;Dashboard!$F$6),"",IF($V$7=1,COUNTIFS('Incident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
      </c>
      <c r="S44" s="1" t="str">
        <f>IF(OR($E44="",12&gt;Dashboard!$F$6),"",IF($V$7=1,COUNTIFS('Incident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Log'!$AF$9:$AF$1008),$E44),0)))</f>
        <v/>
      </c>
      <c r="T44" s="1"/>
      <c r="U44" s="1"/>
      <c r="V44" s="1"/>
    </row>
    <row r="45" spans="1:22" ht="42" customHeight="1">
      <c r="A45" s="8" t="str">
        <f>IF(CHOOSE($V$6,Setup!$F$45,Setup!$G$45,Setup!$H$45,Setup!$I$45,Setup!$J$45,Setup!$K$45,Setup!$L$45,Setup!$M$45,Setup!$N$45,Setup!$O$45,Setup!$P$45,Setup!$Q$45,Setup!$R$45,Setup!$S$45,Setup!$T$45,Setup!$U$45)="","",CHOOSE($V$6,Setup!$F$45,Setup!$G$45,Setup!$H$45,Setup!$I$45,Setup!$J$45,Setup!$K$45,Setup!$L$45,Setup!$M$45,Setup!$N$45,Setup!$O$45,Setup!$P$45,Setup!$Q$45,Setup!$R$45,Setup!$S$45,Setup!$T$45,Setup!$U$45))</f>
        <v/>
      </c>
      <c r="B45" s="1" t="str">
        <f>IF(A45="","",IF($V$7=1,COUNTIFS('Incident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Log'!$AF$9:$AF$1008),A45),0)))</f>
        <v/>
      </c>
      <c r="C45" s="1" t="str">
        <f>IF(A45="","",COUNTIFS($B$13:$B$212,"&gt;"&amp;B45)+COUNTIFS($B$13:B45,B45))</f>
        <v/>
      </c>
      <c r="D45" s="1"/>
      <c r="E45" s="69" t="str">
        <f t="shared" si="0"/>
        <v>Security / theft</v>
      </c>
      <c r="F45" s="69"/>
      <c r="G45" s="69"/>
      <c r="H45" s="1">
        <f>IF(OR($E45="",1&gt;Dashboard!$F$6),"",IF($V$7=1,COUNTIFS('Incident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Log'!$C$9:$C$1008,"&gt;="&amp;DATE(Dashboard!$B$6,1,1),'Incident Log'!$C$9:$C$1008,"&lt;"&amp;DATE(Dashboard!$B$6,2,1),'Incident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I45" s="1">
        <f>IF(OR($E45="",2&gt;Dashboard!$F$6),"",IF($V$7=1,COUNTIFS('Incident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Log'!$C$9:$C$1008,"&gt;="&amp;DATE(Dashboard!$B$6,2,1),'Incident Log'!$C$9:$C$1008,"&lt;"&amp;DATE(Dashboard!$B$6,3,1),'Incident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J45" s="1">
        <f>IF(OR($E45="",3&gt;Dashboard!$F$6),"",IF($V$7=1,COUNTIFS('Incident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Log'!$C$9:$C$1008,"&gt;="&amp;DATE(Dashboard!$B$6,3,1),'Incident Log'!$C$9:$C$1008,"&lt;"&amp;DATE(Dashboard!$B$6,4,1),'Incident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K45" s="1">
        <f>IF(OR($E45="",4&gt;Dashboard!$F$6),"",IF($V$7=1,COUNTIFS('Incident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Log'!$C$9:$C$1008,"&gt;="&amp;DATE(Dashboard!$B$6,4,1),'Incident Log'!$C$9:$C$1008,"&lt;"&amp;DATE(Dashboard!$B$6,5,1),'Incident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L45" s="1">
        <f>IF(OR($E45="",5&gt;Dashboard!$F$6),"",IF($V$7=1,COUNTIFS('Incident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Log'!$C$9:$C$1008,"&gt;="&amp;DATE(Dashboard!$B$6,5,1),'Incident Log'!$C$9:$C$1008,"&lt;"&amp;DATE(Dashboard!$B$6,6,1),'Incident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M45" s="1">
        <f>IF(OR($E45="",6&gt;Dashboard!$F$6),"",IF($V$7=1,COUNTIFS('Incident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Log'!$C$9:$C$1008,"&gt;="&amp;DATE(Dashboard!$B$6,6,1),'Incident Log'!$C$9:$C$1008,"&lt;"&amp;DATE(Dashboard!$B$6,7,1),'Incident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N45" s="1">
        <f>IF(OR($E45="",7&gt;Dashboard!$F$6),"",IF($V$7=1,COUNTIFS('Incident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Log'!$C$9:$C$1008,"&gt;="&amp;DATE(Dashboard!$B$6,7,1),'Incident Log'!$C$9:$C$1008,"&lt;"&amp;DATE(Dashboard!$B$6,8,1),'Incident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O45" s="1">
        <f>IF(OR($E45="",8&gt;Dashboard!$F$6),"",IF($V$7=1,COUNTIFS('Incident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Log'!$C$9:$C$1008,"&gt;="&amp;DATE(Dashboard!$B$6,8,1),'Incident Log'!$C$9:$C$1008,"&lt;"&amp;DATE(Dashboard!$B$6,9,1),'Incident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P45" s="1">
        <f>IF(OR($E45="",9&gt;Dashboard!$F$6),"",IF($V$7=1,COUNTIFS('Incident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Log'!$C$9:$C$1008,"&gt;="&amp;DATE(Dashboard!$B$6,9,1),'Incident Log'!$C$9:$C$1008,"&lt;"&amp;DATE(Dashboard!$B$6,10,1),'Incident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0</v>
      </c>
      <c r="Q45" s="1" t="str">
        <f>IF(OR($E45="",10&gt;Dashboard!$F$6),"",IF($V$7=1,COUNTIFS('Incident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Log'!$C$9:$C$1008,"&gt;="&amp;DATE(Dashboard!$B$6,10,1),'Incident Log'!$C$9:$C$1008,"&lt;"&amp;DATE(Dashboard!$B$6,11,1),'Incident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
      </c>
      <c r="R45" s="1" t="str">
        <f>IF(OR($E45="",11&gt;Dashboard!$F$6),"",IF($V$7=1,COUNTIFS('Incident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Log'!$C$9:$C$1008,"&gt;="&amp;DATE(Dashboard!$B$6,11,1),'Incident Log'!$C$9:$C$1008,"&lt;"&amp;DATE(Dashboard!$B$6,12,1),'Incident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
      </c>
      <c r="S45" s="1" t="str">
        <f>IF(OR($E45="",12&gt;Dashboard!$F$6),"",IF($V$7=1,COUNTIFS('Incident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Log'!$AF$9:$AF$1008),$E45)-COUNTIFS('Incident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Log'!$AF$9:$AF$1008),$E45)+IF(OR($V$6=13,$V$6=14),SUMIFS(CHOOSE($V$7,'Incident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Log'!$AF$9:$AF$1008),$E45)-SUMIFS(CHOOSE($V$7,'Incident Log'!$AG$9:$AG$1008,'Incident Log'!$AG$9:$AG$1008,'Incident Log'!$AH$9:$AH$1008,'Incident Log'!$Q$9:$Q$1008,'Incident Log'!$R$9:$R$1008,'Incident Log'!$S$9:$S$1008),'Incident Log'!$C$9:$C$1008,"&gt;="&amp;DATE(Dashboard!$B$6,12,1),'Incident Log'!$C$9:$C$1008,"&lt;"&amp;DATE(Dashboard!$B$6,13,1),'Incident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Log'!$AF$9:$AF$1008),$E45,CHOOSE($V$6,'Incident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Log'!$AF$9:$AF$1008),$E45),0)))</f>
        <v/>
      </c>
      <c r="T45" s="1"/>
      <c r="U45" s="1"/>
      <c r="V45" s="1"/>
    </row>
    <row r="46" spans="1:22" ht="38.1" customHeight="1">
      <c r="A46" s="10" t="str">
        <f>IF(CHOOSE($V$6,Setup!$F$46,Setup!$G$46,Setup!$H$46,Setup!$I$46,Setup!$J$46,Setup!$K$46,Setup!$L$46,Setup!$M$46,Setup!$N$46,Setup!$O$46,Setup!$P$46,Setup!$Q$46,Setup!$R$46,Setup!$S$46,Setup!$T$46,Setup!$U$46)="","",CHOOSE($V$6,Setup!$F$46,Setup!$G$46,Setup!$H$46,Setup!$I$46,Setup!$J$46,Setup!$K$46,Setup!$L$46,Setup!$M$46,Setup!$N$46,Setup!$O$46,Setup!$P$46,Setup!$Q$46,Setup!$R$46,Setup!$S$46,Setup!$T$46,Setup!$U$46))</f>
        <v/>
      </c>
      <c r="B46" s="11" t="str">
        <f>IF(A46="","",IF($V$7=1,COUNTIFS('Incident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Log'!$AF$9:$AF$1008),A46),0)))</f>
        <v/>
      </c>
      <c r="C46" s="11" t="str">
        <f>IF(A46="","",COUNTIFS($B$13:$B$212,"&gt;"&amp;B46)+COUNTIFS($B$13:B46,B46))</f>
        <v/>
      </c>
      <c r="D46" s="1"/>
      <c r="E46" s="1"/>
      <c r="F46" s="1"/>
      <c r="G46" s="1"/>
      <c r="H46" s="1"/>
      <c r="I46" s="1"/>
      <c r="J46" s="1"/>
      <c r="K46" s="1"/>
      <c r="L46" s="1"/>
      <c r="M46" s="1"/>
      <c r="N46" s="1"/>
      <c r="O46" s="1"/>
      <c r="P46" s="1"/>
      <c r="Q46" s="1"/>
      <c r="R46" s="1"/>
      <c r="S46" s="1"/>
      <c r="T46" s="1"/>
      <c r="U46" s="1"/>
      <c r="V46" s="1"/>
    </row>
    <row r="47" spans="1:22" ht="38.1" customHeight="1">
      <c r="A47" s="8" t="str">
        <f>IF(CHOOSE($V$6,Setup!$F$47,Setup!$G$47,Setup!$H$47,Setup!$I$47,Setup!$J$47,Setup!$K$47,Setup!$L$47,Setup!$M$47,Setup!$N$47,Setup!$O$47,Setup!$P$47,Setup!$Q$47,Setup!$R$47,Setup!$S$47,Setup!$T$47,Setup!$U$47)="","",CHOOSE($V$6,Setup!$F$47,Setup!$G$47,Setup!$H$47,Setup!$I$47,Setup!$J$47,Setup!$K$47,Setup!$L$47,Setup!$M$47,Setup!$N$47,Setup!$O$47,Setup!$P$47,Setup!$Q$47,Setup!$R$47,Setup!$S$47,Setup!$T$47,Setup!$U$47))</f>
        <v/>
      </c>
      <c r="B47" s="1" t="str">
        <f>IF(A47="","",IF($V$7=1,COUNTIFS('Incident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Log'!$AF$9:$AF$1008),A47),0)))</f>
        <v/>
      </c>
      <c r="C47" s="1" t="str">
        <f>IF(A47="","",COUNTIFS($B$13:$B$212,"&gt;"&amp;B47)+COUNTIFS($B$13:B47,B47))</f>
        <v/>
      </c>
      <c r="D47" s="1"/>
      <c r="E47" s="1"/>
      <c r="F47" s="1"/>
      <c r="G47" s="1"/>
      <c r="H47" s="1"/>
      <c r="I47" s="1"/>
      <c r="J47" s="1"/>
      <c r="K47" s="1"/>
      <c r="L47" s="1"/>
      <c r="M47" s="1"/>
      <c r="N47" s="1"/>
      <c r="O47" s="1"/>
      <c r="P47" s="1"/>
      <c r="Q47" s="1"/>
      <c r="R47" s="1"/>
      <c r="S47" s="1"/>
      <c r="T47" s="1"/>
      <c r="U47" s="1"/>
      <c r="V47" s="1"/>
    </row>
    <row r="48" spans="1:22" ht="38.1" customHeight="1">
      <c r="A48" s="10" t="str">
        <f>IF(CHOOSE($V$6,Setup!$F$48,Setup!$G$48,Setup!$H$48,Setup!$I$48,Setup!$J$48,Setup!$K$48,Setup!$L$48,Setup!$M$48,Setup!$N$48,Setup!$O$48,Setup!$P$48,Setup!$Q$48,Setup!$R$48,Setup!$S$48,Setup!$T$48,Setup!$U$48)="","",CHOOSE($V$6,Setup!$F$48,Setup!$G$48,Setup!$H$48,Setup!$I$48,Setup!$J$48,Setup!$K$48,Setup!$L$48,Setup!$M$48,Setup!$N$48,Setup!$O$48,Setup!$P$48,Setup!$Q$48,Setup!$R$48,Setup!$S$48,Setup!$T$48,Setup!$U$48))</f>
        <v/>
      </c>
      <c r="B48" s="11" t="str">
        <f>IF(A48="","",IF($V$7=1,COUNTIFS('Incident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Log'!$AF$9:$AF$1008),A48),0)))</f>
        <v/>
      </c>
      <c r="C48" s="11" t="str">
        <f>IF(A48="","",COUNTIFS($B$13:$B$212,"&gt;"&amp;B48)+COUNTIFS($B$13:B48,B48))</f>
        <v/>
      </c>
      <c r="D48" s="1"/>
      <c r="E48" s="70" t="str">
        <f>"Records without a value for this category: "&amp;COUNTIFS('Incident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Log'!$AF$9:$AF$1008),"")&amp;". Use the full category table at left to inspect every listed value."</f>
        <v>Records without a value for this category: 0. Use the full category table at left to inspect every listed value.</v>
      </c>
      <c r="F48" s="70"/>
      <c r="G48" s="70"/>
      <c r="H48" s="70"/>
      <c r="I48" s="70"/>
      <c r="J48" s="70"/>
      <c r="K48" s="70"/>
      <c r="L48" s="70"/>
      <c r="M48" s="70"/>
      <c r="N48" s="70"/>
      <c r="O48" s="70"/>
      <c r="P48" s="70"/>
      <c r="Q48" s="70"/>
      <c r="R48" s="70"/>
      <c r="S48" s="70"/>
      <c r="T48" s="1"/>
      <c r="U48" s="1"/>
      <c r="V48" s="1"/>
    </row>
    <row r="49" spans="1:22" ht="38.1" customHeight="1">
      <c r="A49" s="8" t="str">
        <f>IF(CHOOSE($V$6,Setup!$F$49,Setup!$G$49,Setup!$H$49,Setup!$I$49,Setup!$J$49,Setup!$K$49,Setup!$L$49,Setup!$M$49,Setup!$N$49,Setup!$O$49,Setup!$P$49,Setup!$Q$49,Setup!$R$49,Setup!$S$49,Setup!$T$49,Setup!$U$49)="","",CHOOSE($V$6,Setup!$F$49,Setup!$G$49,Setup!$H$49,Setup!$I$49,Setup!$J$49,Setup!$K$49,Setup!$L$49,Setup!$M$49,Setup!$N$49,Setup!$O$49,Setup!$P$49,Setup!$Q$49,Setup!$R$49,Setup!$S$49,Setup!$T$49,Setup!$U$49))</f>
        <v/>
      </c>
      <c r="B49" s="1" t="str">
        <f>IF(A49="","",IF($V$7=1,COUNTIFS('Incident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Log'!$AF$9:$AF$1008),A49,CHOOSE($V$6,'Incident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Log'!$AF$9:$AF$1008),A49),0)))</f>
        <v/>
      </c>
      <c r="C49" s="1" t="str">
        <f>IF(A49="","",COUNTIFS($B$13:$B$212,"&gt;"&amp;B49)+COUNTIFS($B$13:B49,B49))</f>
        <v/>
      </c>
      <c r="D49" s="1"/>
      <c r="E49" s="70"/>
      <c r="F49" s="70"/>
      <c r="G49" s="70"/>
      <c r="H49" s="70"/>
      <c r="I49" s="70"/>
      <c r="J49" s="70"/>
      <c r="K49" s="70"/>
      <c r="L49" s="70"/>
      <c r="M49" s="70"/>
      <c r="N49" s="70"/>
      <c r="O49" s="70"/>
      <c r="P49" s="70"/>
      <c r="Q49" s="70"/>
      <c r="R49" s="70"/>
      <c r="S49" s="70"/>
      <c r="T49" s="1"/>
      <c r="U49" s="1"/>
      <c r="V49" s="1"/>
    </row>
    <row r="50" spans="1:22" ht="38.1" customHeight="1">
      <c r="A50" s="10" t="str">
        <f>IF(CHOOSE($V$6,Setup!$F$50,Setup!$G$50,Setup!$H$50,Setup!$I$50,Setup!$J$50,Setup!$K$50,Setup!$L$50,Setup!$M$50,Setup!$N$50,Setup!$O$50,Setup!$P$50,Setup!$Q$50,Setup!$R$50,Setup!$S$50,Setup!$T$50,Setup!$U$50)="","",CHOOSE($V$6,Setup!$F$50,Setup!$G$50,Setup!$H$50,Setup!$I$50,Setup!$J$50,Setup!$K$50,Setup!$L$50,Setup!$M$50,Setup!$N$50,Setup!$O$50,Setup!$P$50,Setup!$Q$50,Setup!$R$50,Setup!$S$50,Setup!$T$50,Setup!$U$50))</f>
        <v/>
      </c>
      <c r="B50" s="11" t="str">
        <f>IF(A50="","",IF($V$7=1,COUNTIFS('Incident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Log'!$AF$9:$AF$1008),A50),0)))</f>
        <v/>
      </c>
      <c r="C50" s="11" t="str">
        <f>IF(A50="","",COUNTIFS($B$13:$B$212,"&gt;"&amp;B50)+COUNTIFS($B$13:B50,B50))</f>
        <v/>
      </c>
      <c r="D50" s="1"/>
      <c r="E50" s="1"/>
      <c r="F50" s="1"/>
      <c r="G50" s="1"/>
      <c r="H50" s="1"/>
      <c r="I50" s="1"/>
      <c r="J50" s="1"/>
      <c r="K50" s="1"/>
      <c r="L50" s="1"/>
      <c r="M50" s="1"/>
      <c r="N50" s="1"/>
      <c r="O50" s="1"/>
      <c r="P50" s="1"/>
      <c r="Q50" s="1"/>
      <c r="R50" s="1"/>
      <c r="S50" s="1"/>
      <c r="T50" s="1"/>
      <c r="U50" s="1"/>
      <c r="V50" s="1"/>
    </row>
    <row r="51" spans="1:22" ht="38.1" customHeight="1">
      <c r="A51" s="8" t="str">
        <f>IF(CHOOSE($V$6,Setup!$F$51,Setup!$G$51,Setup!$H$51,Setup!$I$51,Setup!$J$51,Setup!$K$51,Setup!$L$51,Setup!$M$51,Setup!$N$51,Setup!$O$51,Setup!$P$51,Setup!$Q$51,Setup!$R$51,Setup!$S$51,Setup!$T$51,Setup!$U$51)="","",CHOOSE($V$6,Setup!$F$51,Setup!$G$51,Setup!$H$51,Setup!$I$51,Setup!$J$51,Setup!$K$51,Setup!$L$51,Setup!$M$51,Setup!$N$51,Setup!$O$51,Setup!$P$51,Setup!$Q$51,Setup!$R$51,Setup!$S$51,Setup!$T$51,Setup!$U$51))</f>
        <v/>
      </c>
      <c r="B51" s="1" t="str">
        <f>IF(A51="","",IF($V$7=1,COUNTIFS('Incident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Log'!$AF$9:$AF$1008),A51),0)))</f>
        <v/>
      </c>
      <c r="C51" s="1" t="str">
        <f>IF(A51="","",COUNTIFS($B$13:$B$212,"&gt;"&amp;B51)+COUNTIFS($B$13:B51,B51))</f>
        <v/>
      </c>
      <c r="D51" s="1"/>
      <c r="E51" s="1"/>
      <c r="F51" s="1"/>
      <c r="G51" s="1"/>
      <c r="H51" s="1"/>
      <c r="I51" s="1"/>
      <c r="J51" s="1"/>
      <c r="K51" s="1"/>
      <c r="L51" s="1"/>
      <c r="M51" s="1"/>
      <c r="N51" s="1"/>
      <c r="O51" s="1"/>
      <c r="P51" s="1"/>
      <c r="Q51" s="1"/>
      <c r="R51" s="1"/>
      <c r="S51" s="1"/>
      <c r="T51" s="1"/>
      <c r="U51" s="1"/>
      <c r="V51" s="1"/>
    </row>
    <row r="52" spans="1:22" ht="38.1" customHeight="1">
      <c r="A52" s="10" t="str">
        <f>IF(CHOOSE($V$6,Setup!$F$52,Setup!$G$52,Setup!$H$52,Setup!$I$52,Setup!$J$52,Setup!$K$52,Setup!$L$52,Setup!$M$52,Setup!$N$52,Setup!$O$52,Setup!$P$52,Setup!$Q$52,Setup!$R$52,Setup!$S$52,Setup!$T$52,Setup!$U$52)="","",CHOOSE($V$6,Setup!$F$52,Setup!$G$52,Setup!$H$52,Setup!$I$52,Setup!$J$52,Setup!$K$52,Setup!$L$52,Setup!$M$52,Setup!$N$52,Setup!$O$52,Setup!$P$52,Setup!$Q$52,Setup!$R$52,Setup!$S$52,Setup!$T$52,Setup!$U$52))</f>
        <v/>
      </c>
      <c r="B52" s="11" t="str">
        <f>IF(A52="","",IF($V$7=1,COUNTIFS('Incident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Log'!$AF$9:$AF$1008),A52),0)))</f>
        <v/>
      </c>
      <c r="C52" s="11" t="str">
        <f>IF(A52="","",COUNTIFS($B$13:$B$212,"&gt;"&amp;B52)+COUNTIFS($B$13:B52,B52))</f>
        <v/>
      </c>
      <c r="D52" s="1"/>
      <c r="E52" s="1"/>
      <c r="F52" s="1"/>
      <c r="G52" s="1"/>
      <c r="H52" s="1"/>
      <c r="I52" s="1"/>
      <c r="J52" s="1"/>
      <c r="K52" s="1"/>
      <c r="L52" s="1"/>
      <c r="M52" s="1"/>
      <c r="N52" s="1"/>
      <c r="O52" s="1"/>
      <c r="P52" s="1"/>
      <c r="Q52" s="1"/>
      <c r="R52" s="1"/>
      <c r="S52" s="1"/>
      <c r="T52" s="1"/>
      <c r="U52" s="1"/>
      <c r="V52" s="1"/>
    </row>
    <row r="53" spans="1:22" ht="38.1" customHeight="1">
      <c r="A53" s="8" t="str">
        <f>IF(CHOOSE($V$6,Setup!$F$53,Setup!$G$53,Setup!$H$53,Setup!$I$53,Setup!$J$53,Setup!$K$53,Setup!$L$53,Setup!$M$53,Setup!$N$53,Setup!$O$53,Setup!$P$53,Setup!$Q$53,Setup!$R$53,Setup!$S$53,Setup!$T$53,Setup!$U$53)="","",CHOOSE($V$6,Setup!$F$53,Setup!$G$53,Setup!$H$53,Setup!$I$53,Setup!$J$53,Setup!$K$53,Setup!$L$53,Setup!$M$53,Setup!$N$53,Setup!$O$53,Setup!$P$53,Setup!$Q$53,Setup!$R$53,Setup!$S$53,Setup!$T$53,Setup!$U$53))</f>
        <v/>
      </c>
      <c r="B53" s="1" t="str">
        <f>IF(A53="","",IF($V$7=1,COUNTIFS('Incident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Log'!$AF$9:$AF$1008),A53),0)))</f>
        <v/>
      </c>
      <c r="C53" s="1" t="str">
        <f>IF(A53="","",COUNTIFS($B$13:$B$212,"&gt;"&amp;B53)+COUNTIFS($B$13:B53,B53))</f>
        <v/>
      </c>
      <c r="D53" s="1"/>
      <c r="E53" s="1"/>
      <c r="F53" s="1"/>
      <c r="G53" s="1"/>
      <c r="H53" s="1"/>
      <c r="I53" s="1"/>
      <c r="J53" s="1"/>
      <c r="K53" s="1"/>
      <c r="L53" s="1"/>
      <c r="M53" s="1"/>
      <c r="N53" s="1"/>
      <c r="O53" s="1"/>
      <c r="P53" s="1"/>
      <c r="Q53" s="1"/>
      <c r="R53" s="1"/>
      <c r="S53" s="1"/>
      <c r="T53" s="1"/>
      <c r="U53" s="1"/>
      <c r="V53" s="1"/>
    </row>
    <row r="54" spans="1:22" ht="38.1" customHeight="1">
      <c r="A54" s="10" t="str">
        <f>IF(CHOOSE($V$6,Setup!$F$54,Setup!$G$54,Setup!$H$54,Setup!$I$54,Setup!$J$54,Setup!$K$54,Setup!$L$54,Setup!$M$54,Setup!$N$54,Setup!$O$54,Setup!$P$54,Setup!$Q$54,Setup!$R$54,Setup!$S$54,Setup!$T$54,Setup!$U$54)="","",CHOOSE($V$6,Setup!$F$54,Setup!$G$54,Setup!$H$54,Setup!$I$54,Setup!$J$54,Setup!$K$54,Setup!$L$54,Setup!$M$54,Setup!$N$54,Setup!$O$54,Setup!$P$54,Setup!$Q$54,Setup!$R$54,Setup!$S$54,Setup!$T$54,Setup!$U$54))</f>
        <v/>
      </c>
      <c r="B54" s="11" t="str">
        <f>IF(A54="","",IF($V$7=1,COUNTIFS('Incident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Log'!$AF$9:$AF$1008),A54),0)))</f>
        <v/>
      </c>
      <c r="C54" s="11" t="str">
        <f>IF(A54="","",COUNTIFS($B$13:$B$212,"&gt;"&amp;B54)+COUNTIFS($B$13:B54,B54))</f>
        <v/>
      </c>
      <c r="D54" s="1"/>
      <c r="E54" s="1"/>
      <c r="F54" s="1"/>
      <c r="G54" s="1"/>
      <c r="H54" s="1"/>
      <c r="I54" s="1"/>
      <c r="J54" s="1"/>
      <c r="K54" s="1"/>
      <c r="L54" s="1"/>
      <c r="M54" s="1"/>
      <c r="N54" s="1"/>
      <c r="O54" s="1"/>
      <c r="P54" s="1"/>
      <c r="Q54" s="1"/>
      <c r="R54" s="1"/>
      <c r="S54" s="1"/>
      <c r="T54" s="1"/>
      <c r="U54" s="1"/>
      <c r="V54" s="1"/>
    </row>
    <row r="55" spans="1:22" ht="38.1" customHeight="1">
      <c r="A55" s="8" t="str">
        <f>IF(CHOOSE($V$6,Setup!$F$55,Setup!$G$55,Setup!$H$55,Setup!$I$55,Setup!$J$55,Setup!$K$55,Setup!$L$55,Setup!$M$55,Setup!$N$55,Setup!$O$55,Setup!$P$55,Setup!$Q$55,Setup!$R$55,Setup!$S$55,Setup!$T$55,Setup!$U$55)="","",CHOOSE($V$6,Setup!$F$55,Setup!$G$55,Setup!$H$55,Setup!$I$55,Setup!$J$55,Setup!$K$55,Setup!$L$55,Setup!$M$55,Setup!$N$55,Setup!$O$55,Setup!$P$55,Setup!$Q$55,Setup!$R$55,Setup!$S$55,Setup!$T$55,Setup!$U$55))</f>
        <v/>
      </c>
      <c r="B55" s="1" t="str">
        <f>IF(A55="","",IF($V$7=1,COUNTIFS('Incident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Log'!$AF$9:$AF$1008),A55),0)))</f>
        <v/>
      </c>
      <c r="C55" s="1" t="str">
        <f>IF(A55="","",COUNTIFS($B$13:$B$212,"&gt;"&amp;B55)+COUNTIFS($B$13:B55,B55))</f>
        <v/>
      </c>
      <c r="D55" s="1"/>
      <c r="E55" s="1"/>
      <c r="F55" s="1"/>
      <c r="G55" s="1"/>
      <c r="H55" s="1"/>
      <c r="I55" s="1"/>
      <c r="J55" s="1"/>
      <c r="K55" s="1"/>
      <c r="L55" s="1"/>
      <c r="M55" s="1"/>
      <c r="N55" s="1"/>
      <c r="O55" s="1"/>
      <c r="P55" s="1"/>
      <c r="Q55" s="1"/>
      <c r="R55" s="1"/>
      <c r="S55" s="1"/>
      <c r="T55" s="1"/>
      <c r="U55" s="1"/>
      <c r="V55" s="1"/>
    </row>
    <row r="56" spans="1:22" ht="38.1" customHeight="1">
      <c r="A56" s="10" t="str">
        <f>IF(CHOOSE($V$6,Setup!$F$56,Setup!$G$56,Setup!$H$56,Setup!$I$56,Setup!$J$56,Setup!$K$56,Setup!$L$56,Setup!$M$56,Setup!$N$56,Setup!$O$56,Setup!$P$56,Setup!$Q$56,Setup!$R$56,Setup!$S$56,Setup!$T$56,Setup!$U$56)="","",CHOOSE($V$6,Setup!$F$56,Setup!$G$56,Setup!$H$56,Setup!$I$56,Setup!$J$56,Setup!$K$56,Setup!$L$56,Setup!$M$56,Setup!$N$56,Setup!$O$56,Setup!$P$56,Setup!$Q$56,Setup!$R$56,Setup!$S$56,Setup!$T$56,Setup!$U$56))</f>
        <v/>
      </c>
      <c r="B56" s="11" t="str">
        <f>IF(A56="","",IF($V$7=1,COUNTIFS('Incident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Log'!$AF$9:$AF$1008),A56),0)))</f>
        <v/>
      </c>
      <c r="C56" s="11" t="str">
        <f>IF(A56="","",COUNTIFS($B$13:$B$212,"&gt;"&amp;B56)+COUNTIFS($B$13:B56,B56))</f>
        <v/>
      </c>
      <c r="D56" s="1"/>
      <c r="E56" s="1"/>
      <c r="F56" s="1"/>
      <c r="G56" s="1"/>
      <c r="H56" s="1"/>
      <c r="I56" s="1"/>
      <c r="J56" s="1"/>
      <c r="K56" s="1"/>
      <c r="L56" s="1"/>
      <c r="M56" s="1"/>
      <c r="N56" s="1"/>
      <c r="O56" s="1"/>
      <c r="P56" s="1"/>
      <c r="Q56" s="1"/>
      <c r="R56" s="1"/>
      <c r="S56" s="1"/>
      <c r="T56" s="1"/>
      <c r="U56" s="1"/>
      <c r="V56" s="1"/>
    </row>
    <row r="57" spans="1:22" ht="38.1" customHeight="1">
      <c r="A57" s="8" t="str">
        <f>IF(CHOOSE($V$6,Setup!$F$57,Setup!$G$57,Setup!$H$57,Setup!$I$57,Setup!$J$57,Setup!$K$57,Setup!$L$57,Setup!$M$57,Setup!$N$57,Setup!$O$57,Setup!$P$57,Setup!$Q$57,Setup!$R$57,Setup!$S$57,Setup!$T$57,Setup!$U$57)="","",CHOOSE($V$6,Setup!$F$57,Setup!$G$57,Setup!$H$57,Setup!$I$57,Setup!$J$57,Setup!$K$57,Setup!$L$57,Setup!$M$57,Setup!$N$57,Setup!$O$57,Setup!$P$57,Setup!$Q$57,Setup!$R$57,Setup!$S$57,Setup!$T$57,Setup!$U$57))</f>
        <v/>
      </c>
      <c r="B57" s="1" t="str">
        <f>IF(A57="","",IF($V$7=1,COUNTIFS('Incident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Log'!$AF$9:$AF$1008),A57),0)))</f>
        <v/>
      </c>
      <c r="C57" s="1" t="str">
        <f>IF(A57="","",COUNTIFS($B$13:$B$212,"&gt;"&amp;B57)+COUNTIFS($B$13:B57,B57))</f>
        <v/>
      </c>
      <c r="D57" s="1"/>
      <c r="E57" s="1"/>
      <c r="F57" s="1"/>
      <c r="G57" s="1"/>
      <c r="H57" s="1"/>
      <c r="I57" s="1"/>
      <c r="J57" s="1"/>
      <c r="K57" s="1"/>
      <c r="L57" s="1"/>
      <c r="M57" s="1"/>
      <c r="N57" s="1"/>
      <c r="O57" s="1"/>
      <c r="P57" s="1"/>
      <c r="Q57" s="1"/>
      <c r="R57" s="1"/>
      <c r="S57" s="1"/>
      <c r="T57" s="1"/>
      <c r="U57" s="1"/>
      <c r="V57" s="1"/>
    </row>
    <row r="58" spans="1:22" ht="38.1" customHeight="1">
      <c r="A58" s="10" t="str">
        <f>IF(CHOOSE($V$6,Setup!$F$58,Setup!$G$58,Setup!$H$58,Setup!$I$58,Setup!$J$58,Setup!$K$58,Setup!$L$58,Setup!$M$58,Setup!$N$58,Setup!$O$58,Setup!$P$58,Setup!$Q$58,Setup!$R$58,Setup!$S$58,Setup!$T$58,Setup!$U$58)="","",CHOOSE($V$6,Setup!$F$58,Setup!$G$58,Setup!$H$58,Setup!$I$58,Setup!$J$58,Setup!$K$58,Setup!$L$58,Setup!$M$58,Setup!$N$58,Setup!$O$58,Setup!$P$58,Setup!$Q$58,Setup!$R$58,Setup!$S$58,Setup!$T$58,Setup!$U$58))</f>
        <v/>
      </c>
      <c r="B58" s="11" t="str">
        <f>IF(A58="","",IF($V$7=1,COUNTIFS('Incident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Log'!$AF$9:$AF$1008),A58),0)))</f>
        <v/>
      </c>
      <c r="C58" s="11" t="str">
        <f>IF(A58="","",COUNTIFS($B$13:$B$212,"&gt;"&amp;B58)+COUNTIFS($B$13:B58,B58))</f>
        <v/>
      </c>
      <c r="D58" s="1"/>
      <c r="E58" s="1"/>
      <c r="F58" s="1"/>
      <c r="G58" s="1"/>
      <c r="H58" s="1"/>
      <c r="I58" s="1"/>
      <c r="J58" s="1"/>
      <c r="K58" s="1"/>
      <c r="L58" s="1"/>
      <c r="M58" s="1"/>
      <c r="N58" s="1"/>
      <c r="O58" s="1"/>
      <c r="P58" s="1"/>
      <c r="Q58" s="1"/>
      <c r="R58" s="1"/>
      <c r="S58" s="1"/>
      <c r="T58" s="1"/>
      <c r="U58" s="1"/>
      <c r="V58" s="1"/>
    </row>
    <row r="59" spans="1:22" ht="38.1" customHeight="1">
      <c r="A59" s="8" t="str">
        <f>IF(CHOOSE($V$6,Setup!$F$59,Setup!$G$59,Setup!$H$59,Setup!$I$59,Setup!$J$59,Setup!$K$59,Setup!$L$59,Setup!$M$59,Setup!$N$59,Setup!$O$59,Setup!$P$59,Setup!$Q$59,Setup!$R$59,Setup!$S$59,Setup!$T$59,Setup!$U$59)="","",CHOOSE($V$6,Setup!$F$59,Setup!$G$59,Setup!$H$59,Setup!$I$59,Setup!$J$59,Setup!$K$59,Setup!$L$59,Setup!$M$59,Setup!$N$59,Setup!$O$59,Setup!$P$59,Setup!$Q$59,Setup!$R$59,Setup!$S$59,Setup!$T$59,Setup!$U$59))</f>
        <v/>
      </c>
      <c r="B59" s="1" t="str">
        <f>IF(A59="","",IF($V$7=1,COUNTIFS('Incident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Log'!$AF$9:$AF$1008),A59,CHOOSE($V$6,'Incident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Log'!$AF$9:$AF$1008),A59),0)))</f>
        <v/>
      </c>
      <c r="C59" s="1" t="str">
        <f>IF(A59="","",COUNTIFS($B$13:$B$212,"&gt;"&amp;B59)+COUNTIFS($B$13:B59,B59))</f>
        <v/>
      </c>
      <c r="D59" s="1"/>
      <c r="E59" s="1"/>
      <c r="F59" s="1"/>
      <c r="G59" s="1"/>
      <c r="H59" s="1"/>
      <c r="I59" s="1"/>
      <c r="J59" s="1"/>
      <c r="K59" s="1"/>
      <c r="L59" s="1"/>
      <c r="M59" s="1"/>
      <c r="N59" s="1"/>
      <c r="O59" s="1"/>
      <c r="P59" s="1"/>
      <c r="Q59" s="1"/>
      <c r="R59" s="1"/>
      <c r="S59" s="1"/>
      <c r="T59" s="1"/>
      <c r="U59" s="1"/>
      <c r="V59" s="1"/>
    </row>
    <row r="60" spans="1:22" ht="38.1" customHeight="1">
      <c r="A60" s="10" t="str">
        <f>IF(CHOOSE($V$6,Setup!$F$60,Setup!$G$60,Setup!$H$60,Setup!$I$60,Setup!$J$60,Setup!$K$60,Setup!$L$60,Setup!$M$60,Setup!$N$60,Setup!$O$60,Setup!$P$60,Setup!$Q$60,Setup!$R$60,Setup!$S$60,Setup!$T$60,Setup!$U$60)="","",CHOOSE($V$6,Setup!$F$60,Setup!$G$60,Setup!$H$60,Setup!$I$60,Setup!$J$60,Setup!$K$60,Setup!$L$60,Setup!$M$60,Setup!$N$60,Setup!$O$60,Setup!$P$60,Setup!$Q$60,Setup!$R$60,Setup!$S$60,Setup!$T$60,Setup!$U$60))</f>
        <v/>
      </c>
      <c r="B60" s="11" t="str">
        <f>IF(A60="","",IF($V$7=1,COUNTIFS('Incident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Log'!$AF$9:$AF$1008),A60),0)))</f>
        <v/>
      </c>
      <c r="C60" s="11" t="str">
        <f>IF(A60="","",COUNTIFS($B$13:$B$212,"&gt;"&amp;B60)+COUNTIFS($B$13:B60,B60))</f>
        <v/>
      </c>
      <c r="D60" s="1"/>
      <c r="E60" s="1"/>
      <c r="F60" s="1"/>
      <c r="G60" s="1"/>
      <c r="H60" s="1"/>
      <c r="I60" s="1"/>
      <c r="J60" s="1"/>
      <c r="K60" s="1"/>
      <c r="L60" s="1"/>
      <c r="M60" s="1"/>
      <c r="N60" s="1"/>
      <c r="O60" s="1"/>
      <c r="P60" s="1"/>
      <c r="Q60" s="1"/>
      <c r="R60" s="1"/>
      <c r="S60" s="1"/>
      <c r="T60" s="1"/>
      <c r="U60" s="1"/>
      <c r="V60" s="1"/>
    </row>
    <row r="61" spans="1:22" ht="38.1" customHeight="1">
      <c r="A61" s="8" t="str">
        <f>IF(CHOOSE($V$6,Setup!$F$61,Setup!$G$61,Setup!$H$61,Setup!$I$61,Setup!$J$61,Setup!$K$61,Setup!$L$61,Setup!$M$61,Setup!$N$61,Setup!$O$61,Setup!$P$61,Setup!$Q$61,Setup!$R$61,Setup!$S$61,Setup!$T$61,Setup!$U$61)="","",CHOOSE($V$6,Setup!$F$61,Setup!$G$61,Setup!$H$61,Setup!$I$61,Setup!$J$61,Setup!$K$61,Setup!$L$61,Setup!$M$61,Setup!$N$61,Setup!$O$61,Setup!$P$61,Setup!$Q$61,Setup!$R$61,Setup!$S$61,Setup!$T$61,Setup!$U$61))</f>
        <v/>
      </c>
      <c r="B61" s="1" t="str">
        <f>IF(A61="","",IF($V$7=1,COUNTIFS('Incident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Log'!$AF$9:$AF$1008),A61),0)))</f>
        <v/>
      </c>
      <c r="C61" s="1" t="str">
        <f>IF(A61="","",COUNTIFS($B$13:$B$212,"&gt;"&amp;B61)+COUNTIFS($B$13:B61,B61))</f>
        <v/>
      </c>
      <c r="D61" s="1"/>
      <c r="E61" s="1"/>
      <c r="F61" s="1"/>
      <c r="G61" s="1"/>
      <c r="H61" s="1"/>
      <c r="I61" s="1"/>
      <c r="J61" s="1"/>
      <c r="K61" s="1"/>
      <c r="L61" s="1"/>
      <c r="M61" s="1"/>
      <c r="N61" s="1"/>
      <c r="O61" s="1"/>
      <c r="P61" s="1"/>
      <c r="Q61" s="1"/>
      <c r="R61" s="1"/>
      <c r="S61" s="1"/>
      <c r="T61" s="1"/>
      <c r="U61" s="1"/>
      <c r="V61" s="1"/>
    </row>
    <row r="62" spans="1:22" ht="38.1" customHeight="1">
      <c r="A62" s="10" t="str">
        <f>IF(CHOOSE($V$6,Setup!$F$62,Setup!$G$62,Setup!$H$62,Setup!$I$62,Setup!$J$62,Setup!$K$62,Setup!$L$62,Setup!$M$62,Setup!$N$62,Setup!$O$62,Setup!$P$62,Setup!$Q$62,Setup!$R$62,Setup!$S$62,Setup!$T$62,Setup!$U$62)="","",CHOOSE($V$6,Setup!$F$62,Setup!$G$62,Setup!$H$62,Setup!$I$62,Setup!$J$62,Setup!$K$62,Setup!$L$62,Setup!$M$62,Setup!$N$62,Setup!$O$62,Setup!$P$62,Setup!$Q$62,Setup!$R$62,Setup!$S$62,Setup!$T$62,Setup!$U$62))</f>
        <v/>
      </c>
      <c r="B62" s="11" t="str">
        <f>IF(A62="","",IF($V$7=1,COUNTIFS('Incident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Log'!$AF$9:$AF$1008),A62),0)))</f>
        <v/>
      </c>
      <c r="C62" s="11" t="str">
        <f>IF(A62="","",COUNTIFS($B$13:$B$212,"&gt;"&amp;B62)+COUNTIFS($B$13:B62,B62))</f>
        <v/>
      </c>
      <c r="D62" s="1"/>
      <c r="E62" s="1"/>
      <c r="F62" s="1"/>
      <c r="G62" s="1"/>
      <c r="H62" s="1"/>
      <c r="I62" s="1"/>
      <c r="J62" s="1"/>
      <c r="K62" s="1"/>
      <c r="L62" s="1"/>
      <c r="M62" s="1"/>
      <c r="N62" s="1"/>
      <c r="O62" s="1"/>
      <c r="P62" s="1"/>
      <c r="Q62" s="1"/>
      <c r="R62" s="1"/>
      <c r="S62" s="1"/>
      <c r="T62" s="1"/>
      <c r="U62" s="1"/>
      <c r="V62" s="1"/>
    </row>
    <row r="63" spans="1:22" ht="38.1" customHeight="1">
      <c r="A63" s="8" t="str">
        <f>IF(CHOOSE($V$6,Setup!$F$63,Setup!$G$63,Setup!$H$63,Setup!$I$63,Setup!$J$63,Setup!$K$63,Setup!$L$63,Setup!$M$63,Setup!$N$63,Setup!$O$63,Setup!$P$63,Setup!$Q$63,Setup!$R$63,Setup!$S$63,Setup!$T$63,Setup!$U$63)="","",CHOOSE($V$6,Setup!$F$63,Setup!$G$63,Setup!$H$63,Setup!$I$63,Setup!$J$63,Setup!$K$63,Setup!$L$63,Setup!$M$63,Setup!$N$63,Setup!$O$63,Setup!$P$63,Setup!$Q$63,Setup!$R$63,Setup!$S$63,Setup!$T$63,Setup!$U$63))</f>
        <v/>
      </c>
      <c r="B63" s="1" t="str">
        <f>IF(A63="","",IF($V$7=1,COUNTIFS('Incident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Log'!$AF$9:$AF$1008),A63),0)))</f>
        <v/>
      </c>
      <c r="C63" s="1" t="str">
        <f>IF(A63="","",COUNTIFS($B$13:$B$212,"&gt;"&amp;B63)+COUNTIFS($B$13:B63,B63))</f>
        <v/>
      </c>
      <c r="D63" s="1"/>
      <c r="E63" s="1"/>
      <c r="F63" s="1"/>
      <c r="G63" s="1"/>
      <c r="H63" s="1"/>
      <c r="I63" s="1"/>
      <c r="J63" s="1"/>
      <c r="K63" s="1"/>
      <c r="L63" s="1"/>
      <c r="M63" s="1"/>
      <c r="N63" s="1"/>
      <c r="O63" s="1"/>
      <c r="P63" s="1"/>
      <c r="Q63" s="1"/>
      <c r="R63" s="1"/>
      <c r="S63" s="1"/>
      <c r="T63" s="1"/>
      <c r="U63" s="1"/>
      <c r="V63" s="1"/>
    </row>
    <row r="64" spans="1:22" ht="38.1" customHeight="1">
      <c r="A64" s="10" t="str">
        <f>IF(CHOOSE($V$6,Setup!$F$64,Setup!$G$64,Setup!$H$64,Setup!$I$64,Setup!$J$64,Setup!$K$64,Setup!$L$64,Setup!$M$64,Setup!$N$64,Setup!$O$64,Setup!$P$64,Setup!$Q$64,Setup!$R$64,Setup!$S$64,Setup!$T$64,Setup!$U$64)="","",CHOOSE($V$6,Setup!$F$64,Setup!$G$64,Setup!$H$64,Setup!$I$64,Setup!$J$64,Setup!$K$64,Setup!$L$64,Setup!$M$64,Setup!$N$64,Setup!$O$64,Setup!$P$64,Setup!$Q$64,Setup!$R$64,Setup!$S$64,Setup!$T$64,Setup!$U$64))</f>
        <v/>
      </c>
      <c r="B64" s="11" t="str">
        <f>IF(A64="","",IF($V$7=1,COUNTIFS('Incident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Log'!$AF$9:$AF$1008),A64),0)))</f>
        <v/>
      </c>
      <c r="C64" s="11" t="str">
        <f>IF(A64="","",COUNTIFS($B$13:$B$212,"&gt;"&amp;B64)+COUNTIFS($B$13:B64,B64))</f>
        <v/>
      </c>
      <c r="D64" s="1"/>
      <c r="E64" s="1"/>
      <c r="F64" s="1"/>
      <c r="G64" s="1"/>
      <c r="H64" s="1"/>
      <c r="I64" s="1"/>
      <c r="J64" s="1"/>
      <c r="K64" s="1"/>
      <c r="L64" s="1"/>
      <c r="M64" s="1"/>
      <c r="N64" s="1"/>
      <c r="O64" s="1"/>
      <c r="P64" s="1"/>
      <c r="Q64" s="1"/>
      <c r="R64" s="1"/>
      <c r="S64" s="1"/>
      <c r="T64" s="1"/>
      <c r="U64" s="1"/>
      <c r="V64" s="1"/>
    </row>
    <row r="65" spans="1:22" ht="38.1" customHeight="1">
      <c r="A65" s="8" t="str">
        <f>IF(CHOOSE($V$6,Setup!$F$65,Setup!$G$65,Setup!$H$65,Setup!$I$65,Setup!$J$65,Setup!$K$65,Setup!$L$65,Setup!$M$65,Setup!$N$65,Setup!$O$65,Setup!$P$65,Setup!$Q$65,Setup!$R$65,Setup!$S$65,Setup!$T$65,Setup!$U$65)="","",CHOOSE($V$6,Setup!$F$65,Setup!$G$65,Setup!$H$65,Setup!$I$65,Setup!$J$65,Setup!$K$65,Setup!$L$65,Setup!$M$65,Setup!$N$65,Setup!$O$65,Setup!$P$65,Setup!$Q$65,Setup!$R$65,Setup!$S$65,Setup!$T$65,Setup!$U$65))</f>
        <v/>
      </c>
      <c r="B65" s="1" t="str">
        <f>IF(A65="","",IF($V$7=1,COUNTIFS('Incident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Log'!$AF$9:$AF$1008),A65),0)))</f>
        <v/>
      </c>
      <c r="C65" s="1" t="str">
        <f>IF(A65="","",COUNTIFS($B$13:$B$212,"&gt;"&amp;B65)+COUNTIFS($B$13:B65,B65))</f>
        <v/>
      </c>
      <c r="D65" s="1"/>
      <c r="E65" s="1"/>
      <c r="F65" s="1"/>
      <c r="G65" s="1"/>
      <c r="H65" s="1"/>
      <c r="I65" s="1"/>
      <c r="J65" s="1"/>
      <c r="K65" s="1"/>
      <c r="L65" s="1"/>
      <c r="M65" s="1"/>
      <c r="N65" s="1"/>
      <c r="O65" s="1"/>
      <c r="P65" s="1"/>
      <c r="Q65" s="1"/>
      <c r="R65" s="1"/>
      <c r="S65" s="1"/>
      <c r="T65" s="1"/>
      <c r="U65" s="1"/>
      <c r="V65" s="1"/>
    </row>
    <row r="66" spans="1:22" ht="38.1" customHeight="1">
      <c r="A66" s="10" t="str">
        <f>IF(CHOOSE($V$6,Setup!$F$66,Setup!$G$66,Setup!$H$66,Setup!$I$66,Setup!$J$66,Setup!$K$66,Setup!$L$66,Setup!$M$66,Setup!$N$66,Setup!$O$66,Setup!$P$66,Setup!$Q$66,Setup!$R$66,Setup!$S$66,Setup!$T$66,Setup!$U$66)="","",CHOOSE($V$6,Setup!$F$66,Setup!$G$66,Setup!$H$66,Setup!$I$66,Setup!$J$66,Setup!$K$66,Setup!$L$66,Setup!$M$66,Setup!$N$66,Setup!$O$66,Setup!$P$66,Setup!$Q$66,Setup!$R$66,Setup!$S$66,Setup!$T$66,Setup!$U$66))</f>
        <v/>
      </c>
      <c r="B66" s="11" t="str">
        <f>IF(A66="","",IF($V$7=1,COUNTIFS('Incident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Log'!$AF$9:$AF$1008),A66),0)))</f>
        <v/>
      </c>
      <c r="C66" s="11" t="str">
        <f>IF(A66="","",COUNTIFS($B$13:$B$212,"&gt;"&amp;B66)+COUNTIFS($B$13:B66,B66))</f>
        <v/>
      </c>
      <c r="D66" s="1"/>
      <c r="E66" s="1"/>
      <c r="F66" s="1"/>
      <c r="G66" s="1"/>
      <c r="H66" s="1"/>
      <c r="I66" s="1"/>
      <c r="J66" s="1"/>
      <c r="K66" s="1"/>
      <c r="L66" s="1"/>
      <c r="M66" s="1"/>
      <c r="N66" s="1"/>
      <c r="O66" s="1"/>
      <c r="P66" s="1"/>
      <c r="Q66" s="1"/>
      <c r="R66" s="1"/>
      <c r="S66" s="1"/>
      <c r="T66" s="1"/>
      <c r="U66" s="1"/>
      <c r="V66" s="1"/>
    </row>
    <row r="67" spans="1:22" ht="38.1" customHeight="1">
      <c r="A67" s="8" t="str">
        <f>IF(CHOOSE($V$6,Setup!$F$67,Setup!$G$67,Setup!$H$67,Setup!$I$67,Setup!$J$67,Setup!$K$67,Setup!$L$67,Setup!$M$67,Setup!$N$67,Setup!$O$67,Setup!$P$67,Setup!$Q$67,Setup!$R$67,Setup!$S$67,Setup!$T$67,Setup!$U$67)="","",CHOOSE($V$6,Setup!$F$67,Setup!$G$67,Setup!$H$67,Setup!$I$67,Setup!$J$67,Setup!$K$67,Setup!$L$67,Setup!$M$67,Setup!$N$67,Setup!$O$67,Setup!$P$67,Setup!$Q$67,Setup!$R$67,Setup!$S$67,Setup!$T$67,Setup!$U$67))</f>
        <v/>
      </c>
      <c r="B67" s="1" t="str">
        <f>IF(A67="","",IF($V$7=1,COUNTIFS('Incident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Log'!$AF$9:$AF$1008),A67),0)))</f>
        <v/>
      </c>
      <c r="C67" s="1" t="str">
        <f>IF(A67="","",COUNTIFS($B$13:$B$212,"&gt;"&amp;B67)+COUNTIFS($B$13:B67,B67))</f>
        <v/>
      </c>
      <c r="D67" s="1"/>
      <c r="E67" s="1"/>
      <c r="F67" s="1"/>
      <c r="G67" s="1"/>
      <c r="H67" s="1"/>
      <c r="I67" s="1"/>
      <c r="J67" s="1"/>
      <c r="K67" s="1"/>
      <c r="L67" s="1"/>
      <c r="M67" s="1"/>
      <c r="N67" s="1"/>
      <c r="O67" s="1"/>
      <c r="P67" s="1"/>
      <c r="Q67" s="1"/>
      <c r="R67" s="1"/>
      <c r="S67" s="1"/>
      <c r="T67" s="1"/>
      <c r="U67" s="1"/>
      <c r="V67" s="1"/>
    </row>
    <row r="68" spans="1:22" ht="38.1" customHeight="1">
      <c r="A68" s="10" t="str">
        <f>IF(CHOOSE($V$6,Setup!$F$68,Setup!$G$68,Setup!$H$68,Setup!$I$68,Setup!$J$68,Setup!$K$68,Setup!$L$68,Setup!$M$68,Setup!$N$68,Setup!$O$68,Setup!$P$68,Setup!$Q$68,Setup!$R$68,Setup!$S$68,Setup!$T$68,Setup!$U$68)="","",CHOOSE($V$6,Setup!$F$68,Setup!$G$68,Setup!$H$68,Setup!$I$68,Setup!$J$68,Setup!$K$68,Setup!$L$68,Setup!$M$68,Setup!$N$68,Setup!$O$68,Setup!$P$68,Setup!$Q$68,Setup!$R$68,Setup!$S$68,Setup!$T$68,Setup!$U$68))</f>
        <v/>
      </c>
      <c r="B68" s="11" t="str">
        <f>IF(A68="","",IF($V$7=1,COUNTIFS('Incident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Log'!$AF$9:$AF$1008),A68),0)))</f>
        <v/>
      </c>
      <c r="C68" s="11" t="str">
        <f>IF(A68="","",COUNTIFS($B$13:$B$212,"&gt;"&amp;B68)+COUNTIFS($B$13:B68,B68))</f>
        <v/>
      </c>
      <c r="D68" s="1"/>
      <c r="E68" s="1"/>
      <c r="F68" s="1"/>
      <c r="G68" s="1"/>
      <c r="H68" s="1"/>
      <c r="I68" s="1"/>
      <c r="J68" s="1"/>
      <c r="K68" s="1"/>
      <c r="L68" s="1"/>
      <c r="M68" s="1"/>
      <c r="N68" s="1"/>
      <c r="O68" s="1"/>
      <c r="P68" s="1"/>
      <c r="Q68" s="1"/>
      <c r="R68" s="1"/>
      <c r="S68" s="1"/>
      <c r="T68" s="1"/>
      <c r="U68" s="1"/>
      <c r="V68" s="1"/>
    </row>
    <row r="69" spans="1:22" ht="38.1" customHeight="1">
      <c r="A69" s="8" t="str">
        <f>IF(CHOOSE($V$6,Setup!$F$69,Setup!$G$69,Setup!$H$69,Setup!$I$69,Setup!$J$69,Setup!$K$69,Setup!$L$69,Setup!$M$69,Setup!$N$69,Setup!$O$69,Setup!$P$69,Setup!$Q$69,Setup!$R$69,Setup!$S$69,Setup!$T$69,Setup!$U$69)="","",CHOOSE($V$6,Setup!$F$69,Setup!$G$69,Setup!$H$69,Setup!$I$69,Setup!$J$69,Setup!$K$69,Setup!$L$69,Setup!$M$69,Setup!$N$69,Setup!$O$69,Setup!$P$69,Setup!$Q$69,Setup!$R$69,Setup!$S$69,Setup!$T$69,Setup!$U$69))</f>
        <v/>
      </c>
      <c r="B69" s="1" t="str">
        <f>IF(A69="","",IF($V$7=1,COUNTIFS('Incident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Log'!$AF$9:$AF$1008),A69,CHOOSE($V$6,'Incident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Log'!$AF$9:$AF$1008),A69),0)))</f>
        <v/>
      </c>
      <c r="C69" s="1" t="str">
        <f>IF(A69="","",COUNTIFS($B$13:$B$212,"&gt;"&amp;B69)+COUNTIFS($B$13:B69,B69))</f>
        <v/>
      </c>
      <c r="D69" s="1"/>
      <c r="E69" s="1"/>
      <c r="F69" s="1"/>
      <c r="G69" s="1"/>
      <c r="H69" s="1"/>
      <c r="I69" s="1"/>
      <c r="J69" s="1"/>
      <c r="K69" s="1"/>
      <c r="L69" s="1"/>
      <c r="M69" s="1"/>
      <c r="N69" s="1"/>
      <c r="O69" s="1"/>
      <c r="P69" s="1"/>
      <c r="Q69" s="1"/>
      <c r="R69" s="1"/>
      <c r="S69" s="1"/>
      <c r="T69" s="1"/>
      <c r="U69" s="1"/>
      <c r="V69" s="1"/>
    </row>
    <row r="70" spans="1:22" ht="38.1" customHeight="1">
      <c r="A70" s="10" t="str">
        <f>IF(CHOOSE($V$6,Setup!$F$70,Setup!$G$70,Setup!$H$70,Setup!$I$70,Setup!$J$70,Setup!$K$70,Setup!$L$70,Setup!$M$70,Setup!$N$70,Setup!$O$70,Setup!$P$70,Setup!$Q$70,Setup!$R$70,Setup!$S$70,Setup!$T$70,Setup!$U$70)="","",CHOOSE($V$6,Setup!$F$70,Setup!$G$70,Setup!$H$70,Setup!$I$70,Setup!$J$70,Setup!$K$70,Setup!$L$70,Setup!$M$70,Setup!$N$70,Setup!$O$70,Setup!$P$70,Setup!$Q$70,Setup!$R$70,Setup!$S$70,Setup!$T$70,Setup!$U$70))</f>
        <v/>
      </c>
      <c r="B70" s="11" t="str">
        <f>IF(A70="","",IF($V$7=1,COUNTIFS('Incident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Log'!$AF$9:$AF$1008),A70),0)))</f>
        <v/>
      </c>
      <c r="C70" s="11" t="str">
        <f>IF(A70="","",COUNTIFS($B$13:$B$212,"&gt;"&amp;B70)+COUNTIFS($B$13:B70,B70))</f>
        <v/>
      </c>
      <c r="D70" s="1"/>
      <c r="E70" s="1"/>
      <c r="F70" s="1"/>
      <c r="G70" s="1"/>
      <c r="H70" s="1"/>
      <c r="I70" s="1"/>
      <c r="J70" s="1"/>
      <c r="K70" s="1"/>
      <c r="L70" s="1"/>
      <c r="M70" s="1"/>
      <c r="N70" s="1"/>
      <c r="O70" s="1"/>
      <c r="P70" s="1"/>
      <c r="Q70" s="1"/>
      <c r="R70" s="1"/>
      <c r="S70" s="1"/>
      <c r="T70" s="1"/>
      <c r="U70" s="1"/>
      <c r="V70" s="1"/>
    </row>
    <row r="71" spans="1:22" ht="38.1" customHeight="1">
      <c r="A71" s="8" t="str">
        <f>IF(CHOOSE($V$6,Setup!$F$71,Setup!$G$71,Setup!$H$71,Setup!$I$71,Setup!$J$71,Setup!$K$71,Setup!$L$71,Setup!$M$71,Setup!$N$71,Setup!$O$71,Setup!$P$71,Setup!$Q$71,Setup!$R$71,Setup!$S$71,Setup!$T$71,Setup!$U$71)="","",CHOOSE($V$6,Setup!$F$71,Setup!$G$71,Setup!$H$71,Setup!$I$71,Setup!$J$71,Setup!$K$71,Setup!$L$71,Setup!$M$71,Setup!$N$71,Setup!$O$71,Setup!$P$71,Setup!$Q$71,Setup!$R$71,Setup!$S$71,Setup!$T$71,Setup!$U$71))</f>
        <v/>
      </c>
      <c r="B71" s="1" t="str">
        <f>IF(A71="","",IF($V$7=1,COUNTIFS('Incident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Log'!$AF$9:$AF$1008),A71),0)))</f>
        <v/>
      </c>
      <c r="C71" s="1" t="str">
        <f>IF(A71="","",COUNTIFS($B$13:$B$212,"&gt;"&amp;B71)+COUNTIFS($B$13:B71,B71))</f>
        <v/>
      </c>
      <c r="D71" s="1"/>
      <c r="E71" s="1"/>
      <c r="F71" s="1"/>
      <c r="G71" s="1"/>
      <c r="H71" s="1"/>
      <c r="I71" s="1"/>
      <c r="J71" s="1"/>
      <c r="K71" s="1"/>
      <c r="L71" s="1"/>
      <c r="M71" s="1"/>
      <c r="N71" s="1"/>
      <c r="O71" s="1"/>
      <c r="P71" s="1"/>
      <c r="Q71" s="1"/>
      <c r="R71" s="1"/>
      <c r="S71" s="1"/>
      <c r="T71" s="1"/>
      <c r="U71" s="1"/>
      <c r="V71" s="1"/>
    </row>
    <row r="72" spans="1:22" ht="38.1" customHeight="1">
      <c r="A72" s="10" t="str">
        <f>IF(CHOOSE($V$6,Setup!$F$72,Setup!$G$72,Setup!$H$72,Setup!$I$72,Setup!$J$72,Setup!$K$72,Setup!$L$72,Setup!$M$72,Setup!$N$72,Setup!$O$72,Setup!$P$72,Setup!$Q$72,Setup!$R$72,Setup!$S$72,Setup!$T$72,Setup!$U$72)="","",CHOOSE($V$6,Setup!$F$72,Setup!$G$72,Setup!$H$72,Setup!$I$72,Setup!$J$72,Setup!$K$72,Setup!$L$72,Setup!$M$72,Setup!$N$72,Setup!$O$72,Setup!$P$72,Setup!$Q$72,Setup!$R$72,Setup!$S$72,Setup!$T$72,Setup!$U$72))</f>
        <v/>
      </c>
      <c r="B72" s="11" t="str">
        <f>IF(A72="","",IF($V$7=1,COUNTIFS('Incident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Log'!$AF$9:$AF$1008),A72),0)))</f>
        <v/>
      </c>
      <c r="C72" s="11" t="str">
        <f>IF(A72="","",COUNTIFS($B$13:$B$212,"&gt;"&amp;B72)+COUNTIFS($B$13:B72,B72))</f>
        <v/>
      </c>
      <c r="D72" s="1"/>
      <c r="E72" s="1"/>
      <c r="F72" s="1"/>
      <c r="G72" s="1"/>
      <c r="H72" s="1"/>
      <c r="I72" s="1"/>
      <c r="J72" s="1"/>
      <c r="K72" s="1"/>
      <c r="L72" s="1"/>
      <c r="M72" s="1"/>
      <c r="N72" s="1"/>
      <c r="O72" s="1"/>
      <c r="P72" s="1"/>
      <c r="Q72" s="1"/>
      <c r="R72" s="1"/>
      <c r="S72" s="1"/>
      <c r="T72" s="1"/>
      <c r="U72" s="1"/>
      <c r="V72" s="1"/>
    </row>
    <row r="73" spans="1:22" ht="38.1" customHeight="1">
      <c r="A73" s="8" t="str">
        <f>IF(CHOOSE($V$6,Setup!$F$73,Setup!$G$73,Setup!$H$73,Setup!$I$73,Setup!$J$73,Setup!$K$73,Setup!$L$73,Setup!$M$73,Setup!$N$73,Setup!$O$73,Setup!$P$73,Setup!$Q$73,Setup!$R$73,Setup!$S$73,Setup!$T$73,Setup!$U$73)="","",CHOOSE($V$6,Setup!$F$73,Setup!$G$73,Setup!$H$73,Setup!$I$73,Setup!$J$73,Setup!$K$73,Setup!$L$73,Setup!$M$73,Setup!$N$73,Setup!$O$73,Setup!$P$73,Setup!$Q$73,Setup!$R$73,Setup!$S$73,Setup!$T$73,Setup!$U$73))</f>
        <v/>
      </c>
      <c r="B73" s="1" t="str">
        <f>IF(A73="","",IF($V$7=1,COUNTIFS('Incident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Log'!$AF$9:$AF$1008),A73),0)))</f>
        <v/>
      </c>
      <c r="C73" s="1" t="str">
        <f>IF(A73="","",COUNTIFS($B$13:$B$212,"&gt;"&amp;B73)+COUNTIFS($B$13:B73,B73))</f>
        <v/>
      </c>
      <c r="D73" s="1"/>
      <c r="E73" s="1"/>
      <c r="F73" s="1"/>
      <c r="G73" s="1"/>
      <c r="H73" s="1"/>
      <c r="I73" s="1"/>
      <c r="J73" s="1"/>
      <c r="K73" s="1"/>
      <c r="L73" s="1"/>
      <c r="M73" s="1"/>
      <c r="N73" s="1"/>
      <c r="O73" s="1"/>
      <c r="P73" s="1"/>
      <c r="Q73" s="1"/>
      <c r="R73" s="1"/>
      <c r="S73" s="1"/>
      <c r="T73" s="1"/>
      <c r="U73" s="1"/>
      <c r="V73" s="1"/>
    </row>
    <row r="74" spans="1:22" ht="38.1" customHeight="1">
      <c r="A74" s="10" t="str">
        <f>IF(CHOOSE($V$6,Setup!$F$74,Setup!$G$74,Setup!$H$74,Setup!$I$74,Setup!$J$74,Setup!$K$74,Setup!$L$74,Setup!$M$74,Setup!$N$74,Setup!$O$74,Setup!$P$74,Setup!$Q$74,Setup!$R$74,Setup!$S$74,Setup!$T$74,Setup!$U$74)="","",CHOOSE($V$6,Setup!$F$74,Setup!$G$74,Setup!$H$74,Setup!$I$74,Setup!$J$74,Setup!$K$74,Setup!$L$74,Setup!$M$74,Setup!$N$74,Setup!$O$74,Setup!$P$74,Setup!$Q$74,Setup!$R$74,Setup!$S$74,Setup!$T$74,Setup!$U$74))</f>
        <v/>
      </c>
      <c r="B74" s="11" t="str">
        <f>IF(A74="","",IF($V$7=1,COUNTIFS('Incident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Log'!$AF$9:$AF$1008),A74),0)))</f>
        <v/>
      </c>
      <c r="C74" s="11" t="str">
        <f>IF(A74="","",COUNTIFS($B$13:$B$212,"&gt;"&amp;B74)+COUNTIFS($B$13:B74,B74))</f>
        <v/>
      </c>
      <c r="D74" s="1"/>
      <c r="E74" s="1"/>
      <c r="F74" s="1"/>
      <c r="G74" s="1"/>
      <c r="H74" s="1"/>
      <c r="I74" s="1"/>
      <c r="J74" s="1"/>
      <c r="K74" s="1"/>
      <c r="L74" s="1"/>
      <c r="M74" s="1"/>
      <c r="N74" s="1"/>
      <c r="O74" s="1"/>
      <c r="P74" s="1"/>
      <c r="Q74" s="1"/>
      <c r="R74" s="1"/>
      <c r="S74" s="1"/>
      <c r="T74" s="1"/>
      <c r="U74" s="1"/>
      <c r="V74" s="1"/>
    </row>
    <row r="75" spans="1:22" ht="38.1" customHeight="1">
      <c r="A75" s="8" t="str">
        <f>IF(CHOOSE($V$6,Setup!$F$75,Setup!$G$75,Setup!$H$75,Setup!$I$75,Setup!$J$75,Setup!$K$75,Setup!$L$75,Setup!$M$75,Setup!$N$75,Setup!$O$75,Setup!$P$75,Setup!$Q$75,Setup!$R$75,Setup!$S$75,Setup!$T$75,Setup!$U$75)="","",CHOOSE($V$6,Setup!$F$75,Setup!$G$75,Setup!$H$75,Setup!$I$75,Setup!$J$75,Setup!$K$75,Setup!$L$75,Setup!$M$75,Setup!$N$75,Setup!$O$75,Setup!$P$75,Setup!$Q$75,Setup!$R$75,Setup!$S$75,Setup!$T$75,Setup!$U$75))</f>
        <v/>
      </c>
      <c r="B75" s="1" t="str">
        <f>IF(A75="","",IF($V$7=1,COUNTIFS('Incident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Log'!$AF$9:$AF$1008),A75),0)))</f>
        <v/>
      </c>
      <c r="C75" s="1" t="str">
        <f>IF(A75="","",COUNTIFS($B$13:$B$212,"&gt;"&amp;B75)+COUNTIFS($B$13:B75,B75))</f>
        <v/>
      </c>
      <c r="D75" s="1"/>
      <c r="E75" s="1"/>
      <c r="F75" s="1"/>
      <c r="G75" s="1"/>
      <c r="H75" s="1"/>
      <c r="I75" s="1"/>
      <c r="J75" s="1"/>
      <c r="K75" s="1"/>
      <c r="L75" s="1"/>
      <c r="M75" s="1"/>
      <c r="N75" s="1"/>
      <c r="O75" s="1"/>
      <c r="P75" s="1"/>
      <c r="Q75" s="1"/>
      <c r="R75" s="1"/>
      <c r="S75" s="1"/>
      <c r="T75" s="1"/>
      <c r="U75" s="1"/>
      <c r="V75" s="1"/>
    </row>
    <row r="76" spans="1:22" ht="38.1" customHeight="1">
      <c r="A76" s="10" t="str">
        <f>IF(CHOOSE($V$6,Setup!$F$76,Setup!$G$76,Setup!$H$76,Setup!$I$76,Setup!$J$76,Setup!$K$76,Setup!$L$76,Setup!$M$76,Setup!$N$76,Setup!$O$76,Setup!$P$76,Setup!$Q$76,Setup!$R$76,Setup!$S$76,Setup!$T$76,Setup!$U$76)="","",CHOOSE($V$6,Setup!$F$76,Setup!$G$76,Setup!$H$76,Setup!$I$76,Setup!$J$76,Setup!$K$76,Setup!$L$76,Setup!$M$76,Setup!$N$76,Setup!$O$76,Setup!$P$76,Setup!$Q$76,Setup!$R$76,Setup!$S$76,Setup!$T$76,Setup!$U$76))</f>
        <v/>
      </c>
      <c r="B76" s="11" t="str">
        <f>IF(A76="","",IF($V$7=1,COUNTIFS('Incident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Log'!$AF$9:$AF$1008),A76),0)))</f>
        <v/>
      </c>
      <c r="C76" s="11" t="str">
        <f>IF(A76="","",COUNTIFS($B$13:$B$212,"&gt;"&amp;B76)+COUNTIFS($B$13:B76,B76))</f>
        <v/>
      </c>
      <c r="D76" s="1"/>
      <c r="E76" s="1"/>
      <c r="F76" s="1"/>
      <c r="G76" s="1"/>
      <c r="H76" s="1"/>
      <c r="I76" s="1"/>
      <c r="J76" s="1"/>
      <c r="K76" s="1"/>
      <c r="L76" s="1"/>
      <c r="M76" s="1"/>
      <c r="N76" s="1"/>
      <c r="O76" s="1"/>
      <c r="P76" s="1"/>
      <c r="Q76" s="1"/>
      <c r="R76" s="1"/>
      <c r="S76" s="1"/>
      <c r="T76" s="1"/>
      <c r="U76" s="1"/>
      <c r="V76" s="1"/>
    </row>
    <row r="77" spans="1:22" ht="38.1" customHeight="1">
      <c r="A77" s="8" t="str">
        <f>IF(CHOOSE($V$6,Setup!$F$77,Setup!$G$77,Setup!$H$77,Setup!$I$77,Setup!$J$77,Setup!$K$77,Setup!$L$77,Setup!$M$77,Setup!$N$77,Setup!$O$77,Setup!$P$77,Setup!$Q$77,Setup!$R$77,Setup!$S$77,Setup!$T$77,Setup!$U$77)="","",CHOOSE($V$6,Setup!$F$77,Setup!$G$77,Setup!$H$77,Setup!$I$77,Setup!$J$77,Setup!$K$77,Setup!$L$77,Setup!$M$77,Setup!$N$77,Setup!$O$77,Setup!$P$77,Setup!$Q$77,Setup!$R$77,Setup!$S$77,Setup!$T$77,Setup!$U$77))</f>
        <v/>
      </c>
      <c r="B77" s="1" t="str">
        <f>IF(A77="","",IF($V$7=1,COUNTIFS('Incident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Log'!$AF$9:$AF$1008),A77),0)))</f>
        <v/>
      </c>
      <c r="C77" s="1" t="str">
        <f>IF(A77="","",COUNTIFS($B$13:$B$212,"&gt;"&amp;B77)+COUNTIFS($B$13:B77,B77))</f>
        <v/>
      </c>
      <c r="D77" s="1"/>
      <c r="E77" s="1"/>
      <c r="F77" s="1"/>
      <c r="G77" s="1"/>
      <c r="H77" s="1"/>
      <c r="I77" s="1"/>
      <c r="J77" s="1"/>
      <c r="K77" s="1"/>
      <c r="L77" s="1"/>
      <c r="M77" s="1"/>
      <c r="N77" s="1"/>
      <c r="O77" s="1"/>
      <c r="P77" s="1"/>
      <c r="Q77" s="1"/>
      <c r="R77" s="1"/>
      <c r="S77" s="1"/>
      <c r="T77" s="1"/>
      <c r="U77" s="1"/>
      <c r="V77" s="1"/>
    </row>
    <row r="78" spans="1:22" ht="38.1" customHeight="1">
      <c r="A78" s="10" t="str">
        <f>IF(CHOOSE($V$6,Setup!$F$78,Setup!$G$78,Setup!$H$78,Setup!$I$78,Setup!$J$78,Setup!$K$78,Setup!$L$78,Setup!$M$78,Setup!$N$78,Setup!$O$78,Setup!$P$78,Setup!$Q$78,Setup!$R$78,Setup!$S$78,Setup!$T$78,Setup!$U$78)="","",CHOOSE($V$6,Setup!$F$78,Setup!$G$78,Setup!$H$78,Setup!$I$78,Setup!$J$78,Setup!$K$78,Setup!$L$78,Setup!$M$78,Setup!$N$78,Setup!$O$78,Setup!$P$78,Setup!$Q$78,Setup!$R$78,Setup!$S$78,Setup!$T$78,Setup!$U$78))</f>
        <v/>
      </c>
      <c r="B78" s="11" t="str">
        <f>IF(A78="","",IF($V$7=1,COUNTIFS('Incident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Log'!$AF$9:$AF$1008),A78),0)))</f>
        <v/>
      </c>
      <c r="C78" s="11" t="str">
        <f>IF(A78="","",COUNTIFS($B$13:$B$212,"&gt;"&amp;B78)+COUNTIFS($B$13:B78,B78))</f>
        <v/>
      </c>
      <c r="D78" s="1"/>
      <c r="E78" s="1"/>
      <c r="F78" s="1"/>
      <c r="G78" s="1"/>
      <c r="H78" s="1"/>
      <c r="I78" s="1"/>
      <c r="J78" s="1"/>
      <c r="K78" s="1"/>
      <c r="L78" s="1"/>
      <c r="M78" s="1"/>
      <c r="N78" s="1"/>
      <c r="O78" s="1"/>
      <c r="P78" s="1"/>
      <c r="Q78" s="1"/>
      <c r="R78" s="1"/>
      <c r="S78" s="1"/>
      <c r="T78" s="1"/>
      <c r="U78" s="1"/>
      <c r="V78" s="1"/>
    </row>
    <row r="79" spans="1:22" ht="38.1" customHeight="1">
      <c r="A79" s="8" t="str">
        <f>IF(CHOOSE($V$6,Setup!$F$79,Setup!$G$79,Setup!$H$79,Setup!$I$79,Setup!$J$79,Setup!$K$79,Setup!$L$79,Setup!$M$79,Setup!$N$79,Setup!$O$79,Setup!$P$79,Setup!$Q$79,Setup!$R$79,Setup!$S$79,Setup!$T$79,Setup!$U$79)="","",CHOOSE($V$6,Setup!$F$79,Setup!$G$79,Setup!$H$79,Setup!$I$79,Setup!$J$79,Setup!$K$79,Setup!$L$79,Setup!$M$79,Setup!$N$79,Setup!$O$79,Setup!$P$79,Setup!$Q$79,Setup!$R$79,Setup!$S$79,Setup!$T$79,Setup!$U$79))</f>
        <v/>
      </c>
      <c r="B79" s="1" t="str">
        <f>IF(A79="","",IF($V$7=1,COUNTIFS('Incident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Log'!$AF$9:$AF$1008),A79,CHOOSE($V$6,'Incident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Log'!$AF$9:$AF$1008),A79),0)))</f>
        <v/>
      </c>
      <c r="C79" s="1" t="str">
        <f>IF(A79="","",COUNTIFS($B$13:$B$212,"&gt;"&amp;B79)+COUNTIFS($B$13:B79,B79))</f>
        <v/>
      </c>
      <c r="D79" s="1"/>
      <c r="E79" s="1"/>
      <c r="F79" s="1"/>
      <c r="G79" s="1"/>
      <c r="H79" s="1"/>
      <c r="I79" s="1"/>
      <c r="J79" s="1"/>
      <c r="K79" s="1"/>
      <c r="L79" s="1"/>
      <c r="M79" s="1"/>
      <c r="N79" s="1"/>
      <c r="O79" s="1"/>
      <c r="P79" s="1"/>
      <c r="Q79" s="1"/>
      <c r="R79" s="1"/>
      <c r="S79" s="1"/>
      <c r="T79" s="1"/>
      <c r="U79" s="1"/>
      <c r="V79" s="1"/>
    </row>
    <row r="80" spans="1:22" ht="38.1" customHeight="1">
      <c r="A80" s="10" t="str">
        <f>IF(CHOOSE($V$6,Setup!$F$80,Setup!$G$80,Setup!$H$80,Setup!$I$80,Setup!$J$80,Setup!$K$80,Setup!$L$80,Setup!$M$80,Setup!$N$80,Setup!$O$80,Setup!$P$80,Setup!$Q$80,Setup!$R$80,Setup!$S$80,Setup!$T$80,Setup!$U$80)="","",CHOOSE($V$6,Setup!$F$80,Setup!$G$80,Setup!$H$80,Setup!$I$80,Setup!$J$80,Setup!$K$80,Setup!$L$80,Setup!$M$80,Setup!$N$80,Setup!$O$80,Setup!$P$80,Setup!$Q$80,Setup!$R$80,Setup!$S$80,Setup!$T$80,Setup!$U$80))</f>
        <v/>
      </c>
      <c r="B80" s="11" t="str">
        <f>IF(A80="","",IF($V$7=1,COUNTIFS('Incident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Log'!$AF$9:$AF$1008),A80),0)))</f>
        <v/>
      </c>
      <c r="C80" s="11" t="str">
        <f>IF(A80="","",COUNTIFS($B$13:$B$212,"&gt;"&amp;B80)+COUNTIFS($B$13:B80,B80))</f>
        <v/>
      </c>
      <c r="D80" s="1"/>
      <c r="E80" s="1"/>
      <c r="F80" s="1"/>
      <c r="G80" s="1"/>
      <c r="H80" s="1"/>
      <c r="I80" s="1"/>
      <c r="J80" s="1"/>
      <c r="K80" s="1"/>
      <c r="L80" s="1"/>
      <c r="M80" s="1"/>
      <c r="N80" s="1"/>
      <c r="O80" s="1"/>
      <c r="P80" s="1"/>
      <c r="Q80" s="1"/>
      <c r="R80" s="1"/>
      <c r="S80" s="1"/>
      <c r="T80" s="1"/>
      <c r="U80" s="1"/>
      <c r="V80" s="1"/>
    </row>
    <row r="81" spans="1:22" ht="38.1" customHeight="1">
      <c r="A81" s="8" t="str">
        <f>IF(CHOOSE($V$6,Setup!$F$81,Setup!$G$81,Setup!$H$81,Setup!$I$81,Setup!$J$81,Setup!$K$81,Setup!$L$81,Setup!$M$81,Setup!$N$81,Setup!$O$81,Setup!$P$81,Setup!$Q$81,Setup!$R$81,Setup!$S$81,Setup!$T$81,Setup!$U$81)="","",CHOOSE($V$6,Setup!$F$81,Setup!$G$81,Setup!$H$81,Setup!$I$81,Setup!$J$81,Setup!$K$81,Setup!$L$81,Setup!$M$81,Setup!$N$81,Setup!$O$81,Setup!$P$81,Setup!$Q$81,Setup!$R$81,Setup!$S$81,Setup!$T$81,Setup!$U$81))</f>
        <v/>
      </c>
      <c r="B81" s="1" t="str">
        <f>IF(A81="","",IF($V$7=1,COUNTIFS('Incident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Log'!$AF$9:$AF$1008),A81),0)))</f>
        <v/>
      </c>
      <c r="C81" s="1" t="str">
        <f>IF(A81="","",COUNTIFS($B$13:$B$212,"&gt;"&amp;B81)+COUNTIFS($B$13:B81,B81))</f>
        <v/>
      </c>
      <c r="D81" s="1"/>
      <c r="E81" s="1"/>
      <c r="F81" s="1"/>
      <c r="G81" s="1"/>
      <c r="H81" s="1"/>
      <c r="I81" s="1"/>
      <c r="J81" s="1"/>
      <c r="K81" s="1"/>
      <c r="L81" s="1"/>
      <c r="M81" s="1"/>
      <c r="N81" s="1"/>
      <c r="O81" s="1"/>
      <c r="P81" s="1"/>
      <c r="Q81" s="1"/>
      <c r="R81" s="1"/>
      <c r="S81" s="1"/>
      <c r="T81" s="1"/>
      <c r="U81" s="1"/>
      <c r="V81" s="1"/>
    </row>
    <row r="82" spans="1:22" ht="38.1" customHeight="1">
      <c r="A82" s="10" t="str">
        <f>IF(CHOOSE($V$6,Setup!$F$82,Setup!$G$82,Setup!$H$82,Setup!$I$82,Setup!$J$82,Setup!$K$82,Setup!$L$82,Setup!$M$82,Setup!$N$82,Setup!$O$82,Setup!$P$82,Setup!$Q$82,Setup!$R$82,Setup!$S$82,Setup!$T$82,Setup!$U$82)="","",CHOOSE($V$6,Setup!$F$82,Setup!$G$82,Setup!$H$82,Setup!$I$82,Setup!$J$82,Setup!$K$82,Setup!$L$82,Setup!$M$82,Setup!$N$82,Setup!$O$82,Setup!$P$82,Setup!$Q$82,Setup!$R$82,Setup!$S$82,Setup!$T$82,Setup!$U$82))</f>
        <v/>
      </c>
      <c r="B82" s="11" t="str">
        <f>IF(A82="","",IF($V$7=1,COUNTIFS('Incident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Log'!$AF$9:$AF$1008),A82),0)))</f>
        <v/>
      </c>
      <c r="C82" s="11" t="str">
        <f>IF(A82="","",COUNTIFS($B$13:$B$212,"&gt;"&amp;B82)+COUNTIFS($B$13:B82,B82))</f>
        <v/>
      </c>
      <c r="D82" s="1"/>
      <c r="E82" s="1"/>
      <c r="F82" s="1"/>
      <c r="G82" s="1"/>
      <c r="H82" s="1"/>
      <c r="I82" s="1"/>
      <c r="J82" s="1"/>
      <c r="K82" s="1"/>
      <c r="L82" s="1"/>
      <c r="M82" s="1"/>
      <c r="N82" s="1"/>
      <c r="O82" s="1"/>
      <c r="P82" s="1"/>
      <c r="Q82" s="1"/>
      <c r="R82" s="1"/>
      <c r="S82" s="1"/>
      <c r="T82" s="1"/>
      <c r="U82" s="1"/>
      <c r="V82" s="1"/>
    </row>
    <row r="83" spans="1:22" ht="38.1" customHeight="1">
      <c r="A83" s="8" t="str">
        <f>IF(CHOOSE($V$6,Setup!$F$83,Setup!$G$83,Setup!$H$83,Setup!$I$83,Setup!$J$83,Setup!$K$83,Setup!$L$83,Setup!$M$83,Setup!$N$83,Setup!$O$83,Setup!$P$83,Setup!$Q$83,Setup!$R$83,Setup!$S$83,Setup!$T$83,Setup!$U$83)="","",CHOOSE($V$6,Setup!$F$83,Setup!$G$83,Setup!$H$83,Setup!$I$83,Setup!$J$83,Setup!$K$83,Setup!$L$83,Setup!$M$83,Setup!$N$83,Setup!$O$83,Setup!$P$83,Setup!$Q$83,Setup!$R$83,Setup!$S$83,Setup!$T$83,Setup!$U$83))</f>
        <v/>
      </c>
      <c r="B83" s="1" t="str">
        <f>IF(A83="","",IF($V$7=1,COUNTIFS('Incident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Log'!$AF$9:$AF$1008),A83),0)))</f>
        <v/>
      </c>
      <c r="C83" s="1" t="str">
        <f>IF(A83="","",COUNTIFS($B$13:$B$212,"&gt;"&amp;B83)+COUNTIFS($B$13:B83,B83))</f>
        <v/>
      </c>
      <c r="D83" s="1"/>
      <c r="E83" s="1"/>
      <c r="F83" s="1"/>
      <c r="G83" s="1"/>
      <c r="H83" s="1"/>
      <c r="I83" s="1"/>
      <c r="J83" s="1"/>
      <c r="K83" s="1"/>
      <c r="L83" s="1"/>
      <c r="M83" s="1"/>
      <c r="N83" s="1"/>
      <c r="O83" s="1"/>
      <c r="P83" s="1"/>
      <c r="Q83" s="1"/>
      <c r="R83" s="1"/>
      <c r="S83" s="1"/>
      <c r="T83" s="1"/>
      <c r="U83" s="1"/>
      <c r="V83" s="1"/>
    </row>
    <row r="84" spans="1:22" ht="38.1" customHeight="1">
      <c r="A84" s="10" t="str">
        <f>IF(CHOOSE($V$6,Setup!$F$84,Setup!$G$84,Setup!$H$84,Setup!$I$84,Setup!$J$84,Setup!$K$84,Setup!$L$84,Setup!$M$84,Setup!$N$84,Setup!$O$84,Setup!$P$84,Setup!$Q$84,Setup!$R$84,Setup!$S$84,Setup!$T$84,Setup!$U$84)="","",CHOOSE($V$6,Setup!$F$84,Setup!$G$84,Setup!$H$84,Setup!$I$84,Setup!$J$84,Setup!$K$84,Setup!$L$84,Setup!$M$84,Setup!$N$84,Setup!$O$84,Setup!$P$84,Setup!$Q$84,Setup!$R$84,Setup!$S$84,Setup!$T$84,Setup!$U$84))</f>
        <v/>
      </c>
      <c r="B84" s="11" t="str">
        <f>IF(A84="","",IF($V$7=1,COUNTIFS('Incident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Log'!$AF$9:$AF$1008),A84),0)))</f>
        <v/>
      </c>
      <c r="C84" s="11" t="str">
        <f>IF(A84="","",COUNTIFS($B$13:$B$212,"&gt;"&amp;B84)+COUNTIFS($B$13:B84,B84))</f>
        <v/>
      </c>
      <c r="D84" s="1"/>
      <c r="E84" s="1"/>
      <c r="F84" s="1"/>
      <c r="G84" s="1"/>
      <c r="H84" s="1"/>
      <c r="I84" s="1"/>
      <c r="J84" s="1"/>
      <c r="K84" s="1"/>
      <c r="L84" s="1"/>
      <c r="M84" s="1"/>
      <c r="N84" s="1"/>
      <c r="O84" s="1"/>
      <c r="P84" s="1"/>
      <c r="Q84" s="1"/>
      <c r="R84" s="1"/>
      <c r="S84" s="1"/>
      <c r="T84" s="1"/>
      <c r="U84" s="1"/>
      <c r="V84" s="1"/>
    </row>
    <row r="85" spans="1:22" ht="38.1" customHeight="1">
      <c r="A85" s="8" t="str">
        <f>IF(CHOOSE($V$6,Setup!$F$85,Setup!$G$85,Setup!$H$85,Setup!$I$85,Setup!$J$85,Setup!$K$85,Setup!$L$85,Setup!$M$85,Setup!$N$85,Setup!$O$85,Setup!$P$85,Setup!$Q$85,Setup!$R$85,Setup!$S$85,Setup!$T$85,Setup!$U$85)="","",CHOOSE($V$6,Setup!$F$85,Setup!$G$85,Setup!$H$85,Setup!$I$85,Setup!$J$85,Setup!$K$85,Setup!$L$85,Setup!$M$85,Setup!$N$85,Setup!$O$85,Setup!$P$85,Setup!$Q$85,Setup!$R$85,Setup!$S$85,Setup!$T$85,Setup!$U$85))</f>
        <v/>
      </c>
      <c r="B85" s="1" t="str">
        <f>IF(A85="","",IF($V$7=1,COUNTIFS('Incident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Log'!$AF$9:$AF$1008),A85),0)))</f>
        <v/>
      </c>
      <c r="C85" s="1" t="str">
        <f>IF(A85="","",COUNTIFS($B$13:$B$212,"&gt;"&amp;B85)+COUNTIFS($B$13:B85,B85))</f>
        <v/>
      </c>
      <c r="D85" s="1"/>
      <c r="E85" s="1"/>
      <c r="F85" s="1"/>
      <c r="G85" s="1"/>
      <c r="H85" s="1"/>
      <c r="I85" s="1"/>
      <c r="J85" s="1"/>
      <c r="K85" s="1"/>
      <c r="L85" s="1"/>
      <c r="M85" s="1"/>
      <c r="N85" s="1"/>
      <c r="O85" s="1"/>
      <c r="P85" s="1"/>
      <c r="Q85" s="1"/>
      <c r="R85" s="1"/>
      <c r="S85" s="1"/>
      <c r="T85" s="1"/>
      <c r="U85" s="1"/>
      <c r="V85" s="1"/>
    </row>
    <row r="86" spans="1:22" ht="38.1" customHeight="1">
      <c r="A86" s="10" t="str">
        <f>IF(CHOOSE($V$6,Setup!$F$86,Setup!$G$86,Setup!$H$86,Setup!$I$86,Setup!$J$86,Setup!$K$86,Setup!$L$86,Setup!$M$86,Setup!$N$86,Setup!$O$86,Setup!$P$86,Setup!$Q$86,Setup!$R$86,Setup!$S$86,Setup!$T$86,Setup!$U$86)="","",CHOOSE($V$6,Setup!$F$86,Setup!$G$86,Setup!$H$86,Setup!$I$86,Setup!$J$86,Setup!$K$86,Setup!$L$86,Setup!$M$86,Setup!$N$86,Setup!$O$86,Setup!$P$86,Setup!$Q$86,Setup!$R$86,Setup!$S$86,Setup!$T$86,Setup!$U$86))</f>
        <v/>
      </c>
      <c r="B86" s="11" t="str">
        <f>IF(A86="","",IF($V$7=1,COUNTIFS('Incident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Log'!$AF$9:$AF$1008),A86),0)))</f>
        <v/>
      </c>
      <c r="C86" s="11" t="str">
        <f>IF(A86="","",COUNTIFS($B$13:$B$212,"&gt;"&amp;B86)+COUNTIFS($B$13:B86,B86))</f>
        <v/>
      </c>
      <c r="D86" s="1"/>
      <c r="E86" s="1"/>
      <c r="F86" s="1"/>
      <c r="G86" s="1"/>
      <c r="H86" s="1"/>
      <c r="I86" s="1"/>
      <c r="J86" s="1"/>
      <c r="K86" s="1"/>
      <c r="L86" s="1"/>
      <c r="M86" s="1"/>
      <c r="N86" s="1"/>
      <c r="O86" s="1"/>
      <c r="P86" s="1"/>
      <c r="Q86" s="1"/>
      <c r="R86" s="1"/>
      <c r="S86" s="1"/>
      <c r="T86" s="1"/>
      <c r="U86" s="1"/>
      <c r="V86" s="1"/>
    </row>
    <row r="87" spans="1:22" ht="38.1" customHeight="1">
      <c r="A87" s="8" t="str">
        <f>IF(CHOOSE($V$6,Setup!$F$87,Setup!$G$87,Setup!$H$87,Setup!$I$87,Setup!$J$87,Setup!$K$87,Setup!$L$87,Setup!$M$87,Setup!$N$87,Setup!$O$87,Setup!$P$87,Setup!$Q$87,Setup!$R$87,Setup!$S$87,Setup!$T$87,Setup!$U$87)="","",CHOOSE($V$6,Setup!$F$87,Setup!$G$87,Setup!$H$87,Setup!$I$87,Setup!$J$87,Setup!$K$87,Setup!$L$87,Setup!$M$87,Setup!$N$87,Setup!$O$87,Setup!$P$87,Setup!$Q$87,Setup!$R$87,Setup!$S$87,Setup!$T$87,Setup!$U$87))</f>
        <v/>
      </c>
      <c r="B87" s="1" t="str">
        <f>IF(A87="","",IF($V$7=1,COUNTIFS('Incident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Log'!$AF$9:$AF$1008),A87),0)))</f>
        <v/>
      </c>
      <c r="C87" s="1" t="str">
        <f>IF(A87="","",COUNTIFS($B$13:$B$212,"&gt;"&amp;B87)+COUNTIFS($B$13:B87,B87))</f>
        <v/>
      </c>
      <c r="D87" s="1"/>
      <c r="E87" s="1"/>
      <c r="F87" s="1"/>
      <c r="G87" s="1"/>
      <c r="H87" s="1"/>
      <c r="I87" s="1"/>
      <c r="J87" s="1"/>
      <c r="K87" s="1"/>
      <c r="L87" s="1"/>
      <c r="M87" s="1"/>
      <c r="N87" s="1"/>
      <c r="O87" s="1"/>
      <c r="P87" s="1"/>
      <c r="Q87" s="1"/>
      <c r="R87" s="1"/>
      <c r="S87" s="1"/>
      <c r="T87" s="1"/>
      <c r="U87" s="1"/>
      <c r="V87" s="1"/>
    </row>
    <row r="88" spans="1:22" ht="38.1" customHeight="1">
      <c r="A88" s="10" t="str">
        <f>IF(CHOOSE($V$6,Setup!$F$88,Setup!$G$88,Setup!$H$88,Setup!$I$88,Setup!$J$88,Setup!$K$88,Setup!$L$88,Setup!$M$88,Setup!$N$88,Setup!$O$88,Setup!$P$88,Setup!$Q$88,Setup!$R$88,Setup!$S$88,Setup!$T$88,Setup!$U$88)="","",CHOOSE($V$6,Setup!$F$88,Setup!$G$88,Setup!$H$88,Setup!$I$88,Setup!$J$88,Setup!$K$88,Setup!$L$88,Setup!$M$88,Setup!$N$88,Setup!$O$88,Setup!$P$88,Setup!$Q$88,Setup!$R$88,Setup!$S$88,Setup!$T$88,Setup!$U$88))</f>
        <v/>
      </c>
      <c r="B88" s="11" t="str">
        <f>IF(A88="","",IF($V$7=1,COUNTIFS('Incident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Log'!$AF$9:$AF$1008),A88),0)))</f>
        <v/>
      </c>
      <c r="C88" s="11" t="str">
        <f>IF(A88="","",COUNTIFS($B$13:$B$212,"&gt;"&amp;B88)+COUNTIFS($B$13:B88,B88))</f>
        <v/>
      </c>
      <c r="D88" s="1"/>
      <c r="E88" s="1"/>
      <c r="F88" s="1"/>
      <c r="G88" s="1"/>
      <c r="H88" s="1"/>
      <c r="I88" s="1"/>
      <c r="J88" s="1"/>
      <c r="K88" s="1"/>
      <c r="L88" s="1"/>
      <c r="M88" s="1"/>
      <c r="N88" s="1"/>
      <c r="O88" s="1"/>
      <c r="P88" s="1"/>
      <c r="Q88" s="1"/>
      <c r="R88" s="1"/>
      <c r="S88" s="1"/>
      <c r="T88" s="1"/>
      <c r="U88" s="1"/>
      <c r="V88" s="1"/>
    </row>
    <row r="89" spans="1:22" ht="38.1" customHeight="1">
      <c r="A89" s="8" t="str">
        <f>IF(CHOOSE($V$6,Setup!$F$89,Setup!$G$89,Setup!$H$89,Setup!$I$89,Setup!$J$89,Setup!$K$89,Setup!$L$89,Setup!$M$89,Setup!$N$89,Setup!$O$89,Setup!$P$89,Setup!$Q$89,Setup!$R$89,Setup!$S$89,Setup!$T$89,Setup!$U$89)="","",CHOOSE($V$6,Setup!$F$89,Setup!$G$89,Setup!$H$89,Setup!$I$89,Setup!$J$89,Setup!$K$89,Setup!$L$89,Setup!$M$89,Setup!$N$89,Setup!$O$89,Setup!$P$89,Setup!$Q$89,Setup!$R$89,Setup!$S$89,Setup!$T$89,Setup!$U$89))</f>
        <v/>
      </c>
      <c r="B89" s="1" t="str">
        <f>IF(A89="","",IF($V$7=1,COUNTIFS('Incident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Log'!$AF$9:$AF$1008),A89,CHOOSE($V$6,'Incident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Log'!$AF$9:$AF$1008),A89),0)))</f>
        <v/>
      </c>
      <c r="C89" s="1" t="str">
        <f>IF(A89="","",COUNTIFS($B$13:$B$212,"&gt;"&amp;B89)+COUNTIFS($B$13:B89,B89))</f>
        <v/>
      </c>
      <c r="D89" s="1"/>
      <c r="E89" s="1"/>
      <c r="F89" s="1"/>
      <c r="G89" s="1"/>
      <c r="H89" s="1"/>
      <c r="I89" s="1"/>
      <c r="J89" s="1"/>
      <c r="K89" s="1"/>
      <c r="L89" s="1"/>
      <c r="M89" s="1"/>
      <c r="N89" s="1"/>
      <c r="O89" s="1"/>
      <c r="P89" s="1"/>
      <c r="Q89" s="1"/>
      <c r="R89" s="1"/>
      <c r="S89" s="1"/>
      <c r="T89" s="1"/>
      <c r="U89" s="1"/>
      <c r="V89" s="1"/>
    </row>
    <row r="90" spans="1:22" ht="38.1" customHeight="1">
      <c r="A90" s="10" t="str">
        <f>IF(CHOOSE($V$6,Setup!$F$90,Setup!$G$90,Setup!$H$90,Setup!$I$90,Setup!$J$90,Setup!$K$90,Setup!$L$90,Setup!$M$90,Setup!$N$90,Setup!$O$90,Setup!$P$90,Setup!$Q$90,Setup!$R$90,Setup!$S$90,Setup!$T$90,Setup!$U$90)="","",CHOOSE($V$6,Setup!$F$90,Setup!$G$90,Setup!$H$90,Setup!$I$90,Setup!$J$90,Setup!$K$90,Setup!$L$90,Setup!$M$90,Setup!$N$90,Setup!$O$90,Setup!$P$90,Setup!$Q$90,Setup!$R$90,Setup!$S$90,Setup!$T$90,Setup!$U$90))</f>
        <v/>
      </c>
      <c r="B90" s="11" t="str">
        <f>IF(A90="","",IF($V$7=1,COUNTIFS('Incident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Log'!$AF$9:$AF$1008),A90),0)))</f>
        <v/>
      </c>
      <c r="C90" s="11" t="str">
        <f>IF(A90="","",COUNTIFS($B$13:$B$212,"&gt;"&amp;B90)+COUNTIFS($B$13:B90,B90))</f>
        <v/>
      </c>
      <c r="D90" s="1"/>
      <c r="E90" s="1"/>
      <c r="F90" s="1"/>
      <c r="G90" s="1"/>
      <c r="H90" s="1"/>
      <c r="I90" s="1"/>
      <c r="J90" s="1"/>
      <c r="K90" s="1"/>
      <c r="L90" s="1"/>
      <c r="M90" s="1"/>
      <c r="N90" s="1"/>
      <c r="O90" s="1"/>
      <c r="P90" s="1"/>
      <c r="Q90" s="1"/>
      <c r="R90" s="1"/>
      <c r="S90" s="1"/>
      <c r="T90" s="1"/>
      <c r="U90" s="1"/>
      <c r="V90" s="1"/>
    </row>
    <row r="91" spans="1:22" ht="38.1" customHeight="1">
      <c r="A91" s="8" t="str">
        <f>IF(CHOOSE($V$6,Setup!$F$91,Setup!$G$91,Setup!$H$91,Setup!$I$91,Setup!$J$91,Setup!$K$91,Setup!$L$91,Setup!$M$91,Setup!$N$91,Setup!$O$91,Setup!$P$91,Setup!$Q$91,Setup!$R$91,Setup!$S$91,Setup!$T$91,Setup!$U$91)="","",CHOOSE($V$6,Setup!$F$91,Setup!$G$91,Setup!$H$91,Setup!$I$91,Setup!$J$91,Setup!$K$91,Setup!$L$91,Setup!$M$91,Setup!$N$91,Setup!$O$91,Setup!$P$91,Setup!$Q$91,Setup!$R$91,Setup!$S$91,Setup!$T$91,Setup!$U$91))</f>
        <v/>
      </c>
      <c r="B91" s="1" t="str">
        <f>IF(A91="","",IF($V$7=1,COUNTIFS('Incident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Log'!$AF$9:$AF$1008),A91),0)))</f>
        <v/>
      </c>
      <c r="C91" s="1" t="str">
        <f>IF(A91="","",COUNTIFS($B$13:$B$212,"&gt;"&amp;B91)+COUNTIFS($B$13:B91,B91))</f>
        <v/>
      </c>
      <c r="D91" s="1"/>
      <c r="E91" s="1"/>
      <c r="F91" s="1"/>
      <c r="G91" s="1"/>
      <c r="H91" s="1"/>
      <c r="I91" s="1"/>
      <c r="J91" s="1"/>
      <c r="K91" s="1"/>
      <c r="L91" s="1"/>
      <c r="M91" s="1"/>
      <c r="N91" s="1"/>
      <c r="O91" s="1"/>
      <c r="P91" s="1"/>
      <c r="Q91" s="1"/>
      <c r="R91" s="1"/>
      <c r="S91" s="1"/>
      <c r="T91" s="1"/>
      <c r="U91" s="1"/>
      <c r="V91" s="1"/>
    </row>
    <row r="92" spans="1:22" ht="38.1" customHeight="1">
      <c r="A92" s="10" t="str">
        <f>IF(CHOOSE($V$6,Setup!$F$92,Setup!$G$92,Setup!$H$92,Setup!$I$92,Setup!$J$92,Setup!$K$92,Setup!$L$92,Setup!$M$92,Setup!$N$92,Setup!$O$92,Setup!$P$92,Setup!$Q$92,Setup!$R$92,Setup!$S$92,Setup!$T$92,Setup!$U$92)="","",CHOOSE($V$6,Setup!$F$92,Setup!$G$92,Setup!$H$92,Setup!$I$92,Setup!$J$92,Setup!$K$92,Setup!$L$92,Setup!$M$92,Setup!$N$92,Setup!$O$92,Setup!$P$92,Setup!$Q$92,Setup!$R$92,Setup!$S$92,Setup!$T$92,Setup!$U$92))</f>
        <v/>
      </c>
      <c r="B92" s="11" t="str">
        <f>IF(A92="","",IF($V$7=1,COUNTIFS('Incident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Log'!$AF$9:$AF$1008),A92),0)))</f>
        <v/>
      </c>
      <c r="C92" s="11" t="str">
        <f>IF(A92="","",COUNTIFS($B$13:$B$212,"&gt;"&amp;B92)+COUNTIFS($B$13:B92,B92))</f>
        <v/>
      </c>
      <c r="D92" s="1"/>
      <c r="E92" s="1"/>
      <c r="F92" s="1"/>
      <c r="G92" s="1"/>
      <c r="H92" s="1"/>
      <c r="I92" s="1"/>
      <c r="J92" s="1"/>
      <c r="K92" s="1"/>
      <c r="L92" s="1"/>
      <c r="M92" s="1"/>
      <c r="N92" s="1"/>
      <c r="O92" s="1"/>
      <c r="P92" s="1"/>
      <c r="Q92" s="1"/>
      <c r="R92" s="1"/>
      <c r="S92" s="1"/>
      <c r="T92" s="1"/>
      <c r="U92" s="1"/>
      <c r="V92" s="1"/>
    </row>
    <row r="93" spans="1:22" ht="38.1" customHeight="1">
      <c r="A93" s="8" t="str">
        <f>IF(CHOOSE($V$6,Setup!$F$93,Setup!$G$93,Setup!$H$93,Setup!$I$93,Setup!$J$93,Setup!$K$93,Setup!$L$93,Setup!$M$93,Setup!$N$93,Setup!$O$93,Setup!$P$93,Setup!$Q$93,Setup!$R$93,Setup!$S$93,Setup!$T$93,Setup!$U$93)="","",CHOOSE($V$6,Setup!$F$93,Setup!$G$93,Setup!$H$93,Setup!$I$93,Setup!$J$93,Setup!$K$93,Setup!$L$93,Setup!$M$93,Setup!$N$93,Setup!$O$93,Setup!$P$93,Setup!$Q$93,Setup!$R$93,Setup!$S$93,Setup!$T$93,Setup!$U$93))</f>
        <v/>
      </c>
      <c r="B93" s="1" t="str">
        <f>IF(A93="","",IF($V$7=1,COUNTIFS('Incident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Log'!$AF$9:$AF$1008),A93),0)))</f>
        <v/>
      </c>
      <c r="C93" s="1" t="str">
        <f>IF(A93="","",COUNTIFS($B$13:$B$212,"&gt;"&amp;B93)+COUNTIFS($B$13:B93,B93))</f>
        <v/>
      </c>
      <c r="D93" s="1"/>
      <c r="E93" s="1"/>
      <c r="F93" s="1"/>
      <c r="G93" s="1"/>
      <c r="H93" s="1"/>
      <c r="I93" s="1"/>
      <c r="J93" s="1"/>
      <c r="K93" s="1"/>
      <c r="L93" s="1"/>
      <c r="M93" s="1"/>
      <c r="N93" s="1"/>
      <c r="O93" s="1"/>
      <c r="P93" s="1"/>
      <c r="Q93" s="1"/>
      <c r="R93" s="1"/>
      <c r="S93" s="1"/>
      <c r="T93" s="1"/>
      <c r="U93" s="1"/>
      <c r="V93" s="1"/>
    </row>
    <row r="94" spans="1:22" ht="38.1" customHeight="1">
      <c r="A94" s="10" t="str">
        <f>IF(CHOOSE($V$6,Setup!$F$94,Setup!$G$94,Setup!$H$94,Setup!$I$94,Setup!$J$94,Setup!$K$94,Setup!$L$94,Setup!$M$94,Setup!$N$94,Setup!$O$94,Setup!$P$94,Setup!$Q$94,Setup!$R$94,Setup!$S$94,Setup!$T$94,Setup!$U$94)="","",CHOOSE($V$6,Setup!$F$94,Setup!$G$94,Setup!$H$94,Setup!$I$94,Setup!$J$94,Setup!$K$94,Setup!$L$94,Setup!$M$94,Setup!$N$94,Setup!$O$94,Setup!$P$94,Setup!$Q$94,Setup!$R$94,Setup!$S$94,Setup!$T$94,Setup!$U$94))</f>
        <v/>
      </c>
      <c r="B94" s="11" t="str">
        <f>IF(A94="","",IF($V$7=1,COUNTIFS('Incident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Log'!$AF$9:$AF$1008),A94),0)))</f>
        <v/>
      </c>
      <c r="C94" s="11" t="str">
        <f>IF(A94="","",COUNTIFS($B$13:$B$212,"&gt;"&amp;B94)+COUNTIFS($B$13:B94,B94))</f>
        <v/>
      </c>
      <c r="D94" s="1"/>
      <c r="E94" s="1"/>
      <c r="F94" s="1"/>
      <c r="G94" s="1"/>
      <c r="H94" s="1"/>
      <c r="I94" s="1"/>
      <c r="J94" s="1"/>
      <c r="K94" s="1"/>
      <c r="L94" s="1"/>
      <c r="M94" s="1"/>
      <c r="N94" s="1"/>
      <c r="O94" s="1"/>
      <c r="P94" s="1"/>
      <c r="Q94" s="1"/>
      <c r="R94" s="1"/>
      <c r="S94" s="1"/>
      <c r="T94" s="1"/>
      <c r="U94" s="1"/>
      <c r="V94" s="1"/>
    </row>
    <row r="95" spans="1:22" ht="38.1" customHeight="1">
      <c r="A95" s="8" t="str">
        <f>IF(CHOOSE($V$6,Setup!$F$95,Setup!$G$95,Setup!$H$95,Setup!$I$95,Setup!$J$95,Setup!$K$95,Setup!$L$95,Setup!$M$95,Setup!$N$95,Setup!$O$95,Setup!$P$95,Setup!$Q$95,Setup!$R$95,Setup!$S$95,Setup!$T$95,Setup!$U$95)="","",CHOOSE($V$6,Setup!$F$95,Setup!$G$95,Setup!$H$95,Setup!$I$95,Setup!$J$95,Setup!$K$95,Setup!$L$95,Setup!$M$95,Setup!$N$95,Setup!$O$95,Setup!$P$95,Setup!$Q$95,Setup!$R$95,Setup!$S$95,Setup!$T$95,Setup!$U$95))</f>
        <v/>
      </c>
      <c r="B95" s="1" t="str">
        <f>IF(A95="","",IF($V$7=1,COUNTIFS('Incident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Log'!$AF$9:$AF$1008),A95),0)))</f>
        <v/>
      </c>
      <c r="C95" s="1" t="str">
        <f>IF(A95="","",COUNTIFS($B$13:$B$212,"&gt;"&amp;B95)+COUNTIFS($B$13:B95,B95))</f>
        <v/>
      </c>
      <c r="D95" s="1"/>
      <c r="E95" s="1"/>
      <c r="F95" s="1"/>
      <c r="G95" s="1"/>
      <c r="H95" s="1"/>
      <c r="I95" s="1"/>
      <c r="J95" s="1"/>
      <c r="K95" s="1"/>
      <c r="L95" s="1"/>
      <c r="M95" s="1"/>
      <c r="N95" s="1"/>
      <c r="O95" s="1"/>
      <c r="P95" s="1"/>
      <c r="Q95" s="1"/>
      <c r="R95" s="1"/>
      <c r="S95" s="1"/>
      <c r="T95" s="1"/>
      <c r="U95" s="1"/>
      <c r="V95" s="1"/>
    </row>
    <row r="96" spans="1:22" ht="38.1" customHeight="1">
      <c r="A96" s="10" t="str">
        <f>IF(CHOOSE($V$6,Setup!$F$96,Setup!$G$96,Setup!$H$96,Setup!$I$96,Setup!$J$96,Setup!$K$96,Setup!$L$96,Setup!$M$96,Setup!$N$96,Setup!$O$96,Setup!$P$96,Setup!$Q$96,Setup!$R$96,Setup!$S$96,Setup!$T$96,Setup!$U$96)="","",CHOOSE($V$6,Setup!$F$96,Setup!$G$96,Setup!$H$96,Setup!$I$96,Setup!$J$96,Setup!$K$96,Setup!$L$96,Setup!$M$96,Setup!$N$96,Setup!$O$96,Setup!$P$96,Setup!$Q$96,Setup!$R$96,Setup!$S$96,Setup!$T$96,Setup!$U$96))</f>
        <v/>
      </c>
      <c r="B96" s="11" t="str">
        <f>IF(A96="","",IF($V$7=1,COUNTIFS('Incident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Log'!$AF$9:$AF$1008),A96),0)))</f>
        <v/>
      </c>
      <c r="C96" s="11" t="str">
        <f>IF(A96="","",COUNTIFS($B$13:$B$212,"&gt;"&amp;B96)+COUNTIFS($B$13:B96,B96))</f>
        <v/>
      </c>
      <c r="D96" s="1"/>
      <c r="E96" s="1"/>
      <c r="F96" s="1"/>
      <c r="G96" s="1"/>
      <c r="H96" s="1"/>
      <c r="I96" s="1"/>
      <c r="J96" s="1"/>
      <c r="K96" s="1"/>
      <c r="L96" s="1"/>
      <c r="M96" s="1"/>
      <c r="N96" s="1"/>
      <c r="O96" s="1"/>
      <c r="P96" s="1"/>
      <c r="Q96" s="1"/>
      <c r="R96" s="1"/>
      <c r="S96" s="1"/>
      <c r="T96" s="1"/>
      <c r="U96" s="1"/>
      <c r="V96" s="1"/>
    </row>
    <row r="97" spans="1:22" ht="38.1" customHeight="1">
      <c r="A97" s="8" t="str">
        <f>IF(CHOOSE($V$6,Setup!$F$97,Setup!$G$97,Setup!$H$97,Setup!$I$97,Setup!$J$97,Setup!$K$97,Setup!$L$97,Setup!$M$97,Setup!$N$97,Setup!$O$97,Setup!$P$97,Setup!$Q$97,Setup!$R$97,Setup!$S$97,Setup!$T$97,Setup!$U$97)="","",CHOOSE($V$6,Setup!$F$97,Setup!$G$97,Setup!$H$97,Setup!$I$97,Setup!$J$97,Setup!$K$97,Setup!$L$97,Setup!$M$97,Setup!$N$97,Setup!$O$97,Setup!$P$97,Setup!$Q$97,Setup!$R$97,Setup!$S$97,Setup!$T$97,Setup!$U$97))</f>
        <v/>
      </c>
      <c r="B97" s="1" t="str">
        <f>IF(A97="","",IF($V$7=1,COUNTIFS('Incident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Log'!$AF$9:$AF$1008),A97),0)))</f>
        <v/>
      </c>
      <c r="C97" s="1" t="str">
        <f>IF(A97="","",COUNTIFS($B$13:$B$212,"&gt;"&amp;B97)+COUNTIFS($B$13:B97,B97))</f>
        <v/>
      </c>
      <c r="D97" s="1"/>
      <c r="E97" s="1"/>
      <c r="F97" s="1"/>
      <c r="G97" s="1"/>
      <c r="H97" s="1"/>
      <c r="I97" s="1"/>
      <c r="J97" s="1"/>
      <c r="K97" s="1"/>
      <c r="L97" s="1"/>
      <c r="M97" s="1"/>
      <c r="N97" s="1"/>
      <c r="O97" s="1"/>
      <c r="P97" s="1"/>
      <c r="Q97" s="1"/>
      <c r="R97" s="1"/>
      <c r="S97" s="1"/>
      <c r="T97" s="1"/>
      <c r="U97" s="1"/>
      <c r="V97" s="1"/>
    </row>
    <row r="98" spans="1:22" ht="38.1" customHeight="1">
      <c r="A98" s="10" t="str">
        <f>IF(CHOOSE($V$6,Setup!$F$98,Setup!$G$98,Setup!$H$98,Setup!$I$98,Setup!$J$98,Setup!$K$98,Setup!$L$98,Setup!$M$98,Setup!$N$98,Setup!$O$98,Setup!$P$98,Setup!$Q$98,Setup!$R$98,Setup!$S$98,Setup!$T$98,Setup!$U$98)="","",CHOOSE($V$6,Setup!$F$98,Setup!$G$98,Setup!$H$98,Setup!$I$98,Setup!$J$98,Setup!$K$98,Setup!$L$98,Setup!$M$98,Setup!$N$98,Setup!$O$98,Setup!$P$98,Setup!$Q$98,Setup!$R$98,Setup!$S$98,Setup!$T$98,Setup!$U$98))</f>
        <v/>
      </c>
      <c r="B98" s="11" t="str">
        <f>IF(A98="","",IF($V$7=1,COUNTIFS('Incident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Log'!$AF$9:$AF$1008),A98),0)))</f>
        <v/>
      </c>
      <c r="C98" s="11" t="str">
        <f>IF(A98="","",COUNTIFS($B$13:$B$212,"&gt;"&amp;B98)+COUNTIFS($B$13:B98,B98))</f>
        <v/>
      </c>
      <c r="D98" s="1"/>
      <c r="E98" s="1"/>
      <c r="F98" s="1"/>
      <c r="G98" s="1"/>
      <c r="H98" s="1"/>
      <c r="I98" s="1"/>
      <c r="J98" s="1"/>
      <c r="K98" s="1"/>
      <c r="L98" s="1"/>
      <c r="M98" s="1"/>
      <c r="N98" s="1"/>
      <c r="O98" s="1"/>
      <c r="P98" s="1"/>
      <c r="Q98" s="1"/>
      <c r="R98" s="1"/>
      <c r="S98" s="1"/>
      <c r="T98" s="1"/>
      <c r="U98" s="1"/>
      <c r="V98" s="1"/>
    </row>
    <row r="99" spans="1:22" ht="38.1" customHeight="1">
      <c r="A99" s="8" t="str">
        <f>IF(CHOOSE($V$6,Setup!$F$99,Setup!$G$99,Setup!$H$99,Setup!$I$99,Setup!$J$99,Setup!$K$99,Setup!$L$99,Setup!$M$99,Setup!$N$99,Setup!$O$99,Setup!$P$99,Setup!$Q$99,Setup!$R$99,Setup!$S$99,Setup!$T$99,Setup!$U$99)="","",CHOOSE($V$6,Setup!$F$99,Setup!$G$99,Setup!$H$99,Setup!$I$99,Setup!$J$99,Setup!$K$99,Setup!$L$99,Setup!$M$99,Setup!$N$99,Setup!$O$99,Setup!$P$99,Setup!$Q$99,Setup!$R$99,Setup!$S$99,Setup!$T$99,Setup!$U$99))</f>
        <v/>
      </c>
      <c r="B99" s="1" t="str">
        <f>IF(A99="","",IF($V$7=1,COUNTIFS('Incident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Log'!$AF$9:$AF$1008),A99,CHOOSE($V$6,'Incident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Log'!$AF$9:$AF$1008),A99),0)))</f>
        <v/>
      </c>
      <c r="C99" s="1" t="str">
        <f>IF(A99="","",COUNTIFS($B$13:$B$212,"&gt;"&amp;B99)+COUNTIFS($B$13:B99,B99))</f>
        <v/>
      </c>
      <c r="D99" s="1"/>
      <c r="E99" s="1"/>
      <c r="F99" s="1"/>
      <c r="G99" s="1"/>
      <c r="H99" s="1"/>
      <c r="I99" s="1"/>
      <c r="J99" s="1"/>
      <c r="K99" s="1"/>
      <c r="L99" s="1"/>
      <c r="M99" s="1"/>
      <c r="N99" s="1"/>
      <c r="O99" s="1"/>
      <c r="P99" s="1"/>
      <c r="Q99" s="1"/>
      <c r="R99" s="1"/>
      <c r="S99" s="1"/>
      <c r="T99" s="1"/>
      <c r="U99" s="1"/>
      <c r="V99" s="1"/>
    </row>
    <row r="100" spans="1:22" ht="38.1" customHeight="1">
      <c r="A100" s="10" t="str">
        <f>IF(CHOOSE($V$6,Setup!$F$100,Setup!$G$100,Setup!$H$100,Setup!$I$100,Setup!$J$100,Setup!$K$100,Setup!$L$100,Setup!$M$100,Setup!$N$100,Setup!$O$100,Setup!$P$100,Setup!$Q$100,Setup!$R$100,Setup!$S$100,Setup!$T$100,Setup!$U$100)="","",CHOOSE($V$6,Setup!$F$100,Setup!$G$100,Setup!$H$100,Setup!$I$100,Setup!$J$100,Setup!$K$100,Setup!$L$100,Setup!$M$100,Setup!$N$100,Setup!$O$100,Setup!$P$100,Setup!$Q$100,Setup!$R$100,Setup!$S$100,Setup!$T$100,Setup!$U$100))</f>
        <v/>
      </c>
      <c r="B100" s="11" t="str">
        <f>IF(A100="","",IF($V$7=1,COUNTIFS('Incident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Log'!$AF$9:$AF$1008),A100),0)))</f>
        <v/>
      </c>
      <c r="C100" s="11" t="str">
        <f>IF(A100="","",COUNTIFS($B$13:$B$212,"&gt;"&amp;B100)+COUNTIFS($B$13:B100,B100))</f>
        <v/>
      </c>
      <c r="D100" s="1"/>
      <c r="E100" s="1"/>
      <c r="F100" s="1"/>
      <c r="G100" s="1"/>
      <c r="H100" s="1"/>
      <c r="I100" s="1"/>
      <c r="J100" s="1"/>
      <c r="K100" s="1"/>
      <c r="L100" s="1"/>
      <c r="M100" s="1"/>
      <c r="N100" s="1"/>
      <c r="O100" s="1"/>
      <c r="P100" s="1"/>
      <c r="Q100" s="1"/>
      <c r="R100" s="1"/>
      <c r="S100" s="1"/>
      <c r="T100" s="1"/>
      <c r="U100" s="1"/>
      <c r="V100" s="1"/>
    </row>
    <row r="101" spans="1:22" ht="38.1" customHeight="1">
      <c r="A101" s="8" t="str">
        <f>IF(CHOOSE($V$6,Setup!$F$101,Setup!$G$101,Setup!$H$101,Setup!$I$101,Setup!$J$101,Setup!$K$101,Setup!$L$101,Setup!$M$101,Setup!$N$101,Setup!$O$101,Setup!$P$101,Setup!$Q$101,Setup!$R$101,Setup!$S$101,Setup!$T$101,Setup!$U$101)="","",CHOOSE($V$6,Setup!$F$101,Setup!$G$101,Setup!$H$101,Setup!$I$101,Setup!$J$101,Setup!$K$101,Setup!$L$101,Setup!$M$101,Setup!$N$101,Setup!$O$101,Setup!$P$101,Setup!$Q$101,Setup!$R$101,Setup!$S$101,Setup!$T$101,Setup!$U$101))</f>
        <v/>
      </c>
      <c r="B101" s="1" t="str">
        <f>IF(A101="","",IF($V$7=1,COUNTIFS('Incident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Log'!$AF$9:$AF$1008),A101),0)))</f>
        <v/>
      </c>
      <c r="C101" s="1" t="str">
        <f>IF(A101="","",COUNTIFS($B$13:$B$212,"&gt;"&amp;B101)+COUNTIFS($B$13:B101,B101))</f>
        <v/>
      </c>
      <c r="D101" s="1"/>
      <c r="E101" s="1"/>
      <c r="F101" s="1"/>
      <c r="G101" s="1"/>
      <c r="H101" s="1"/>
      <c r="I101" s="1"/>
      <c r="J101" s="1"/>
      <c r="K101" s="1"/>
      <c r="L101" s="1"/>
      <c r="M101" s="1"/>
      <c r="N101" s="1"/>
      <c r="O101" s="1"/>
      <c r="P101" s="1"/>
      <c r="Q101" s="1"/>
      <c r="R101" s="1"/>
      <c r="S101" s="1"/>
      <c r="T101" s="1"/>
      <c r="U101" s="1"/>
      <c r="V101" s="1"/>
    </row>
    <row r="102" spans="1:22" ht="38.1" customHeight="1">
      <c r="A102" s="10" t="str">
        <f>IF(CHOOSE($V$6,Setup!$F$102,Setup!$G$102,Setup!$H$102,Setup!$I$102,Setup!$J$102,Setup!$K$102,Setup!$L$102,Setup!$M$102,Setup!$N$102,Setup!$O$102,Setup!$P$102,Setup!$Q$102,Setup!$R$102,Setup!$S$102,Setup!$T$102,Setup!$U$102)="","",CHOOSE($V$6,Setup!$F$102,Setup!$G$102,Setup!$H$102,Setup!$I$102,Setup!$J$102,Setup!$K$102,Setup!$L$102,Setup!$M$102,Setup!$N$102,Setup!$O$102,Setup!$P$102,Setup!$Q$102,Setup!$R$102,Setup!$S$102,Setup!$T$102,Setup!$U$102))</f>
        <v/>
      </c>
      <c r="B102" s="11" t="str">
        <f>IF(A102="","",IF($V$7=1,COUNTIFS('Incident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Log'!$AF$9:$AF$1008),A102),0)))</f>
        <v/>
      </c>
      <c r="C102" s="11" t="str">
        <f>IF(A102="","",COUNTIFS($B$13:$B$212,"&gt;"&amp;B102)+COUNTIFS($B$13:B102,B102))</f>
        <v/>
      </c>
      <c r="D102" s="1"/>
      <c r="E102" s="1"/>
      <c r="F102" s="1"/>
      <c r="G102" s="1"/>
      <c r="H102" s="1"/>
      <c r="I102" s="1"/>
      <c r="J102" s="1"/>
      <c r="K102" s="1"/>
      <c r="L102" s="1"/>
      <c r="M102" s="1"/>
      <c r="N102" s="1"/>
      <c r="O102" s="1"/>
      <c r="P102" s="1"/>
      <c r="Q102" s="1"/>
      <c r="R102" s="1"/>
      <c r="S102" s="1"/>
      <c r="T102" s="1"/>
      <c r="U102" s="1"/>
      <c r="V102" s="1"/>
    </row>
    <row r="103" spans="1:22" ht="38.1" customHeight="1">
      <c r="A103" s="8" t="str">
        <f>IF(CHOOSE($V$6,Setup!$F$103,Setup!$G$103,Setup!$H$103,Setup!$I$103,Setup!$J$103,Setup!$K$103,Setup!$L$103,Setup!$M$103,Setup!$N$103,Setup!$O$103,Setup!$P$103,Setup!$Q$103,Setup!$R$103,Setup!$S$103,Setup!$T$103,Setup!$U$103)="","",CHOOSE($V$6,Setup!$F$103,Setup!$G$103,Setup!$H$103,Setup!$I$103,Setup!$J$103,Setup!$K$103,Setup!$L$103,Setup!$M$103,Setup!$N$103,Setup!$O$103,Setup!$P$103,Setup!$Q$103,Setup!$R$103,Setup!$S$103,Setup!$T$103,Setup!$U$103))</f>
        <v/>
      </c>
      <c r="B103" s="1" t="str">
        <f>IF(A103="","",IF($V$7=1,COUNTIFS('Incident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Log'!$AF$9:$AF$1008),A103),0)))</f>
        <v/>
      </c>
      <c r="C103" s="1" t="str">
        <f>IF(A103="","",COUNTIFS($B$13:$B$212,"&gt;"&amp;B103)+COUNTIFS($B$13:B103,B103))</f>
        <v/>
      </c>
      <c r="D103" s="1"/>
      <c r="E103" s="1"/>
      <c r="F103" s="1"/>
      <c r="G103" s="1"/>
      <c r="H103" s="1"/>
      <c r="I103" s="1"/>
      <c r="J103" s="1"/>
      <c r="K103" s="1"/>
      <c r="L103" s="1"/>
      <c r="M103" s="1"/>
      <c r="N103" s="1"/>
      <c r="O103" s="1"/>
      <c r="P103" s="1"/>
      <c r="Q103" s="1"/>
      <c r="R103" s="1"/>
      <c r="S103" s="1"/>
      <c r="T103" s="1"/>
      <c r="U103" s="1"/>
      <c r="V103" s="1"/>
    </row>
    <row r="104" spans="1:22" ht="38.1" customHeight="1">
      <c r="A104" s="10" t="str">
        <f>IF(CHOOSE($V$6,Setup!$F$104,Setup!$G$104,Setup!$H$104,Setup!$I$104,Setup!$J$104,Setup!$K$104,Setup!$L$104,Setup!$M$104,Setup!$N$104,Setup!$O$104,Setup!$P$104,Setup!$Q$104,Setup!$R$104,Setup!$S$104,Setup!$T$104,Setup!$U$104)="","",CHOOSE($V$6,Setup!$F$104,Setup!$G$104,Setup!$H$104,Setup!$I$104,Setup!$J$104,Setup!$K$104,Setup!$L$104,Setup!$M$104,Setup!$N$104,Setup!$O$104,Setup!$P$104,Setup!$Q$104,Setup!$R$104,Setup!$S$104,Setup!$T$104,Setup!$U$104))</f>
        <v/>
      </c>
      <c r="B104" s="11" t="str">
        <f>IF(A104="","",IF($V$7=1,COUNTIFS('Incident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Log'!$AF$9:$AF$1008),A104),0)))</f>
        <v/>
      </c>
      <c r="C104" s="11" t="str">
        <f>IF(A104="","",COUNTIFS($B$13:$B$212,"&gt;"&amp;B104)+COUNTIFS($B$13:B104,B104))</f>
        <v/>
      </c>
      <c r="D104" s="1"/>
      <c r="E104" s="1"/>
      <c r="F104" s="1"/>
      <c r="G104" s="1"/>
      <c r="H104" s="1"/>
      <c r="I104" s="1"/>
      <c r="J104" s="1"/>
      <c r="K104" s="1"/>
      <c r="L104" s="1"/>
      <c r="M104" s="1"/>
      <c r="N104" s="1"/>
      <c r="O104" s="1"/>
      <c r="P104" s="1"/>
      <c r="Q104" s="1"/>
      <c r="R104" s="1"/>
      <c r="S104" s="1"/>
      <c r="T104" s="1"/>
      <c r="U104" s="1"/>
      <c r="V104" s="1"/>
    </row>
    <row r="105" spans="1:22" ht="38.1" customHeight="1">
      <c r="A105" s="8" t="str">
        <f>IF(CHOOSE($V$6,Setup!$F$105,Setup!$G$105,Setup!$H$105,Setup!$I$105,Setup!$J$105,Setup!$K$105,Setup!$L$105,Setup!$M$105,Setup!$N$105,Setup!$O$105,Setup!$P$105,Setup!$Q$105,Setup!$R$105,Setup!$S$105,Setup!$T$105,Setup!$U$105)="","",CHOOSE($V$6,Setup!$F$105,Setup!$G$105,Setup!$H$105,Setup!$I$105,Setup!$J$105,Setup!$K$105,Setup!$L$105,Setup!$M$105,Setup!$N$105,Setup!$O$105,Setup!$P$105,Setup!$Q$105,Setup!$R$105,Setup!$S$105,Setup!$T$105,Setup!$U$105))</f>
        <v/>
      </c>
      <c r="B105" s="1" t="str">
        <f>IF(A105="","",IF($V$7=1,COUNTIFS('Incident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Log'!$AF$9:$AF$1008),A105),0)))</f>
        <v/>
      </c>
      <c r="C105" s="1" t="str">
        <f>IF(A105="","",COUNTIFS($B$13:$B$212,"&gt;"&amp;B105)+COUNTIFS($B$13:B105,B105))</f>
        <v/>
      </c>
      <c r="D105" s="1"/>
      <c r="E105" s="1"/>
      <c r="F105" s="1"/>
      <c r="G105" s="1"/>
      <c r="H105" s="1"/>
      <c r="I105" s="1"/>
      <c r="J105" s="1"/>
      <c r="K105" s="1"/>
      <c r="L105" s="1"/>
      <c r="M105" s="1"/>
      <c r="N105" s="1"/>
      <c r="O105" s="1"/>
      <c r="P105" s="1"/>
      <c r="Q105" s="1"/>
      <c r="R105" s="1"/>
      <c r="S105" s="1"/>
      <c r="T105" s="1"/>
      <c r="U105" s="1"/>
      <c r="V105" s="1"/>
    </row>
    <row r="106" spans="1:22" ht="38.1" customHeight="1">
      <c r="A106" s="10" t="str">
        <f>IF(CHOOSE($V$6,Setup!$F$106,Setup!$G$106,Setup!$H$106,Setup!$I$106,Setup!$J$106,Setup!$K$106,Setup!$L$106,Setup!$M$106,Setup!$N$106,Setup!$O$106,Setup!$P$106,Setup!$Q$106,Setup!$R$106,Setup!$S$106,Setup!$T$106,Setup!$U$106)="","",CHOOSE($V$6,Setup!$F$106,Setup!$G$106,Setup!$H$106,Setup!$I$106,Setup!$J$106,Setup!$K$106,Setup!$L$106,Setup!$M$106,Setup!$N$106,Setup!$O$106,Setup!$P$106,Setup!$Q$106,Setup!$R$106,Setup!$S$106,Setup!$T$106,Setup!$U$106))</f>
        <v/>
      </c>
      <c r="B106" s="11" t="str">
        <f>IF(A106="","",IF($V$7=1,COUNTIFS('Incident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Log'!$AF$9:$AF$1008),A106),0)))</f>
        <v/>
      </c>
      <c r="C106" s="11" t="str">
        <f>IF(A106="","",COUNTIFS($B$13:$B$212,"&gt;"&amp;B106)+COUNTIFS($B$13:B106,B106))</f>
        <v/>
      </c>
      <c r="D106" s="1"/>
      <c r="E106" s="1"/>
      <c r="F106" s="1"/>
      <c r="G106" s="1"/>
      <c r="H106" s="1"/>
      <c r="I106" s="1"/>
      <c r="J106" s="1"/>
      <c r="K106" s="1"/>
      <c r="L106" s="1"/>
      <c r="M106" s="1"/>
      <c r="N106" s="1"/>
      <c r="O106" s="1"/>
      <c r="P106" s="1"/>
      <c r="Q106" s="1"/>
      <c r="R106" s="1"/>
      <c r="S106" s="1"/>
      <c r="T106" s="1"/>
      <c r="U106" s="1"/>
      <c r="V106" s="1"/>
    </row>
    <row r="107" spans="1:22" ht="38.1" customHeight="1">
      <c r="A107" s="8" t="str">
        <f>IF(CHOOSE($V$6,Setup!$F$107,Setup!$G$107,Setup!$H$107,Setup!$I$107,Setup!$J$107,Setup!$K$107,Setup!$L$107,Setup!$M$107,Setup!$N$107,Setup!$O$107,Setup!$P$107,Setup!$Q$107,Setup!$R$107,Setup!$S$107,Setup!$T$107,Setup!$U$107)="","",CHOOSE($V$6,Setup!$F$107,Setup!$G$107,Setup!$H$107,Setup!$I$107,Setup!$J$107,Setup!$K$107,Setup!$L$107,Setup!$M$107,Setup!$N$107,Setup!$O$107,Setup!$P$107,Setup!$Q$107,Setup!$R$107,Setup!$S$107,Setup!$T$107,Setup!$U$107))</f>
        <v/>
      </c>
      <c r="B107" s="1" t="str">
        <f>IF(A107="","",IF($V$7=1,COUNTIFS('Incident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Log'!$AF$9:$AF$1008),A107),0)))</f>
        <v/>
      </c>
      <c r="C107" s="1" t="str">
        <f>IF(A107="","",COUNTIFS($B$13:$B$212,"&gt;"&amp;B107)+COUNTIFS($B$13:B107,B107))</f>
        <v/>
      </c>
      <c r="D107" s="1"/>
      <c r="E107" s="1"/>
      <c r="F107" s="1"/>
      <c r="G107" s="1"/>
      <c r="H107" s="1"/>
      <c r="I107" s="1"/>
      <c r="J107" s="1"/>
      <c r="K107" s="1"/>
      <c r="L107" s="1"/>
      <c r="M107" s="1"/>
      <c r="N107" s="1"/>
      <c r="O107" s="1"/>
      <c r="P107" s="1"/>
      <c r="Q107" s="1"/>
      <c r="R107" s="1"/>
      <c r="S107" s="1"/>
      <c r="T107" s="1"/>
      <c r="U107" s="1"/>
      <c r="V107" s="1"/>
    </row>
    <row r="108" spans="1:22" ht="38.1" customHeight="1">
      <c r="A108" s="10" t="str">
        <f>IF(CHOOSE($V$6,Setup!$F$108,Setup!$G$108,Setup!$H$108,Setup!$I$108,Setup!$J$108,Setup!$K$108,Setup!$L$108,Setup!$M$108,Setup!$N$108,Setup!$O$108,Setup!$P$108,Setup!$Q$108,Setup!$R$108,Setup!$S$108,Setup!$T$108,Setup!$U$108)="","",CHOOSE($V$6,Setup!$F$108,Setup!$G$108,Setup!$H$108,Setup!$I$108,Setup!$J$108,Setup!$K$108,Setup!$L$108,Setup!$M$108,Setup!$N$108,Setup!$O$108,Setup!$P$108,Setup!$Q$108,Setup!$R$108,Setup!$S$108,Setup!$T$108,Setup!$U$108))</f>
        <v/>
      </c>
      <c r="B108" s="11" t="str">
        <f>IF(A108="","",IF($V$7=1,COUNTIFS('Incident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Log'!$AF$9:$AF$1008),A108),0)))</f>
        <v/>
      </c>
      <c r="C108" s="11" t="str">
        <f>IF(A108="","",COUNTIFS($B$13:$B$212,"&gt;"&amp;B108)+COUNTIFS($B$13:B108,B108))</f>
        <v/>
      </c>
      <c r="D108" s="1"/>
      <c r="E108" s="1"/>
      <c r="F108" s="1"/>
      <c r="G108" s="1"/>
      <c r="H108" s="1"/>
      <c r="I108" s="1"/>
      <c r="J108" s="1"/>
      <c r="K108" s="1"/>
      <c r="L108" s="1"/>
      <c r="M108" s="1"/>
      <c r="N108" s="1"/>
      <c r="O108" s="1"/>
      <c r="P108" s="1"/>
      <c r="Q108" s="1"/>
      <c r="R108" s="1"/>
      <c r="S108" s="1"/>
      <c r="T108" s="1"/>
      <c r="U108" s="1"/>
      <c r="V108" s="1"/>
    </row>
    <row r="109" spans="1:22" ht="38.1" customHeight="1">
      <c r="A109" s="8" t="str">
        <f>IF(CHOOSE($V$6,Setup!$F$109,Setup!$G$109,Setup!$H$109,Setup!$I$109,Setup!$J$109,Setup!$K$109,Setup!$L$109,Setup!$M$109,Setup!$N$109,Setup!$O$109,Setup!$P$109,Setup!$Q$109,Setup!$R$109,Setup!$S$109,Setup!$T$109,Setup!$U$109)="","",CHOOSE($V$6,Setup!$F$109,Setup!$G$109,Setup!$H$109,Setup!$I$109,Setup!$J$109,Setup!$K$109,Setup!$L$109,Setup!$M$109,Setup!$N$109,Setup!$O$109,Setup!$P$109,Setup!$Q$109,Setup!$R$109,Setup!$S$109,Setup!$T$109,Setup!$U$109))</f>
        <v/>
      </c>
      <c r="B109" s="1" t="str">
        <f>IF(A109="","",IF($V$7=1,COUNTIFS('Incident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Log'!$AF$9:$AF$1008),A109,CHOOSE($V$6,'Incident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Log'!$AF$9:$AF$1008),A109),0)))</f>
        <v/>
      </c>
      <c r="C109" s="1" t="str">
        <f>IF(A109="","",COUNTIFS($B$13:$B$212,"&gt;"&amp;B109)+COUNTIFS($B$13:B109,B109))</f>
        <v/>
      </c>
      <c r="D109" s="1"/>
      <c r="E109" s="1"/>
      <c r="F109" s="1"/>
      <c r="G109" s="1"/>
      <c r="H109" s="1"/>
      <c r="I109" s="1"/>
      <c r="J109" s="1"/>
      <c r="K109" s="1"/>
      <c r="L109" s="1"/>
      <c r="M109" s="1"/>
      <c r="N109" s="1"/>
      <c r="O109" s="1"/>
      <c r="P109" s="1"/>
      <c r="Q109" s="1"/>
      <c r="R109" s="1"/>
      <c r="S109" s="1"/>
      <c r="T109" s="1"/>
      <c r="U109" s="1"/>
      <c r="V109" s="1"/>
    </row>
    <row r="110" spans="1:22" ht="38.1" customHeight="1">
      <c r="A110" s="10" t="str">
        <f>IF(CHOOSE($V$6,Setup!$F$110,Setup!$G$110,Setup!$H$110,Setup!$I$110,Setup!$J$110,Setup!$K$110,Setup!$L$110,Setup!$M$110,Setup!$N$110,Setup!$O$110,Setup!$P$110,Setup!$Q$110,Setup!$R$110,Setup!$S$110,Setup!$T$110,Setup!$U$110)="","",CHOOSE($V$6,Setup!$F$110,Setup!$G$110,Setup!$H$110,Setup!$I$110,Setup!$J$110,Setup!$K$110,Setup!$L$110,Setup!$M$110,Setup!$N$110,Setup!$O$110,Setup!$P$110,Setup!$Q$110,Setup!$R$110,Setup!$S$110,Setup!$T$110,Setup!$U$110))</f>
        <v/>
      </c>
      <c r="B110" s="11" t="str">
        <f>IF(A110="","",IF($V$7=1,COUNTIFS('Incident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Log'!$AF$9:$AF$1008),A110),0)))</f>
        <v/>
      </c>
      <c r="C110" s="11" t="str">
        <f>IF(A110="","",COUNTIFS($B$13:$B$212,"&gt;"&amp;B110)+COUNTIFS($B$13:B110,B110))</f>
        <v/>
      </c>
      <c r="D110" s="1"/>
      <c r="E110" s="1"/>
      <c r="F110" s="1"/>
      <c r="G110" s="1"/>
      <c r="H110" s="1"/>
      <c r="I110" s="1"/>
      <c r="J110" s="1"/>
      <c r="K110" s="1"/>
      <c r="L110" s="1"/>
      <c r="M110" s="1"/>
      <c r="N110" s="1"/>
      <c r="O110" s="1"/>
      <c r="P110" s="1"/>
      <c r="Q110" s="1"/>
      <c r="R110" s="1"/>
      <c r="S110" s="1"/>
      <c r="T110" s="1"/>
      <c r="U110" s="1"/>
      <c r="V110" s="1"/>
    </row>
    <row r="111" spans="1:22" ht="38.1" customHeight="1">
      <c r="A111" s="8" t="str">
        <f>IF(CHOOSE($V$6,Setup!$F$111,Setup!$G$111,Setup!$H$111,Setup!$I$111,Setup!$J$111,Setup!$K$111,Setup!$L$111,Setup!$M$111,Setup!$N$111,Setup!$O$111,Setup!$P$111,Setup!$Q$111,Setup!$R$111,Setup!$S$111,Setup!$T$111,Setup!$U$111)="","",CHOOSE($V$6,Setup!$F$111,Setup!$G$111,Setup!$H$111,Setup!$I$111,Setup!$J$111,Setup!$K$111,Setup!$L$111,Setup!$M$111,Setup!$N$111,Setup!$O$111,Setup!$P$111,Setup!$Q$111,Setup!$R$111,Setup!$S$111,Setup!$T$111,Setup!$U$111))</f>
        <v/>
      </c>
      <c r="B111" s="1" t="str">
        <f>IF(A111="","",IF($V$7=1,COUNTIFS('Incident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Log'!$AF$9:$AF$1008),A111),0)))</f>
        <v/>
      </c>
      <c r="C111" s="1" t="str">
        <f>IF(A111="","",COUNTIFS($B$13:$B$212,"&gt;"&amp;B111)+COUNTIFS($B$13:B111,B111))</f>
        <v/>
      </c>
      <c r="D111" s="1"/>
      <c r="E111" s="1"/>
      <c r="F111" s="1"/>
      <c r="G111" s="1"/>
      <c r="H111" s="1"/>
      <c r="I111" s="1"/>
      <c r="J111" s="1"/>
      <c r="K111" s="1"/>
      <c r="L111" s="1"/>
      <c r="M111" s="1"/>
      <c r="N111" s="1"/>
      <c r="O111" s="1"/>
      <c r="P111" s="1"/>
      <c r="Q111" s="1"/>
      <c r="R111" s="1"/>
      <c r="S111" s="1"/>
      <c r="T111" s="1"/>
      <c r="U111" s="1"/>
      <c r="V111" s="1"/>
    </row>
    <row r="112" spans="1:22" ht="38.1" customHeight="1">
      <c r="A112" s="10" t="str">
        <f>IF(CHOOSE($V$6,Setup!$F$112,Setup!$G$112,Setup!$H$112,Setup!$I$112,Setup!$J$112,Setup!$K$112,Setup!$L$112,Setup!$M$112,Setup!$N$112,Setup!$O$112,Setup!$P$112,Setup!$Q$112,Setup!$R$112,Setup!$S$112,Setup!$T$112,Setup!$U$112)="","",CHOOSE($V$6,Setup!$F$112,Setup!$G$112,Setup!$H$112,Setup!$I$112,Setup!$J$112,Setup!$K$112,Setup!$L$112,Setup!$M$112,Setup!$N$112,Setup!$O$112,Setup!$P$112,Setup!$Q$112,Setup!$R$112,Setup!$S$112,Setup!$T$112,Setup!$U$112))</f>
        <v/>
      </c>
      <c r="B112" s="11" t="str">
        <f>IF(A112="","",IF($V$7=1,COUNTIFS('Incident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Log'!$AF$9:$AF$1008),A112),0)))</f>
        <v/>
      </c>
      <c r="C112" s="11" t="str">
        <f>IF(A112="","",COUNTIFS($B$13:$B$212,"&gt;"&amp;B112)+COUNTIFS($B$13:B112,B112))</f>
        <v/>
      </c>
      <c r="D112" s="1"/>
      <c r="E112" s="1"/>
      <c r="F112" s="1"/>
      <c r="G112" s="1"/>
      <c r="H112" s="1"/>
      <c r="I112" s="1"/>
      <c r="J112" s="1"/>
      <c r="K112" s="1"/>
      <c r="L112" s="1"/>
      <c r="M112" s="1"/>
      <c r="N112" s="1"/>
      <c r="O112" s="1"/>
      <c r="P112" s="1"/>
      <c r="Q112" s="1"/>
      <c r="R112" s="1"/>
      <c r="S112" s="1"/>
      <c r="T112" s="1"/>
      <c r="U112" s="1"/>
      <c r="V112" s="1"/>
    </row>
    <row r="113" spans="1:22" ht="38.1" customHeight="1">
      <c r="A113" s="8" t="str">
        <f>IF(CHOOSE($V$6,Setup!$F$113,Setup!$G$113,Setup!$H$113,Setup!$I$113,Setup!$J$113,Setup!$K$113,Setup!$L$113,Setup!$M$113,Setup!$N$113,Setup!$O$113,Setup!$P$113,Setup!$Q$113,Setup!$R$113,Setup!$S$113,Setup!$T$113,Setup!$U$113)="","",CHOOSE($V$6,Setup!$F$113,Setup!$G$113,Setup!$H$113,Setup!$I$113,Setup!$J$113,Setup!$K$113,Setup!$L$113,Setup!$M$113,Setup!$N$113,Setup!$O$113,Setup!$P$113,Setup!$Q$113,Setup!$R$113,Setup!$S$113,Setup!$T$113,Setup!$U$113))</f>
        <v/>
      </c>
      <c r="B113" s="1" t="str">
        <f>IF(A113="","",IF($V$7=1,COUNTIFS('Incident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Log'!$AF$9:$AF$1008),A113),0)))</f>
        <v/>
      </c>
      <c r="C113" s="1" t="str">
        <f>IF(A113="","",COUNTIFS($B$13:$B$212,"&gt;"&amp;B113)+COUNTIFS($B$13:B113,B113))</f>
        <v/>
      </c>
      <c r="D113" s="1"/>
      <c r="E113" s="1"/>
      <c r="F113" s="1"/>
      <c r="G113" s="1"/>
      <c r="H113" s="1"/>
      <c r="I113" s="1"/>
      <c r="J113" s="1"/>
      <c r="K113" s="1"/>
      <c r="L113" s="1"/>
      <c r="M113" s="1"/>
      <c r="N113" s="1"/>
      <c r="O113" s="1"/>
      <c r="P113" s="1"/>
      <c r="Q113" s="1"/>
      <c r="R113" s="1"/>
      <c r="S113" s="1"/>
      <c r="T113" s="1"/>
      <c r="U113" s="1"/>
      <c r="V113" s="1"/>
    </row>
    <row r="114" spans="1:22" ht="38.1" customHeight="1">
      <c r="A114" s="10" t="str">
        <f>IF(CHOOSE($V$6,Setup!$F$114,Setup!$G$114,Setup!$H$114,Setup!$I$114,Setup!$J$114,Setup!$K$114,Setup!$L$114,Setup!$M$114,Setup!$N$114,Setup!$O$114,Setup!$P$114,Setup!$Q$114,Setup!$R$114,Setup!$S$114,Setup!$T$114,Setup!$U$114)="","",CHOOSE($V$6,Setup!$F$114,Setup!$G$114,Setup!$H$114,Setup!$I$114,Setup!$J$114,Setup!$K$114,Setup!$L$114,Setup!$M$114,Setup!$N$114,Setup!$O$114,Setup!$P$114,Setup!$Q$114,Setup!$R$114,Setup!$S$114,Setup!$T$114,Setup!$U$114))</f>
        <v/>
      </c>
      <c r="B114" s="11" t="str">
        <f>IF(A114="","",IF($V$7=1,COUNTIFS('Incident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Log'!$AF$9:$AF$1008),A114),0)))</f>
        <v/>
      </c>
      <c r="C114" s="11" t="str">
        <f>IF(A114="","",COUNTIFS($B$13:$B$212,"&gt;"&amp;B114)+COUNTIFS($B$13:B114,B114))</f>
        <v/>
      </c>
      <c r="D114" s="1"/>
      <c r="E114" s="1"/>
      <c r="F114" s="1"/>
      <c r="G114" s="1"/>
      <c r="H114" s="1"/>
      <c r="I114" s="1"/>
      <c r="J114" s="1"/>
      <c r="K114" s="1"/>
      <c r="L114" s="1"/>
      <c r="M114" s="1"/>
      <c r="N114" s="1"/>
      <c r="O114" s="1"/>
      <c r="P114" s="1"/>
      <c r="Q114" s="1"/>
      <c r="R114" s="1"/>
      <c r="S114" s="1"/>
      <c r="T114" s="1"/>
      <c r="U114" s="1"/>
      <c r="V114" s="1"/>
    </row>
    <row r="115" spans="1:22" ht="38.1" customHeight="1">
      <c r="A115" s="8" t="str">
        <f>IF(CHOOSE($V$6,Setup!$F$115,Setup!$G$115,Setup!$H$115,Setup!$I$115,Setup!$J$115,Setup!$K$115,Setup!$L$115,Setup!$M$115,Setup!$N$115,Setup!$O$115,Setup!$P$115,Setup!$Q$115,Setup!$R$115,Setup!$S$115,Setup!$T$115,Setup!$U$115)="","",CHOOSE($V$6,Setup!$F$115,Setup!$G$115,Setup!$H$115,Setup!$I$115,Setup!$J$115,Setup!$K$115,Setup!$L$115,Setup!$M$115,Setup!$N$115,Setup!$O$115,Setup!$P$115,Setup!$Q$115,Setup!$R$115,Setup!$S$115,Setup!$T$115,Setup!$U$115))</f>
        <v/>
      </c>
      <c r="B115" s="1" t="str">
        <f>IF(A115="","",IF($V$7=1,COUNTIFS('Incident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Log'!$AF$9:$AF$1008),A115),0)))</f>
        <v/>
      </c>
      <c r="C115" s="1" t="str">
        <f>IF(A115="","",COUNTIFS($B$13:$B$212,"&gt;"&amp;B115)+COUNTIFS($B$13:B115,B115))</f>
        <v/>
      </c>
      <c r="D115" s="1"/>
      <c r="E115" s="1"/>
      <c r="F115" s="1"/>
      <c r="G115" s="1"/>
      <c r="H115" s="1"/>
      <c r="I115" s="1"/>
      <c r="J115" s="1"/>
      <c r="K115" s="1"/>
      <c r="L115" s="1"/>
      <c r="M115" s="1"/>
      <c r="N115" s="1"/>
      <c r="O115" s="1"/>
      <c r="P115" s="1"/>
      <c r="Q115" s="1"/>
      <c r="R115" s="1"/>
      <c r="S115" s="1"/>
      <c r="T115" s="1"/>
      <c r="U115" s="1"/>
      <c r="V115" s="1"/>
    </row>
    <row r="116" spans="1:22" ht="38.1" customHeight="1">
      <c r="A116" s="10" t="str">
        <f>IF(CHOOSE($V$6,Setup!$F$116,Setup!$G$116,Setup!$H$116,Setup!$I$116,Setup!$J$116,Setup!$K$116,Setup!$L$116,Setup!$M$116,Setup!$N$116,Setup!$O$116,Setup!$P$116,Setup!$Q$116,Setup!$R$116,Setup!$S$116,Setup!$T$116,Setup!$U$116)="","",CHOOSE($V$6,Setup!$F$116,Setup!$G$116,Setup!$H$116,Setup!$I$116,Setup!$J$116,Setup!$K$116,Setup!$L$116,Setup!$M$116,Setup!$N$116,Setup!$O$116,Setup!$P$116,Setup!$Q$116,Setup!$R$116,Setup!$S$116,Setup!$T$116,Setup!$U$116))</f>
        <v/>
      </c>
      <c r="B116" s="11" t="str">
        <f>IF(A116="","",IF($V$7=1,COUNTIFS('Incident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Log'!$AF$9:$AF$1008),A116),0)))</f>
        <v/>
      </c>
      <c r="C116" s="11" t="str">
        <f>IF(A116="","",COUNTIFS($B$13:$B$212,"&gt;"&amp;B116)+COUNTIFS($B$13:B116,B116))</f>
        <v/>
      </c>
      <c r="D116" s="1"/>
      <c r="E116" s="1"/>
      <c r="F116" s="1"/>
      <c r="G116" s="1"/>
      <c r="H116" s="1"/>
      <c r="I116" s="1"/>
      <c r="J116" s="1"/>
      <c r="K116" s="1"/>
      <c r="L116" s="1"/>
      <c r="M116" s="1"/>
      <c r="N116" s="1"/>
      <c r="O116" s="1"/>
      <c r="P116" s="1"/>
      <c r="Q116" s="1"/>
      <c r="R116" s="1"/>
      <c r="S116" s="1"/>
      <c r="T116" s="1"/>
      <c r="U116" s="1"/>
      <c r="V116" s="1"/>
    </row>
    <row r="117" spans="1:22" ht="38.1" customHeight="1">
      <c r="A117" s="8" t="str">
        <f>IF(CHOOSE($V$6,Setup!$F$117,Setup!$G$117,Setup!$H$117,Setup!$I$117,Setup!$J$117,Setup!$K$117,Setup!$L$117,Setup!$M$117,Setup!$N$117,Setup!$O$117,Setup!$P$117,Setup!$Q$117,Setup!$R$117,Setup!$S$117,Setup!$T$117,Setup!$U$117)="","",CHOOSE($V$6,Setup!$F$117,Setup!$G$117,Setup!$H$117,Setup!$I$117,Setup!$J$117,Setup!$K$117,Setup!$L$117,Setup!$M$117,Setup!$N$117,Setup!$O$117,Setup!$P$117,Setup!$Q$117,Setup!$R$117,Setup!$S$117,Setup!$T$117,Setup!$U$117))</f>
        <v/>
      </c>
      <c r="B117" s="1" t="str">
        <f>IF(A117="","",IF($V$7=1,COUNTIFS('Incident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Log'!$AF$9:$AF$1008),A117),0)))</f>
        <v/>
      </c>
      <c r="C117" s="1" t="str">
        <f>IF(A117="","",COUNTIFS($B$13:$B$212,"&gt;"&amp;B117)+COUNTIFS($B$13:B117,B117))</f>
        <v/>
      </c>
      <c r="D117" s="1"/>
      <c r="E117" s="1"/>
      <c r="F117" s="1"/>
      <c r="G117" s="1"/>
      <c r="H117" s="1"/>
      <c r="I117" s="1"/>
      <c r="J117" s="1"/>
      <c r="K117" s="1"/>
      <c r="L117" s="1"/>
      <c r="M117" s="1"/>
      <c r="N117" s="1"/>
      <c r="O117" s="1"/>
      <c r="P117" s="1"/>
      <c r="Q117" s="1"/>
      <c r="R117" s="1"/>
      <c r="S117" s="1"/>
      <c r="T117" s="1"/>
      <c r="U117" s="1"/>
      <c r="V117" s="1"/>
    </row>
    <row r="118" spans="1:22" ht="38.1" customHeight="1">
      <c r="A118" s="10" t="str">
        <f>IF(CHOOSE($V$6,Setup!$F$118,Setup!$G$118,Setup!$H$118,Setup!$I$118,Setup!$J$118,Setup!$K$118,Setup!$L$118,Setup!$M$118,Setup!$N$118,Setup!$O$118,Setup!$P$118,Setup!$Q$118,Setup!$R$118,Setup!$S$118,Setup!$T$118,Setup!$U$118)="","",CHOOSE($V$6,Setup!$F$118,Setup!$G$118,Setup!$H$118,Setup!$I$118,Setup!$J$118,Setup!$K$118,Setup!$L$118,Setup!$M$118,Setup!$N$118,Setup!$O$118,Setup!$P$118,Setup!$Q$118,Setup!$R$118,Setup!$S$118,Setup!$T$118,Setup!$U$118))</f>
        <v/>
      </c>
      <c r="B118" s="11" t="str">
        <f>IF(A118="","",IF($V$7=1,COUNTIFS('Incident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Log'!$AF$9:$AF$1008),A118),0)))</f>
        <v/>
      </c>
      <c r="C118" s="11" t="str">
        <f>IF(A118="","",COUNTIFS($B$13:$B$212,"&gt;"&amp;B118)+COUNTIFS($B$13:B118,B118))</f>
        <v/>
      </c>
      <c r="D118" s="1"/>
      <c r="E118" s="1"/>
      <c r="F118" s="1"/>
      <c r="G118" s="1"/>
      <c r="H118" s="1"/>
      <c r="I118" s="1"/>
      <c r="J118" s="1"/>
      <c r="K118" s="1"/>
      <c r="L118" s="1"/>
      <c r="M118" s="1"/>
      <c r="N118" s="1"/>
      <c r="O118" s="1"/>
      <c r="P118" s="1"/>
      <c r="Q118" s="1"/>
      <c r="R118" s="1"/>
      <c r="S118" s="1"/>
      <c r="T118" s="1"/>
      <c r="U118" s="1"/>
      <c r="V118" s="1"/>
    </row>
    <row r="119" spans="1:22" ht="38.1" customHeight="1">
      <c r="A119" s="8" t="str">
        <f>IF(CHOOSE($V$6,Setup!$F$119,Setup!$G$119,Setup!$H$119,Setup!$I$119,Setup!$J$119,Setup!$K$119,Setup!$L$119,Setup!$M$119,Setup!$N$119,Setup!$O$119,Setup!$P$119,Setup!$Q$119,Setup!$R$119,Setup!$S$119,Setup!$T$119,Setup!$U$119)="","",CHOOSE($V$6,Setup!$F$119,Setup!$G$119,Setup!$H$119,Setup!$I$119,Setup!$J$119,Setup!$K$119,Setup!$L$119,Setup!$M$119,Setup!$N$119,Setup!$O$119,Setup!$P$119,Setup!$Q$119,Setup!$R$119,Setup!$S$119,Setup!$T$119,Setup!$U$119))</f>
        <v/>
      </c>
      <c r="B119" s="1" t="str">
        <f>IF(A119="","",IF($V$7=1,COUNTIFS('Incident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Log'!$AF$9:$AF$1008),A119,CHOOSE($V$6,'Incident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Log'!$AF$9:$AF$1008),A119),0)))</f>
        <v/>
      </c>
      <c r="C119" s="1" t="str">
        <f>IF(A119="","",COUNTIFS($B$13:$B$212,"&gt;"&amp;B119)+COUNTIFS($B$13:B119,B119))</f>
        <v/>
      </c>
      <c r="D119" s="1"/>
      <c r="E119" s="1"/>
      <c r="F119" s="1"/>
      <c r="G119" s="1"/>
      <c r="H119" s="1"/>
      <c r="I119" s="1"/>
      <c r="J119" s="1"/>
      <c r="K119" s="1"/>
      <c r="L119" s="1"/>
      <c r="M119" s="1"/>
      <c r="N119" s="1"/>
      <c r="O119" s="1"/>
      <c r="P119" s="1"/>
      <c r="Q119" s="1"/>
      <c r="R119" s="1"/>
      <c r="S119" s="1"/>
      <c r="T119" s="1"/>
      <c r="U119" s="1"/>
      <c r="V119" s="1"/>
    </row>
    <row r="120" spans="1:22" ht="38.1" customHeight="1">
      <c r="A120" s="10" t="str">
        <f>IF(CHOOSE($V$6,Setup!$F$120,Setup!$G$120,Setup!$H$120,Setup!$I$120,Setup!$J$120,Setup!$K$120,Setup!$L$120,Setup!$M$120,Setup!$N$120,Setup!$O$120,Setup!$P$120,Setup!$Q$120,Setup!$R$120,Setup!$S$120,Setup!$T$120,Setup!$U$120)="","",CHOOSE($V$6,Setup!$F$120,Setup!$G$120,Setup!$H$120,Setup!$I$120,Setup!$J$120,Setup!$K$120,Setup!$L$120,Setup!$M$120,Setup!$N$120,Setup!$O$120,Setup!$P$120,Setup!$Q$120,Setup!$R$120,Setup!$S$120,Setup!$T$120,Setup!$U$120))</f>
        <v/>
      </c>
      <c r="B120" s="11" t="str">
        <f>IF(A120="","",IF($V$7=1,COUNTIFS('Incident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Log'!$AF$9:$AF$1008),A120),0)))</f>
        <v/>
      </c>
      <c r="C120" s="11" t="str">
        <f>IF(A120="","",COUNTIFS($B$13:$B$212,"&gt;"&amp;B120)+COUNTIFS($B$13:B120,B120))</f>
        <v/>
      </c>
      <c r="D120" s="1"/>
      <c r="E120" s="1"/>
      <c r="F120" s="1"/>
      <c r="G120" s="1"/>
      <c r="H120" s="1"/>
      <c r="I120" s="1"/>
      <c r="J120" s="1"/>
      <c r="K120" s="1"/>
      <c r="L120" s="1"/>
      <c r="M120" s="1"/>
      <c r="N120" s="1"/>
      <c r="O120" s="1"/>
      <c r="P120" s="1"/>
      <c r="Q120" s="1"/>
      <c r="R120" s="1"/>
      <c r="S120" s="1"/>
      <c r="T120" s="1"/>
      <c r="U120" s="1"/>
      <c r="V120" s="1"/>
    </row>
    <row r="121" spans="1:22" ht="38.1" customHeight="1">
      <c r="A121" s="8" t="str">
        <f>IF(CHOOSE($V$6,Setup!$F$121,Setup!$G$121,Setup!$H$121,Setup!$I$121,Setup!$J$121,Setup!$K$121,Setup!$L$121,Setup!$M$121,Setup!$N$121,Setup!$O$121,Setup!$P$121,Setup!$Q$121,Setup!$R$121,Setup!$S$121,Setup!$T$121,Setup!$U$121)="","",CHOOSE($V$6,Setup!$F$121,Setup!$G$121,Setup!$H$121,Setup!$I$121,Setup!$J$121,Setup!$K$121,Setup!$L$121,Setup!$M$121,Setup!$N$121,Setup!$O$121,Setup!$P$121,Setup!$Q$121,Setup!$R$121,Setup!$S$121,Setup!$T$121,Setup!$U$121))</f>
        <v/>
      </c>
      <c r="B121" s="1" t="str">
        <f>IF(A121="","",IF($V$7=1,COUNTIFS('Incident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Log'!$AF$9:$AF$1008),A121),0)))</f>
        <v/>
      </c>
      <c r="C121" s="1" t="str">
        <f>IF(A121="","",COUNTIFS($B$13:$B$212,"&gt;"&amp;B121)+COUNTIFS($B$13:B121,B121))</f>
        <v/>
      </c>
      <c r="D121" s="1"/>
      <c r="E121" s="1"/>
      <c r="F121" s="1"/>
      <c r="G121" s="1"/>
      <c r="H121" s="1"/>
      <c r="I121" s="1"/>
      <c r="J121" s="1"/>
      <c r="K121" s="1"/>
      <c r="L121" s="1"/>
      <c r="M121" s="1"/>
      <c r="N121" s="1"/>
      <c r="O121" s="1"/>
      <c r="P121" s="1"/>
      <c r="Q121" s="1"/>
      <c r="R121" s="1"/>
      <c r="S121" s="1"/>
      <c r="T121" s="1"/>
      <c r="U121" s="1"/>
      <c r="V121" s="1"/>
    </row>
    <row r="122" spans="1:22" ht="38.1" customHeight="1">
      <c r="A122" s="10" t="str">
        <f>IF(CHOOSE($V$6,Setup!$F$122,Setup!$G$122,Setup!$H$122,Setup!$I$122,Setup!$J$122,Setup!$K$122,Setup!$L$122,Setup!$M$122,Setup!$N$122,Setup!$O$122,Setup!$P$122,Setup!$Q$122,Setup!$R$122,Setup!$S$122,Setup!$T$122,Setup!$U$122)="","",CHOOSE($V$6,Setup!$F$122,Setup!$G$122,Setup!$H$122,Setup!$I$122,Setup!$J$122,Setup!$K$122,Setup!$L$122,Setup!$M$122,Setup!$N$122,Setup!$O$122,Setup!$P$122,Setup!$Q$122,Setup!$R$122,Setup!$S$122,Setup!$T$122,Setup!$U$122))</f>
        <v/>
      </c>
      <c r="B122" s="11" t="str">
        <f>IF(A122="","",IF($V$7=1,COUNTIFS('Incident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Log'!$AF$9:$AF$1008),A122),0)))</f>
        <v/>
      </c>
      <c r="C122" s="11" t="str">
        <f>IF(A122="","",COUNTIFS($B$13:$B$212,"&gt;"&amp;B122)+COUNTIFS($B$13:B122,B122))</f>
        <v/>
      </c>
      <c r="D122" s="1"/>
      <c r="E122" s="1"/>
      <c r="F122" s="1"/>
      <c r="G122" s="1"/>
      <c r="H122" s="1"/>
      <c r="I122" s="1"/>
      <c r="J122" s="1"/>
      <c r="K122" s="1"/>
      <c r="L122" s="1"/>
      <c r="M122" s="1"/>
      <c r="N122" s="1"/>
      <c r="O122" s="1"/>
      <c r="P122" s="1"/>
      <c r="Q122" s="1"/>
      <c r="R122" s="1"/>
      <c r="S122" s="1"/>
      <c r="T122" s="1"/>
      <c r="U122" s="1"/>
      <c r="V122" s="1"/>
    </row>
    <row r="123" spans="1:22" ht="38.1" customHeight="1">
      <c r="A123" s="8" t="str">
        <f>IF(CHOOSE($V$6,Setup!$F$123,Setup!$G$123,Setup!$H$123,Setup!$I$123,Setup!$J$123,Setup!$K$123,Setup!$L$123,Setup!$M$123,Setup!$N$123,Setup!$O$123,Setup!$P$123,Setup!$Q$123,Setup!$R$123,Setup!$S$123,Setup!$T$123,Setup!$U$123)="","",CHOOSE($V$6,Setup!$F$123,Setup!$G$123,Setup!$H$123,Setup!$I$123,Setup!$J$123,Setup!$K$123,Setup!$L$123,Setup!$M$123,Setup!$N$123,Setup!$O$123,Setup!$P$123,Setup!$Q$123,Setup!$R$123,Setup!$S$123,Setup!$T$123,Setup!$U$123))</f>
        <v/>
      </c>
      <c r="B123" s="1" t="str">
        <f>IF(A123="","",IF($V$7=1,COUNTIFS('Incident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Log'!$AF$9:$AF$1008),A123),0)))</f>
        <v/>
      </c>
      <c r="C123" s="1" t="str">
        <f>IF(A123="","",COUNTIFS($B$13:$B$212,"&gt;"&amp;B123)+COUNTIFS($B$13:B123,B123))</f>
        <v/>
      </c>
      <c r="D123" s="1"/>
      <c r="E123" s="1"/>
      <c r="F123" s="1"/>
      <c r="G123" s="1"/>
      <c r="H123" s="1"/>
      <c r="I123" s="1"/>
      <c r="J123" s="1"/>
      <c r="K123" s="1"/>
      <c r="L123" s="1"/>
      <c r="M123" s="1"/>
      <c r="N123" s="1"/>
      <c r="O123" s="1"/>
      <c r="P123" s="1"/>
      <c r="Q123" s="1"/>
      <c r="R123" s="1"/>
      <c r="S123" s="1"/>
      <c r="T123" s="1"/>
      <c r="U123" s="1"/>
      <c r="V123" s="1"/>
    </row>
    <row r="124" spans="1:22" ht="38.1" customHeight="1">
      <c r="A124" s="10" t="str">
        <f>IF(CHOOSE($V$6,Setup!$F$124,Setup!$G$124,Setup!$H$124,Setup!$I$124,Setup!$J$124,Setup!$K$124,Setup!$L$124,Setup!$M$124,Setup!$N$124,Setup!$O$124,Setup!$P$124,Setup!$Q$124,Setup!$R$124,Setup!$S$124,Setup!$T$124,Setup!$U$124)="","",CHOOSE($V$6,Setup!$F$124,Setup!$G$124,Setup!$H$124,Setup!$I$124,Setup!$J$124,Setup!$K$124,Setup!$L$124,Setup!$M$124,Setup!$N$124,Setup!$O$124,Setup!$P$124,Setup!$Q$124,Setup!$R$124,Setup!$S$124,Setup!$T$124,Setup!$U$124))</f>
        <v/>
      </c>
      <c r="B124" s="11" t="str">
        <f>IF(A124="","",IF($V$7=1,COUNTIFS('Incident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Log'!$AF$9:$AF$1008),A124),0)))</f>
        <v/>
      </c>
      <c r="C124" s="11" t="str">
        <f>IF(A124="","",COUNTIFS($B$13:$B$212,"&gt;"&amp;B124)+COUNTIFS($B$13:B124,B124))</f>
        <v/>
      </c>
      <c r="D124" s="1"/>
      <c r="E124" s="1"/>
      <c r="F124" s="1"/>
      <c r="G124" s="1"/>
      <c r="H124" s="1"/>
      <c r="I124" s="1"/>
      <c r="J124" s="1"/>
      <c r="K124" s="1"/>
      <c r="L124" s="1"/>
      <c r="M124" s="1"/>
      <c r="N124" s="1"/>
      <c r="O124" s="1"/>
      <c r="P124" s="1"/>
      <c r="Q124" s="1"/>
      <c r="R124" s="1"/>
      <c r="S124" s="1"/>
      <c r="T124" s="1"/>
      <c r="U124" s="1"/>
      <c r="V124" s="1"/>
    </row>
    <row r="125" spans="1:22" ht="38.1" customHeight="1">
      <c r="A125" s="8" t="str">
        <f>IF(CHOOSE($V$6,Setup!$F$125,Setup!$G$125,Setup!$H$125,Setup!$I$125,Setup!$J$125,Setup!$K$125,Setup!$L$125,Setup!$M$125,Setup!$N$125,Setup!$O$125,Setup!$P$125,Setup!$Q$125,Setup!$R$125,Setup!$S$125,Setup!$T$125,Setup!$U$125)="","",CHOOSE($V$6,Setup!$F$125,Setup!$G$125,Setup!$H$125,Setup!$I$125,Setup!$J$125,Setup!$K$125,Setup!$L$125,Setup!$M$125,Setup!$N$125,Setup!$O$125,Setup!$P$125,Setup!$Q$125,Setup!$R$125,Setup!$S$125,Setup!$T$125,Setup!$U$125))</f>
        <v/>
      </c>
      <c r="B125" s="1" t="str">
        <f>IF(A125="","",IF($V$7=1,COUNTIFS('Incident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Log'!$AF$9:$AF$1008),A125),0)))</f>
        <v/>
      </c>
      <c r="C125" s="1" t="str">
        <f>IF(A125="","",COUNTIFS($B$13:$B$212,"&gt;"&amp;B125)+COUNTIFS($B$13:B125,B125))</f>
        <v/>
      </c>
      <c r="D125" s="1"/>
      <c r="E125" s="1"/>
      <c r="F125" s="1"/>
      <c r="G125" s="1"/>
      <c r="H125" s="1"/>
      <c r="I125" s="1"/>
      <c r="J125" s="1"/>
      <c r="K125" s="1"/>
      <c r="L125" s="1"/>
      <c r="M125" s="1"/>
      <c r="N125" s="1"/>
      <c r="O125" s="1"/>
      <c r="P125" s="1"/>
      <c r="Q125" s="1"/>
      <c r="R125" s="1"/>
      <c r="S125" s="1"/>
      <c r="T125" s="1"/>
      <c r="U125" s="1"/>
      <c r="V125" s="1"/>
    </row>
    <row r="126" spans="1:22" ht="38.1" customHeight="1">
      <c r="A126" s="10" t="str">
        <f>IF(CHOOSE($V$6,Setup!$F$126,Setup!$G$126,Setup!$H$126,Setup!$I$126,Setup!$J$126,Setup!$K$126,Setup!$L$126,Setup!$M$126,Setup!$N$126,Setup!$O$126,Setup!$P$126,Setup!$Q$126,Setup!$R$126,Setup!$S$126,Setup!$T$126,Setup!$U$126)="","",CHOOSE($V$6,Setup!$F$126,Setup!$G$126,Setup!$H$126,Setup!$I$126,Setup!$J$126,Setup!$K$126,Setup!$L$126,Setup!$M$126,Setup!$N$126,Setup!$O$126,Setup!$P$126,Setup!$Q$126,Setup!$R$126,Setup!$S$126,Setup!$T$126,Setup!$U$126))</f>
        <v/>
      </c>
      <c r="B126" s="11" t="str">
        <f>IF(A126="","",IF($V$7=1,COUNTIFS('Incident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Log'!$AF$9:$AF$1008),A126),0)))</f>
        <v/>
      </c>
      <c r="C126" s="11" t="str">
        <f>IF(A126="","",COUNTIFS($B$13:$B$212,"&gt;"&amp;B126)+COUNTIFS($B$13:B126,B126))</f>
        <v/>
      </c>
      <c r="D126" s="1"/>
      <c r="E126" s="1"/>
      <c r="F126" s="1"/>
      <c r="G126" s="1"/>
      <c r="H126" s="1"/>
      <c r="I126" s="1"/>
      <c r="J126" s="1"/>
      <c r="K126" s="1"/>
      <c r="L126" s="1"/>
      <c r="M126" s="1"/>
      <c r="N126" s="1"/>
      <c r="O126" s="1"/>
      <c r="P126" s="1"/>
      <c r="Q126" s="1"/>
      <c r="R126" s="1"/>
      <c r="S126" s="1"/>
      <c r="T126" s="1"/>
      <c r="U126" s="1"/>
      <c r="V126" s="1"/>
    </row>
    <row r="127" spans="1:22" ht="38.1" customHeight="1">
      <c r="A127" s="8" t="str">
        <f>IF(CHOOSE($V$6,Setup!$F$127,Setup!$G$127,Setup!$H$127,Setup!$I$127,Setup!$J$127,Setup!$K$127,Setup!$L$127,Setup!$M$127,Setup!$N$127,Setup!$O$127,Setup!$P$127,Setup!$Q$127,Setup!$R$127,Setup!$S$127,Setup!$T$127,Setup!$U$127)="","",CHOOSE($V$6,Setup!$F$127,Setup!$G$127,Setup!$H$127,Setup!$I$127,Setup!$J$127,Setup!$K$127,Setup!$L$127,Setup!$M$127,Setup!$N$127,Setup!$O$127,Setup!$P$127,Setup!$Q$127,Setup!$R$127,Setup!$S$127,Setup!$T$127,Setup!$U$127))</f>
        <v/>
      </c>
      <c r="B127" s="1" t="str">
        <f>IF(A127="","",IF($V$7=1,COUNTIFS('Incident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Log'!$AF$9:$AF$1008),A127),0)))</f>
        <v/>
      </c>
      <c r="C127" s="1" t="str">
        <f>IF(A127="","",COUNTIFS($B$13:$B$212,"&gt;"&amp;B127)+COUNTIFS($B$13:B127,B127))</f>
        <v/>
      </c>
      <c r="D127" s="1"/>
      <c r="E127" s="1"/>
      <c r="F127" s="1"/>
      <c r="G127" s="1"/>
      <c r="H127" s="1"/>
      <c r="I127" s="1"/>
      <c r="J127" s="1"/>
      <c r="K127" s="1"/>
      <c r="L127" s="1"/>
      <c r="M127" s="1"/>
      <c r="N127" s="1"/>
      <c r="O127" s="1"/>
      <c r="P127" s="1"/>
      <c r="Q127" s="1"/>
      <c r="R127" s="1"/>
      <c r="S127" s="1"/>
      <c r="T127" s="1"/>
      <c r="U127" s="1"/>
      <c r="V127" s="1"/>
    </row>
    <row r="128" spans="1:22" ht="38.1" customHeight="1">
      <c r="A128" s="10" t="str">
        <f>IF(CHOOSE($V$6,Setup!$F$128,Setup!$G$128,Setup!$H$128,Setup!$I$128,Setup!$J$128,Setup!$K$128,Setup!$L$128,Setup!$M$128,Setup!$N$128,Setup!$O$128,Setup!$P$128,Setup!$Q$128,Setup!$R$128,Setup!$S$128,Setup!$T$128,Setup!$U$128)="","",CHOOSE($V$6,Setup!$F$128,Setup!$G$128,Setup!$H$128,Setup!$I$128,Setup!$J$128,Setup!$K$128,Setup!$L$128,Setup!$M$128,Setup!$N$128,Setup!$O$128,Setup!$P$128,Setup!$Q$128,Setup!$R$128,Setup!$S$128,Setup!$T$128,Setup!$U$128))</f>
        <v/>
      </c>
      <c r="B128" s="11" t="str">
        <f>IF(A128="","",IF($V$7=1,COUNTIFS('Incident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Log'!$AF$9:$AF$1008),A128),0)))</f>
        <v/>
      </c>
      <c r="C128" s="11" t="str">
        <f>IF(A128="","",COUNTIFS($B$13:$B$212,"&gt;"&amp;B128)+COUNTIFS($B$13:B128,B128))</f>
        <v/>
      </c>
      <c r="D128" s="1"/>
      <c r="E128" s="1"/>
      <c r="F128" s="1"/>
      <c r="G128" s="1"/>
      <c r="H128" s="1"/>
      <c r="I128" s="1"/>
      <c r="J128" s="1"/>
      <c r="K128" s="1"/>
      <c r="L128" s="1"/>
      <c r="M128" s="1"/>
      <c r="N128" s="1"/>
      <c r="O128" s="1"/>
      <c r="P128" s="1"/>
      <c r="Q128" s="1"/>
      <c r="R128" s="1"/>
      <c r="S128" s="1"/>
      <c r="T128" s="1"/>
      <c r="U128" s="1"/>
      <c r="V128" s="1"/>
    </row>
    <row r="129" spans="1:22" ht="38.1" customHeight="1">
      <c r="A129" s="8" t="str">
        <f>IF(CHOOSE($V$6,Setup!$F$129,Setup!$G$129,Setup!$H$129,Setup!$I$129,Setup!$J$129,Setup!$K$129,Setup!$L$129,Setup!$M$129,Setup!$N$129,Setup!$O$129,Setup!$P$129,Setup!$Q$129,Setup!$R$129,Setup!$S$129,Setup!$T$129,Setup!$U$129)="","",CHOOSE($V$6,Setup!$F$129,Setup!$G$129,Setup!$H$129,Setup!$I$129,Setup!$J$129,Setup!$K$129,Setup!$L$129,Setup!$M$129,Setup!$N$129,Setup!$O$129,Setup!$P$129,Setup!$Q$129,Setup!$R$129,Setup!$S$129,Setup!$T$129,Setup!$U$129))</f>
        <v/>
      </c>
      <c r="B129" s="1" t="str">
        <f>IF(A129="","",IF($V$7=1,COUNTIFS('Incident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Log'!$AF$9:$AF$1008),A129,CHOOSE($V$6,'Incident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Log'!$AF$9:$AF$1008),A129),0)))</f>
        <v/>
      </c>
      <c r="C129" s="1" t="str">
        <f>IF(A129="","",COUNTIFS($B$13:$B$212,"&gt;"&amp;B129)+COUNTIFS($B$13:B129,B129))</f>
        <v/>
      </c>
      <c r="D129" s="1"/>
      <c r="E129" s="1"/>
      <c r="F129" s="1"/>
      <c r="G129" s="1"/>
      <c r="H129" s="1"/>
      <c r="I129" s="1"/>
      <c r="J129" s="1"/>
      <c r="K129" s="1"/>
      <c r="L129" s="1"/>
      <c r="M129" s="1"/>
      <c r="N129" s="1"/>
      <c r="O129" s="1"/>
      <c r="P129" s="1"/>
      <c r="Q129" s="1"/>
      <c r="R129" s="1"/>
      <c r="S129" s="1"/>
      <c r="T129" s="1"/>
      <c r="U129" s="1"/>
      <c r="V129" s="1"/>
    </row>
    <row r="130" spans="1:22" ht="38.1" customHeight="1">
      <c r="A130" s="10" t="str">
        <f>IF(CHOOSE($V$6,Setup!$F$130,Setup!$G$130,Setup!$H$130,Setup!$I$130,Setup!$J$130,Setup!$K$130,Setup!$L$130,Setup!$M$130,Setup!$N$130,Setup!$O$130,Setup!$P$130,Setup!$Q$130,Setup!$R$130,Setup!$S$130,Setup!$T$130,Setup!$U$130)="","",CHOOSE($V$6,Setup!$F$130,Setup!$G$130,Setup!$H$130,Setup!$I$130,Setup!$J$130,Setup!$K$130,Setup!$L$130,Setup!$M$130,Setup!$N$130,Setup!$O$130,Setup!$P$130,Setup!$Q$130,Setup!$R$130,Setup!$S$130,Setup!$T$130,Setup!$U$130))</f>
        <v/>
      </c>
      <c r="B130" s="11" t="str">
        <f>IF(A130="","",IF($V$7=1,COUNTIFS('Incident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Log'!$AF$9:$AF$1008),A130),0)))</f>
        <v/>
      </c>
      <c r="C130" s="11" t="str">
        <f>IF(A130="","",COUNTIFS($B$13:$B$212,"&gt;"&amp;B130)+COUNTIFS($B$13:B130,B130))</f>
        <v/>
      </c>
      <c r="D130" s="1"/>
      <c r="E130" s="1"/>
      <c r="F130" s="1"/>
      <c r="G130" s="1"/>
      <c r="H130" s="1"/>
      <c r="I130" s="1"/>
      <c r="J130" s="1"/>
      <c r="K130" s="1"/>
      <c r="L130" s="1"/>
      <c r="M130" s="1"/>
      <c r="N130" s="1"/>
      <c r="O130" s="1"/>
      <c r="P130" s="1"/>
      <c r="Q130" s="1"/>
      <c r="R130" s="1"/>
      <c r="S130" s="1"/>
      <c r="T130" s="1"/>
      <c r="U130" s="1"/>
      <c r="V130" s="1"/>
    </row>
    <row r="131" spans="1:22" ht="38.1" customHeight="1">
      <c r="A131" s="8" t="str">
        <f>IF(CHOOSE($V$6,Setup!$F$131,Setup!$G$131,Setup!$H$131,Setup!$I$131,Setup!$J$131,Setup!$K$131,Setup!$L$131,Setup!$M$131,Setup!$N$131,Setup!$O$131,Setup!$P$131,Setup!$Q$131,Setup!$R$131,Setup!$S$131,Setup!$T$131,Setup!$U$131)="","",CHOOSE($V$6,Setup!$F$131,Setup!$G$131,Setup!$H$131,Setup!$I$131,Setup!$J$131,Setup!$K$131,Setup!$L$131,Setup!$M$131,Setup!$N$131,Setup!$O$131,Setup!$P$131,Setup!$Q$131,Setup!$R$131,Setup!$S$131,Setup!$T$131,Setup!$U$131))</f>
        <v/>
      </c>
      <c r="B131" s="1" t="str">
        <f>IF(A131="","",IF($V$7=1,COUNTIFS('Incident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Log'!$AF$9:$AF$1008),A131),0)))</f>
        <v/>
      </c>
      <c r="C131" s="1" t="str">
        <f>IF(A131="","",COUNTIFS($B$13:$B$212,"&gt;"&amp;B131)+COUNTIFS($B$13:B131,B131))</f>
        <v/>
      </c>
      <c r="D131" s="1"/>
      <c r="E131" s="1"/>
      <c r="F131" s="1"/>
      <c r="G131" s="1"/>
      <c r="H131" s="1"/>
      <c r="I131" s="1"/>
      <c r="J131" s="1"/>
      <c r="K131" s="1"/>
      <c r="L131" s="1"/>
      <c r="M131" s="1"/>
      <c r="N131" s="1"/>
      <c r="O131" s="1"/>
      <c r="P131" s="1"/>
      <c r="Q131" s="1"/>
      <c r="R131" s="1"/>
      <c r="S131" s="1"/>
      <c r="T131" s="1"/>
      <c r="U131" s="1"/>
      <c r="V131" s="1"/>
    </row>
    <row r="132" spans="1:22" ht="38.1" customHeight="1">
      <c r="A132" s="10" t="str">
        <f>IF(CHOOSE($V$6,Setup!$F$132,Setup!$G$132,Setup!$H$132,Setup!$I$132,Setup!$J$132,Setup!$K$132,Setup!$L$132,Setup!$M$132,Setup!$N$132,Setup!$O$132,Setup!$P$132,Setup!$Q$132,Setup!$R$132,Setup!$S$132,Setup!$T$132,Setup!$U$132)="","",CHOOSE($V$6,Setup!$F$132,Setup!$G$132,Setup!$H$132,Setup!$I$132,Setup!$J$132,Setup!$K$132,Setup!$L$132,Setup!$M$132,Setup!$N$132,Setup!$O$132,Setup!$P$132,Setup!$Q$132,Setup!$R$132,Setup!$S$132,Setup!$T$132,Setup!$U$132))</f>
        <v/>
      </c>
      <c r="B132" s="11" t="str">
        <f>IF(A132="","",IF($V$7=1,COUNTIFS('Incident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Log'!$AF$9:$AF$1008),A132),0)))</f>
        <v/>
      </c>
      <c r="C132" s="11" t="str">
        <f>IF(A132="","",COUNTIFS($B$13:$B$212,"&gt;"&amp;B132)+COUNTIFS($B$13:B132,B132))</f>
        <v/>
      </c>
      <c r="D132" s="1"/>
      <c r="E132" s="1"/>
      <c r="F132" s="1"/>
      <c r="G132" s="1"/>
      <c r="H132" s="1"/>
      <c r="I132" s="1"/>
      <c r="J132" s="1"/>
      <c r="K132" s="1"/>
      <c r="L132" s="1"/>
      <c r="M132" s="1"/>
      <c r="N132" s="1"/>
      <c r="O132" s="1"/>
      <c r="P132" s="1"/>
      <c r="Q132" s="1"/>
      <c r="R132" s="1"/>
      <c r="S132" s="1"/>
      <c r="T132" s="1"/>
      <c r="U132" s="1"/>
      <c r="V132" s="1"/>
    </row>
    <row r="133" spans="1:22" ht="38.1" customHeight="1">
      <c r="A133" s="8" t="str">
        <f>IF(CHOOSE($V$6,Setup!$F$133,Setup!$G$133,Setup!$H$133,Setup!$I$133,Setup!$J$133,Setup!$K$133,Setup!$L$133,Setup!$M$133,Setup!$N$133,Setup!$O$133,Setup!$P$133,Setup!$Q$133,Setup!$R$133,Setup!$S$133,Setup!$T$133,Setup!$U$133)="","",CHOOSE($V$6,Setup!$F$133,Setup!$G$133,Setup!$H$133,Setup!$I$133,Setup!$J$133,Setup!$K$133,Setup!$L$133,Setup!$M$133,Setup!$N$133,Setup!$O$133,Setup!$P$133,Setup!$Q$133,Setup!$R$133,Setup!$S$133,Setup!$T$133,Setup!$U$133))</f>
        <v/>
      </c>
      <c r="B133" s="1" t="str">
        <f>IF(A133="","",IF($V$7=1,COUNTIFS('Incident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Log'!$AF$9:$AF$1008),A133),0)))</f>
        <v/>
      </c>
      <c r="C133" s="1" t="str">
        <f>IF(A133="","",COUNTIFS($B$13:$B$212,"&gt;"&amp;B133)+COUNTIFS($B$13:B133,B133))</f>
        <v/>
      </c>
      <c r="D133" s="1"/>
      <c r="E133" s="1"/>
      <c r="F133" s="1"/>
      <c r="G133" s="1"/>
      <c r="H133" s="1"/>
      <c r="I133" s="1"/>
      <c r="J133" s="1"/>
      <c r="K133" s="1"/>
      <c r="L133" s="1"/>
      <c r="M133" s="1"/>
      <c r="N133" s="1"/>
      <c r="O133" s="1"/>
      <c r="P133" s="1"/>
      <c r="Q133" s="1"/>
      <c r="R133" s="1"/>
      <c r="S133" s="1"/>
      <c r="T133" s="1"/>
      <c r="U133" s="1"/>
      <c r="V133" s="1"/>
    </row>
    <row r="134" spans="1:22" ht="38.1" customHeight="1">
      <c r="A134" s="10" t="str">
        <f>IF(CHOOSE($V$6,Setup!$F$134,Setup!$G$134,Setup!$H$134,Setup!$I$134,Setup!$J$134,Setup!$K$134,Setup!$L$134,Setup!$M$134,Setup!$N$134,Setup!$O$134,Setup!$P$134,Setup!$Q$134,Setup!$R$134,Setup!$S$134,Setup!$T$134,Setup!$U$134)="","",CHOOSE($V$6,Setup!$F$134,Setup!$G$134,Setup!$H$134,Setup!$I$134,Setup!$J$134,Setup!$K$134,Setup!$L$134,Setup!$M$134,Setup!$N$134,Setup!$O$134,Setup!$P$134,Setup!$Q$134,Setup!$R$134,Setup!$S$134,Setup!$T$134,Setup!$U$134))</f>
        <v/>
      </c>
      <c r="B134" s="11" t="str">
        <f>IF(A134="","",IF($V$7=1,COUNTIFS('Incident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Log'!$AF$9:$AF$1008),A134),0)))</f>
        <v/>
      </c>
      <c r="C134" s="11" t="str">
        <f>IF(A134="","",COUNTIFS($B$13:$B$212,"&gt;"&amp;B134)+COUNTIFS($B$13:B134,B134))</f>
        <v/>
      </c>
      <c r="D134" s="1"/>
      <c r="E134" s="1"/>
      <c r="F134" s="1"/>
      <c r="G134" s="1"/>
      <c r="H134" s="1"/>
      <c r="I134" s="1"/>
      <c r="J134" s="1"/>
      <c r="K134" s="1"/>
      <c r="L134" s="1"/>
      <c r="M134" s="1"/>
      <c r="N134" s="1"/>
      <c r="O134" s="1"/>
      <c r="P134" s="1"/>
      <c r="Q134" s="1"/>
      <c r="R134" s="1"/>
      <c r="S134" s="1"/>
      <c r="T134" s="1"/>
      <c r="U134" s="1"/>
      <c r="V134" s="1"/>
    </row>
    <row r="135" spans="1:22" ht="38.1" customHeight="1">
      <c r="A135" s="8" t="str">
        <f>IF(CHOOSE($V$6,Setup!$F$135,Setup!$G$135,Setup!$H$135,Setup!$I$135,Setup!$J$135,Setup!$K$135,Setup!$L$135,Setup!$M$135,Setup!$N$135,Setup!$O$135,Setup!$P$135,Setup!$Q$135,Setup!$R$135,Setup!$S$135,Setup!$T$135,Setup!$U$135)="","",CHOOSE($V$6,Setup!$F$135,Setup!$G$135,Setup!$H$135,Setup!$I$135,Setup!$J$135,Setup!$K$135,Setup!$L$135,Setup!$M$135,Setup!$N$135,Setup!$O$135,Setup!$P$135,Setup!$Q$135,Setup!$R$135,Setup!$S$135,Setup!$T$135,Setup!$U$135))</f>
        <v/>
      </c>
      <c r="B135" s="1" t="str">
        <f>IF(A135="","",IF($V$7=1,COUNTIFS('Incident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Log'!$AF$9:$AF$1008),A135),0)))</f>
        <v/>
      </c>
      <c r="C135" s="1" t="str">
        <f>IF(A135="","",COUNTIFS($B$13:$B$212,"&gt;"&amp;B135)+COUNTIFS($B$13:B135,B135))</f>
        <v/>
      </c>
      <c r="D135" s="1"/>
      <c r="E135" s="1"/>
      <c r="F135" s="1"/>
      <c r="G135" s="1"/>
      <c r="H135" s="1"/>
      <c r="I135" s="1"/>
      <c r="J135" s="1"/>
      <c r="K135" s="1"/>
      <c r="L135" s="1"/>
      <c r="M135" s="1"/>
      <c r="N135" s="1"/>
      <c r="O135" s="1"/>
      <c r="P135" s="1"/>
      <c r="Q135" s="1"/>
      <c r="R135" s="1"/>
      <c r="S135" s="1"/>
      <c r="T135" s="1"/>
      <c r="U135" s="1"/>
      <c r="V135" s="1"/>
    </row>
    <row r="136" spans="1:22" ht="38.1" customHeight="1">
      <c r="A136" s="10" t="str">
        <f>IF(CHOOSE($V$6,Setup!$F$136,Setup!$G$136,Setup!$H$136,Setup!$I$136,Setup!$J$136,Setup!$K$136,Setup!$L$136,Setup!$M$136,Setup!$N$136,Setup!$O$136,Setup!$P$136,Setup!$Q$136,Setup!$R$136,Setup!$S$136,Setup!$T$136,Setup!$U$136)="","",CHOOSE($V$6,Setup!$F$136,Setup!$G$136,Setup!$H$136,Setup!$I$136,Setup!$J$136,Setup!$K$136,Setup!$L$136,Setup!$M$136,Setup!$N$136,Setup!$O$136,Setup!$P$136,Setup!$Q$136,Setup!$R$136,Setup!$S$136,Setup!$T$136,Setup!$U$136))</f>
        <v/>
      </c>
      <c r="B136" s="11" t="str">
        <f>IF(A136="","",IF($V$7=1,COUNTIFS('Incident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Log'!$AF$9:$AF$1008),A136),0)))</f>
        <v/>
      </c>
      <c r="C136" s="11" t="str">
        <f>IF(A136="","",COUNTIFS($B$13:$B$212,"&gt;"&amp;B136)+COUNTIFS($B$13:B136,B136))</f>
        <v/>
      </c>
      <c r="D136" s="1"/>
      <c r="E136" s="1"/>
      <c r="F136" s="1"/>
      <c r="G136" s="1"/>
      <c r="H136" s="1"/>
      <c r="I136" s="1"/>
      <c r="J136" s="1"/>
      <c r="K136" s="1"/>
      <c r="L136" s="1"/>
      <c r="M136" s="1"/>
      <c r="N136" s="1"/>
      <c r="O136" s="1"/>
      <c r="P136" s="1"/>
      <c r="Q136" s="1"/>
      <c r="R136" s="1"/>
      <c r="S136" s="1"/>
      <c r="T136" s="1"/>
      <c r="U136" s="1"/>
      <c r="V136" s="1"/>
    </row>
    <row r="137" spans="1:22" ht="38.1" customHeight="1">
      <c r="A137" s="8" t="str">
        <f>IF(CHOOSE($V$6,Setup!$F$137,Setup!$G$137,Setup!$H$137,Setup!$I$137,Setup!$J$137,Setup!$K$137,Setup!$L$137,Setup!$M$137,Setup!$N$137,Setup!$O$137,Setup!$P$137,Setup!$Q$137,Setup!$R$137,Setup!$S$137,Setup!$T$137,Setup!$U$137)="","",CHOOSE($V$6,Setup!$F$137,Setup!$G$137,Setup!$H$137,Setup!$I$137,Setup!$J$137,Setup!$K$137,Setup!$L$137,Setup!$M$137,Setup!$N$137,Setup!$O$137,Setup!$P$137,Setup!$Q$137,Setup!$R$137,Setup!$S$137,Setup!$T$137,Setup!$U$137))</f>
        <v/>
      </c>
      <c r="B137" s="1" t="str">
        <f>IF(A137="","",IF($V$7=1,COUNTIFS('Incident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Log'!$AF$9:$AF$1008),A137),0)))</f>
        <v/>
      </c>
      <c r="C137" s="1" t="str">
        <f>IF(A137="","",COUNTIFS($B$13:$B$212,"&gt;"&amp;B137)+COUNTIFS($B$13:B137,B137))</f>
        <v/>
      </c>
      <c r="D137" s="1"/>
      <c r="E137" s="1"/>
      <c r="F137" s="1"/>
      <c r="G137" s="1"/>
      <c r="H137" s="1"/>
      <c r="I137" s="1"/>
      <c r="J137" s="1"/>
      <c r="K137" s="1"/>
      <c r="L137" s="1"/>
      <c r="M137" s="1"/>
      <c r="N137" s="1"/>
      <c r="O137" s="1"/>
      <c r="P137" s="1"/>
      <c r="Q137" s="1"/>
      <c r="R137" s="1"/>
      <c r="S137" s="1"/>
      <c r="T137" s="1"/>
      <c r="U137" s="1"/>
      <c r="V137" s="1"/>
    </row>
    <row r="138" spans="1:22" ht="38.1" customHeight="1">
      <c r="A138" s="10" t="str">
        <f>IF(CHOOSE($V$6,Setup!$F$138,Setup!$G$138,Setup!$H$138,Setup!$I$138,Setup!$J$138,Setup!$K$138,Setup!$L$138,Setup!$M$138,Setup!$N$138,Setup!$O$138,Setup!$P$138,Setup!$Q$138,Setup!$R$138,Setup!$S$138,Setup!$T$138,Setup!$U$138)="","",CHOOSE($V$6,Setup!$F$138,Setup!$G$138,Setup!$H$138,Setup!$I$138,Setup!$J$138,Setup!$K$138,Setup!$L$138,Setup!$M$138,Setup!$N$138,Setup!$O$138,Setup!$P$138,Setup!$Q$138,Setup!$R$138,Setup!$S$138,Setup!$T$138,Setup!$U$138))</f>
        <v/>
      </c>
      <c r="B138" s="11" t="str">
        <f>IF(A138="","",IF($V$7=1,COUNTIFS('Incident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Log'!$AF$9:$AF$1008),A138),0)))</f>
        <v/>
      </c>
      <c r="C138" s="11" t="str">
        <f>IF(A138="","",COUNTIFS($B$13:$B$212,"&gt;"&amp;B138)+COUNTIFS($B$13:B138,B138))</f>
        <v/>
      </c>
      <c r="D138" s="1"/>
      <c r="E138" s="1"/>
      <c r="F138" s="1"/>
      <c r="G138" s="1"/>
      <c r="H138" s="1"/>
      <c r="I138" s="1"/>
      <c r="J138" s="1"/>
      <c r="K138" s="1"/>
      <c r="L138" s="1"/>
      <c r="M138" s="1"/>
      <c r="N138" s="1"/>
      <c r="O138" s="1"/>
      <c r="P138" s="1"/>
      <c r="Q138" s="1"/>
      <c r="R138" s="1"/>
      <c r="S138" s="1"/>
      <c r="T138" s="1"/>
      <c r="U138" s="1"/>
      <c r="V138" s="1"/>
    </row>
    <row r="139" spans="1:22" ht="38.1" customHeight="1">
      <c r="A139" s="8" t="str">
        <f>IF(CHOOSE($V$6,Setup!$F$139,Setup!$G$139,Setup!$H$139,Setup!$I$139,Setup!$J$139,Setup!$K$139,Setup!$L$139,Setup!$M$139,Setup!$N$139,Setup!$O$139,Setup!$P$139,Setup!$Q$139,Setup!$R$139,Setup!$S$139,Setup!$T$139,Setup!$U$139)="","",CHOOSE($V$6,Setup!$F$139,Setup!$G$139,Setup!$H$139,Setup!$I$139,Setup!$J$139,Setup!$K$139,Setup!$L$139,Setup!$M$139,Setup!$N$139,Setup!$O$139,Setup!$P$139,Setup!$Q$139,Setup!$R$139,Setup!$S$139,Setup!$T$139,Setup!$U$139))</f>
        <v/>
      </c>
      <c r="B139" s="1" t="str">
        <f>IF(A139="","",IF($V$7=1,COUNTIFS('Incident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Log'!$AF$9:$AF$1008),A139,CHOOSE($V$6,'Incident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Log'!$AF$9:$AF$1008),A139),0)))</f>
        <v/>
      </c>
      <c r="C139" s="1" t="str">
        <f>IF(A139="","",COUNTIFS($B$13:$B$212,"&gt;"&amp;B139)+COUNTIFS($B$13:B139,B139))</f>
        <v/>
      </c>
      <c r="D139" s="1"/>
      <c r="E139" s="1"/>
      <c r="F139" s="1"/>
      <c r="G139" s="1"/>
      <c r="H139" s="1"/>
      <c r="I139" s="1"/>
      <c r="J139" s="1"/>
      <c r="K139" s="1"/>
      <c r="L139" s="1"/>
      <c r="M139" s="1"/>
      <c r="N139" s="1"/>
      <c r="O139" s="1"/>
      <c r="P139" s="1"/>
      <c r="Q139" s="1"/>
      <c r="R139" s="1"/>
      <c r="S139" s="1"/>
      <c r="T139" s="1"/>
      <c r="U139" s="1"/>
      <c r="V139" s="1"/>
    </row>
    <row r="140" spans="1:22" ht="38.1" customHeight="1">
      <c r="A140" s="10" t="str">
        <f>IF(CHOOSE($V$6,Setup!$F$140,Setup!$G$140,Setup!$H$140,Setup!$I$140,Setup!$J$140,Setup!$K$140,Setup!$L$140,Setup!$M$140,Setup!$N$140,Setup!$O$140,Setup!$P$140,Setup!$Q$140,Setup!$R$140,Setup!$S$140,Setup!$T$140,Setup!$U$140)="","",CHOOSE($V$6,Setup!$F$140,Setup!$G$140,Setup!$H$140,Setup!$I$140,Setup!$J$140,Setup!$K$140,Setup!$L$140,Setup!$M$140,Setup!$N$140,Setup!$O$140,Setup!$P$140,Setup!$Q$140,Setup!$R$140,Setup!$S$140,Setup!$T$140,Setup!$U$140))</f>
        <v/>
      </c>
      <c r="B140" s="11" t="str">
        <f>IF(A140="","",IF($V$7=1,COUNTIFS('Incident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Log'!$AF$9:$AF$1008),A140),0)))</f>
        <v/>
      </c>
      <c r="C140" s="11" t="str">
        <f>IF(A140="","",COUNTIFS($B$13:$B$212,"&gt;"&amp;B140)+COUNTIFS($B$13:B140,B140))</f>
        <v/>
      </c>
      <c r="D140" s="1"/>
      <c r="E140" s="1"/>
      <c r="F140" s="1"/>
      <c r="G140" s="1"/>
      <c r="H140" s="1"/>
      <c r="I140" s="1"/>
      <c r="J140" s="1"/>
      <c r="K140" s="1"/>
      <c r="L140" s="1"/>
      <c r="M140" s="1"/>
      <c r="N140" s="1"/>
      <c r="O140" s="1"/>
      <c r="P140" s="1"/>
      <c r="Q140" s="1"/>
      <c r="R140" s="1"/>
      <c r="S140" s="1"/>
      <c r="T140" s="1"/>
      <c r="U140" s="1"/>
      <c r="V140" s="1"/>
    </row>
    <row r="141" spans="1:22" ht="38.1" customHeight="1">
      <c r="A141" s="8" t="str">
        <f>IF(CHOOSE($V$6,Setup!$F$141,Setup!$G$141,Setup!$H$141,Setup!$I$141,Setup!$J$141,Setup!$K$141,Setup!$L$141,Setup!$M$141,Setup!$N$141,Setup!$O$141,Setup!$P$141,Setup!$Q$141,Setup!$R$141,Setup!$S$141,Setup!$T$141,Setup!$U$141)="","",CHOOSE($V$6,Setup!$F$141,Setup!$G$141,Setup!$H$141,Setup!$I$141,Setup!$J$141,Setup!$K$141,Setup!$L$141,Setup!$M$141,Setup!$N$141,Setup!$O$141,Setup!$P$141,Setup!$Q$141,Setup!$R$141,Setup!$S$141,Setup!$T$141,Setup!$U$141))</f>
        <v/>
      </c>
      <c r="B141" s="1" t="str">
        <f>IF(A141="","",IF($V$7=1,COUNTIFS('Incident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Log'!$AF$9:$AF$1008),A141),0)))</f>
        <v/>
      </c>
      <c r="C141" s="1" t="str">
        <f>IF(A141="","",COUNTIFS($B$13:$B$212,"&gt;"&amp;B141)+COUNTIFS($B$13:B141,B141))</f>
        <v/>
      </c>
      <c r="D141" s="1"/>
      <c r="E141" s="1"/>
      <c r="F141" s="1"/>
      <c r="G141" s="1"/>
      <c r="H141" s="1"/>
      <c r="I141" s="1"/>
      <c r="J141" s="1"/>
      <c r="K141" s="1"/>
      <c r="L141" s="1"/>
      <c r="M141" s="1"/>
      <c r="N141" s="1"/>
      <c r="O141" s="1"/>
      <c r="P141" s="1"/>
      <c r="Q141" s="1"/>
      <c r="R141" s="1"/>
      <c r="S141" s="1"/>
      <c r="T141" s="1"/>
      <c r="U141" s="1"/>
      <c r="V141" s="1"/>
    </row>
    <row r="142" spans="1:22" ht="38.1" customHeight="1">
      <c r="A142" s="10" t="str">
        <f>IF(CHOOSE($V$6,Setup!$F$142,Setup!$G$142,Setup!$H$142,Setup!$I$142,Setup!$J$142,Setup!$K$142,Setup!$L$142,Setup!$M$142,Setup!$N$142,Setup!$O$142,Setup!$P$142,Setup!$Q$142,Setup!$R$142,Setup!$S$142,Setup!$T$142,Setup!$U$142)="","",CHOOSE($V$6,Setup!$F$142,Setup!$G$142,Setup!$H$142,Setup!$I$142,Setup!$J$142,Setup!$K$142,Setup!$L$142,Setup!$M$142,Setup!$N$142,Setup!$O$142,Setup!$P$142,Setup!$Q$142,Setup!$R$142,Setup!$S$142,Setup!$T$142,Setup!$U$142))</f>
        <v/>
      </c>
      <c r="B142" s="11" t="str">
        <f>IF(A142="","",IF($V$7=1,COUNTIFS('Incident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Log'!$AF$9:$AF$1008),A142),0)))</f>
        <v/>
      </c>
      <c r="C142" s="11" t="str">
        <f>IF(A142="","",COUNTIFS($B$13:$B$212,"&gt;"&amp;B142)+COUNTIFS($B$13:B142,B142))</f>
        <v/>
      </c>
      <c r="D142" s="1"/>
      <c r="E142" s="1"/>
      <c r="F142" s="1"/>
      <c r="G142" s="1"/>
      <c r="H142" s="1"/>
      <c r="I142" s="1"/>
      <c r="J142" s="1"/>
      <c r="K142" s="1"/>
      <c r="L142" s="1"/>
      <c r="M142" s="1"/>
      <c r="N142" s="1"/>
      <c r="O142" s="1"/>
      <c r="P142" s="1"/>
      <c r="Q142" s="1"/>
      <c r="R142" s="1"/>
      <c r="S142" s="1"/>
      <c r="T142" s="1"/>
      <c r="U142" s="1"/>
      <c r="V142" s="1"/>
    </row>
    <row r="143" spans="1:22" ht="38.1" customHeight="1">
      <c r="A143" s="8" t="str">
        <f>IF(CHOOSE($V$6,Setup!$F$143,Setup!$G$143,Setup!$H$143,Setup!$I$143,Setup!$J$143,Setup!$K$143,Setup!$L$143,Setup!$M$143,Setup!$N$143,Setup!$O$143,Setup!$P$143,Setup!$Q$143,Setup!$R$143,Setup!$S$143,Setup!$T$143,Setup!$U$143)="","",CHOOSE($V$6,Setup!$F$143,Setup!$G$143,Setup!$H$143,Setup!$I$143,Setup!$J$143,Setup!$K$143,Setup!$L$143,Setup!$M$143,Setup!$N$143,Setup!$O$143,Setup!$P$143,Setup!$Q$143,Setup!$R$143,Setup!$S$143,Setup!$T$143,Setup!$U$143))</f>
        <v/>
      </c>
      <c r="B143" s="1" t="str">
        <f>IF(A143="","",IF($V$7=1,COUNTIFS('Incident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Log'!$AF$9:$AF$1008),A143),0)))</f>
        <v/>
      </c>
      <c r="C143" s="1" t="str">
        <f>IF(A143="","",COUNTIFS($B$13:$B$212,"&gt;"&amp;B143)+COUNTIFS($B$13:B143,B143))</f>
        <v/>
      </c>
      <c r="D143" s="1"/>
      <c r="E143" s="1"/>
      <c r="F143" s="1"/>
      <c r="G143" s="1"/>
      <c r="H143" s="1"/>
      <c r="I143" s="1"/>
      <c r="J143" s="1"/>
      <c r="K143" s="1"/>
      <c r="L143" s="1"/>
      <c r="M143" s="1"/>
      <c r="N143" s="1"/>
      <c r="O143" s="1"/>
      <c r="P143" s="1"/>
      <c r="Q143" s="1"/>
      <c r="R143" s="1"/>
      <c r="S143" s="1"/>
      <c r="T143" s="1"/>
      <c r="U143" s="1"/>
      <c r="V143" s="1"/>
    </row>
    <row r="144" spans="1:22" ht="38.1" customHeight="1">
      <c r="A144" s="10" t="str">
        <f>IF(CHOOSE($V$6,Setup!$F$144,Setup!$G$144,Setup!$H$144,Setup!$I$144,Setup!$J$144,Setup!$K$144,Setup!$L$144,Setup!$M$144,Setup!$N$144,Setup!$O$144,Setup!$P$144,Setup!$Q$144,Setup!$R$144,Setup!$S$144,Setup!$T$144,Setup!$U$144)="","",CHOOSE($V$6,Setup!$F$144,Setup!$G$144,Setup!$H$144,Setup!$I$144,Setup!$J$144,Setup!$K$144,Setup!$L$144,Setup!$M$144,Setup!$N$144,Setup!$O$144,Setup!$P$144,Setup!$Q$144,Setup!$R$144,Setup!$S$144,Setup!$T$144,Setup!$U$144))</f>
        <v/>
      </c>
      <c r="B144" s="11" t="str">
        <f>IF(A144="","",IF($V$7=1,COUNTIFS('Incident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Log'!$AF$9:$AF$1008),A144),0)))</f>
        <v/>
      </c>
      <c r="C144" s="11" t="str">
        <f>IF(A144="","",COUNTIFS($B$13:$B$212,"&gt;"&amp;B144)+COUNTIFS($B$13:B144,B144))</f>
        <v/>
      </c>
      <c r="D144" s="1"/>
      <c r="E144" s="1"/>
      <c r="F144" s="1"/>
      <c r="G144" s="1"/>
      <c r="H144" s="1"/>
      <c r="I144" s="1"/>
      <c r="J144" s="1"/>
      <c r="K144" s="1"/>
      <c r="L144" s="1"/>
      <c r="M144" s="1"/>
      <c r="N144" s="1"/>
      <c r="O144" s="1"/>
      <c r="P144" s="1"/>
      <c r="Q144" s="1"/>
      <c r="R144" s="1"/>
      <c r="S144" s="1"/>
      <c r="T144" s="1"/>
      <c r="U144" s="1"/>
      <c r="V144" s="1"/>
    </row>
    <row r="145" spans="1:22" ht="38.1" customHeight="1">
      <c r="A145" s="8" t="str">
        <f>IF(CHOOSE($V$6,Setup!$F$145,Setup!$G$145,Setup!$H$145,Setup!$I$145,Setup!$J$145,Setup!$K$145,Setup!$L$145,Setup!$M$145,Setup!$N$145,Setup!$O$145,Setup!$P$145,Setup!$Q$145,Setup!$R$145,Setup!$S$145,Setup!$T$145,Setup!$U$145)="","",CHOOSE($V$6,Setup!$F$145,Setup!$G$145,Setup!$H$145,Setup!$I$145,Setup!$J$145,Setup!$K$145,Setup!$L$145,Setup!$M$145,Setup!$N$145,Setup!$O$145,Setup!$P$145,Setup!$Q$145,Setup!$R$145,Setup!$S$145,Setup!$T$145,Setup!$U$145))</f>
        <v/>
      </c>
      <c r="B145" s="1" t="str">
        <f>IF(A145="","",IF($V$7=1,COUNTIFS('Incident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Log'!$AF$9:$AF$1008),A145),0)))</f>
        <v/>
      </c>
      <c r="C145" s="1" t="str">
        <f>IF(A145="","",COUNTIFS($B$13:$B$212,"&gt;"&amp;B145)+COUNTIFS($B$13:B145,B145))</f>
        <v/>
      </c>
      <c r="D145" s="1"/>
      <c r="E145" s="1"/>
      <c r="F145" s="1"/>
      <c r="G145" s="1"/>
      <c r="H145" s="1"/>
      <c r="I145" s="1"/>
      <c r="J145" s="1"/>
      <c r="K145" s="1"/>
      <c r="L145" s="1"/>
      <c r="M145" s="1"/>
      <c r="N145" s="1"/>
      <c r="O145" s="1"/>
      <c r="P145" s="1"/>
      <c r="Q145" s="1"/>
      <c r="R145" s="1"/>
      <c r="S145" s="1"/>
      <c r="T145" s="1"/>
      <c r="U145" s="1"/>
      <c r="V145" s="1"/>
    </row>
    <row r="146" spans="1:22" ht="38.1" customHeight="1">
      <c r="A146" s="10" t="str">
        <f>IF(CHOOSE($V$6,Setup!$F$146,Setup!$G$146,Setup!$H$146,Setup!$I$146,Setup!$J$146,Setup!$K$146,Setup!$L$146,Setup!$M$146,Setup!$N$146,Setup!$O$146,Setup!$P$146,Setup!$Q$146,Setup!$R$146,Setup!$S$146,Setup!$T$146,Setup!$U$146)="","",CHOOSE($V$6,Setup!$F$146,Setup!$G$146,Setup!$H$146,Setup!$I$146,Setup!$J$146,Setup!$K$146,Setup!$L$146,Setup!$M$146,Setup!$N$146,Setup!$O$146,Setup!$P$146,Setup!$Q$146,Setup!$R$146,Setup!$S$146,Setup!$T$146,Setup!$U$146))</f>
        <v/>
      </c>
      <c r="B146" s="11" t="str">
        <f>IF(A146="","",IF($V$7=1,COUNTIFS('Incident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Log'!$AF$9:$AF$1008),A146),0)))</f>
        <v/>
      </c>
      <c r="C146" s="11" t="str">
        <f>IF(A146="","",COUNTIFS($B$13:$B$212,"&gt;"&amp;B146)+COUNTIFS($B$13:B146,B146))</f>
        <v/>
      </c>
      <c r="D146" s="1"/>
      <c r="E146" s="1"/>
      <c r="F146" s="1"/>
      <c r="G146" s="1"/>
      <c r="H146" s="1"/>
      <c r="I146" s="1"/>
      <c r="J146" s="1"/>
      <c r="K146" s="1"/>
      <c r="L146" s="1"/>
      <c r="M146" s="1"/>
      <c r="N146" s="1"/>
      <c r="O146" s="1"/>
      <c r="P146" s="1"/>
      <c r="Q146" s="1"/>
      <c r="R146" s="1"/>
      <c r="S146" s="1"/>
      <c r="T146" s="1"/>
      <c r="U146" s="1"/>
      <c r="V146" s="1"/>
    </row>
    <row r="147" spans="1:22" ht="38.1" customHeight="1">
      <c r="A147" s="8" t="str">
        <f>IF(CHOOSE($V$6,Setup!$F$147,Setup!$G$147,Setup!$H$147,Setup!$I$147,Setup!$J$147,Setup!$K$147,Setup!$L$147,Setup!$M$147,Setup!$N$147,Setup!$O$147,Setup!$P$147,Setup!$Q$147,Setup!$R$147,Setup!$S$147,Setup!$T$147,Setup!$U$147)="","",CHOOSE($V$6,Setup!$F$147,Setup!$G$147,Setup!$H$147,Setup!$I$147,Setup!$J$147,Setup!$K$147,Setup!$L$147,Setup!$M$147,Setup!$N$147,Setup!$O$147,Setup!$P$147,Setup!$Q$147,Setup!$R$147,Setup!$S$147,Setup!$T$147,Setup!$U$147))</f>
        <v/>
      </c>
      <c r="B147" s="1" t="str">
        <f>IF(A147="","",IF($V$7=1,COUNTIFS('Incident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Log'!$AF$9:$AF$1008),A147),0)))</f>
        <v/>
      </c>
      <c r="C147" s="1" t="str">
        <f>IF(A147="","",COUNTIFS($B$13:$B$212,"&gt;"&amp;B147)+COUNTIFS($B$13:B147,B147))</f>
        <v/>
      </c>
      <c r="D147" s="1"/>
      <c r="E147" s="1"/>
      <c r="F147" s="1"/>
      <c r="G147" s="1"/>
      <c r="H147" s="1"/>
      <c r="I147" s="1"/>
      <c r="J147" s="1"/>
      <c r="K147" s="1"/>
      <c r="L147" s="1"/>
      <c r="M147" s="1"/>
      <c r="N147" s="1"/>
      <c r="O147" s="1"/>
      <c r="P147" s="1"/>
      <c r="Q147" s="1"/>
      <c r="R147" s="1"/>
      <c r="S147" s="1"/>
      <c r="T147" s="1"/>
      <c r="U147" s="1"/>
      <c r="V147" s="1"/>
    </row>
    <row r="148" spans="1:22" ht="38.1" customHeight="1">
      <c r="A148" s="10" t="str">
        <f>IF(CHOOSE($V$6,Setup!$F$148,Setup!$G$148,Setup!$H$148,Setup!$I$148,Setup!$J$148,Setup!$K$148,Setup!$L$148,Setup!$M$148,Setup!$N$148,Setup!$O$148,Setup!$P$148,Setup!$Q$148,Setup!$R$148,Setup!$S$148,Setup!$T$148,Setup!$U$148)="","",CHOOSE($V$6,Setup!$F$148,Setup!$G$148,Setup!$H$148,Setup!$I$148,Setup!$J$148,Setup!$K$148,Setup!$L$148,Setup!$M$148,Setup!$N$148,Setup!$O$148,Setup!$P$148,Setup!$Q$148,Setup!$R$148,Setup!$S$148,Setup!$T$148,Setup!$U$148))</f>
        <v/>
      </c>
      <c r="B148" s="11" t="str">
        <f>IF(A148="","",IF($V$7=1,COUNTIFS('Incident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Log'!$AF$9:$AF$1008),A148),0)))</f>
        <v/>
      </c>
      <c r="C148" s="11" t="str">
        <f>IF(A148="","",COUNTIFS($B$13:$B$212,"&gt;"&amp;B148)+COUNTIFS($B$13:B148,B148))</f>
        <v/>
      </c>
      <c r="D148" s="1"/>
      <c r="E148" s="1"/>
      <c r="F148" s="1"/>
      <c r="G148" s="1"/>
      <c r="H148" s="1"/>
      <c r="I148" s="1"/>
      <c r="J148" s="1"/>
      <c r="K148" s="1"/>
      <c r="L148" s="1"/>
      <c r="M148" s="1"/>
      <c r="N148" s="1"/>
      <c r="O148" s="1"/>
      <c r="P148" s="1"/>
      <c r="Q148" s="1"/>
      <c r="R148" s="1"/>
      <c r="S148" s="1"/>
      <c r="T148" s="1"/>
      <c r="U148" s="1"/>
      <c r="V148" s="1"/>
    </row>
    <row r="149" spans="1:22" ht="38.1" customHeight="1">
      <c r="A149" s="8" t="str">
        <f>IF(CHOOSE($V$6,Setup!$F$149,Setup!$G$149,Setup!$H$149,Setup!$I$149,Setup!$J$149,Setup!$K$149,Setup!$L$149,Setup!$M$149,Setup!$N$149,Setup!$O$149,Setup!$P$149,Setup!$Q$149,Setup!$R$149,Setup!$S$149,Setup!$T$149,Setup!$U$149)="","",CHOOSE($V$6,Setup!$F$149,Setup!$G$149,Setup!$H$149,Setup!$I$149,Setup!$J$149,Setup!$K$149,Setup!$L$149,Setup!$M$149,Setup!$N$149,Setup!$O$149,Setup!$P$149,Setup!$Q$149,Setup!$R$149,Setup!$S$149,Setup!$T$149,Setup!$U$149))</f>
        <v/>
      </c>
      <c r="B149" s="1" t="str">
        <f>IF(A149="","",IF($V$7=1,COUNTIFS('Incident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Log'!$AF$9:$AF$1008),A149,CHOOSE($V$6,'Incident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Log'!$AF$9:$AF$1008),A149),0)))</f>
        <v/>
      </c>
      <c r="C149" s="1" t="str">
        <f>IF(A149="","",COUNTIFS($B$13:$B$212,"&gt;"&amp;B149)+COUNTIFS($B$13:B149,B149))</f>
        <v/>
      </c>
      <c r="D149" s="1"/>
      <c r="E149" s="1"/>
      <c r="F149" s="1"/>
      <c r="G149" s="1"/>
      <c r="H149" s="1"/>
      <c r="I149" s="1"/>
      <c r="J149" s="1"/>
      <c r="K149" s="1"/>
      <c r="L149" s="1"/>
      <c r="M149" s="1"/>
      <c r="N149" s="1"/>
      <c r="O149" s="1"/>
      <c r="P149" s="1"/>
      <c r="Q149" s="1"/>
      <c r="R149" s="1"/>
      <c r="S149" s="1"/>
      <c r="T149" s="1"/>
      <c r="U149" s="1"/>
      <c r="V149" s="1"/>
    </row>
    <row r="150" spans="1:22" ht="38.1" customHeight="1">
      <c r="A150" s="10" t="str">
        <f>IF(CHOOSE($V$6,Setup!$F$150,Setup!$G$150,Setup!$H$150,Setup!$I$150,Setup!$J$150,Setup!$K$150,Setup!$L$150,Setup!$M$150,Setup!$N$150,Setup!$O$150,Setup!$P$150,Setup!$Q$150,Setup!$R$150,Setup!$S$150,Setup!$T$150,Setup!$U$150)="","",CHOOSE($V$6,Setup!$F$150,Setup!$G$150,Setup!$H$150,Setup!$I$150,Setup!$J$150,Setup!$K$150,Setup!$L$150,Setup!$M$150,Setup!$N$150,Setup!$O$150,Setup!$P$150,Setup!$Q$150,Setup!$R$150,Setup!$S$150,Setup!$T$150,Setup!$U$150))</f>
        <v/>
      </c>
      <c r="B150" s="11" t="str">
        <f>IF(A150="","",IF($V$7=1,COUNTIFS('Incident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Log'!$AF$9:$AF$1008),A150),0)))</f>
        <v/>
      </c>
      <c r="C150" s="11" t="str">
        <f>IF(A150="","",COUNTIFS($B$13:$B$212,"&gt;"&amp;B150)+COUNTIFS($B$13:B150,B150))</f>
        <v/>
      </c>
      <c r="D150" s="1"/>
      <c r="E150" s="1"/>
      <c r="F150" s="1"/>
      <c r="G150" s="1"/>
      <c r="H150" s="1"/>
      <c r="I150" s="1"/>
      <c r="J150" s="1"/>
      <c r="K150" s="1"/>
      <c r="L150" s="1"/>
      <c r="M150" s="1"/>
      <c r="N150" s="1"/>
      <c r="O150" s="1"/>
      <c r="P150" s="1"/>
      <c r="Q150" s="1"/>
      <c r="R150" s="1"/>
      <c r="S150" s="1"/>
      <c r="T150" s="1"/>
      <c r="U150" s="1"/>
      <c r="V150" s="1"/>
    </row>
    <row r="151" spans="1:22" ht="38.1" customHeight="1">
      <c r="A151" s="8" t="str">
        <f>IF(CHOOSE($V$6,Setup!$F$151,Setup!$G$151,Setup!$H$151,Setup!$I$151,Setup!$J$151,Setup!$K$151,Setup!$L$151,Setup!$M$151,Setup!$N$151,Setup!$O$151,Setup!$P$151,Setup!$Q$151,Setup!$R$151,Setup!$S$151,Setup!$T$151,Setup!$U$151)="","",CHOOSE($V$6,Setup!$F$151,Setup!$G$151,Setup!$H$151,Setup!$I$151,Setup!$J$151,Setup!$K$151,Setup!$L$151,Setup!$M$151,Setup!$N$151,Setup!$O$151,Setup!$P$151,Setup!$Q$151,Setup!$R$151,Setup!$S$151,Setup!$T$151,Setup!$U$151))</f>
        <v/>
      </c>
      <c r="B151" s="1" t="str">
        <f>IF(A151="","",IF($V$7=1,COUNTIFS('Incident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Log'!$AF$9:$AF$1008),A151),0)))</f>
        <v/>
      </c>
      <c r="C151" s="1" t="str">
        <f>IF(A151="","",COUNTIFS($B$13:$B$212,"&gt;"&amp;B151)+COUNTIFS($B$13:B151,B151))</f>
        <v/>
      </c>
      <c r="D151" s="1"/>
      <c r="E151" s="1"/>
      <c r="F151" s="1"/>
      <c r="G151" s="1"/>
      <c r="H151" s="1"/>
      <c r="I151" s="1"/>
      <c r="J151" s="1"/>
      <c r="K151" s="1"/>
      <c r="L151" s="1"/>
      <c r="M151" s="1"/>
      <c r="N151" s="1"/>
      <c r="O151" s="1"/>
      <c r="P151" s="1"/>
      <c r="Q151" s="1"/>
      <c r="R151" s="1"/>
      <c r="S151" s="1"/>
      <c r="T151" s="1"/>
      <c r="U151" s="1"/>
      <c r="V151" s="1"/>
    </row>
    <row r="152" spans="1:22" ht="38.1" customHeight="1">
      <c r="A152" s="10" t="str">
        <f>IF(CHOOSE($V$6,Setup!$F$152,Setup!$G$152,Setup!$H$152,Setup!$I$152,Setup!$J$152,Setup!$K$152,Setup!$L$152,Setup!$M$152,Setup!$N$152,Setup!$O$152,Setup!$P$152,Setup!$Q$152,Setup!$R$152,Setup!$S$152,Setup!$T$152,Setup!$U$152)="","",CHOOSE($V$6,Setup!$F$152,Setup!$G$152,Setup!$H$152,Setup!$I$152,Setup!$J$152,Setup!$K$152,Setup!$L$152,Setup!$M$152,Setup!$N$152,Setup!$O$152,Setup!$P$152,Setup!$Q$152,Setup!$R$152,Setup!$S$152,Setup!$T$152,Setup!$U$152))</f>
        <v/>
      </c>
      <c r="B152" s="11" t="str">
        <f>IF(A152="","",IF($V$7=1,COUNTIFS('Incident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Log'!$AF$9:$AF$1008),A152),0)))</f>
        <v/>
      </c>
      <c r="C152" s="11" t="str">
        <f>IF(A152="","",COUNTIFS($B$13:$B$212,"&gt;"&amp;B152)+COUNTIFS($B$13:B152,B152))</f>
        <v/>
      </c>
      <c r="D152" s="1"/>
      <c r="E152" s="1"/>
      <c r="F152" s="1"/>
      <c r="G152" s="1"/>
      <c r="H152" s="1"/>
      <c r="I152" s="1"/>
      <c r="J152" s="1"/>
      <c r="K152" s="1"/>
      <c r="L152" s="1"/>
      <c r="M152" s="1"/>
      <c r="N152" s="1"/>
      <c r="O152" s="1"/>
      <c r="P152" s="1"/>
      <c r="Q152" s="1"/>
      <c r="R152" s="1"/>
      <c r="S152" s="1"/>
      <c r="T152" s="1"/>
      <c r="U152" s="1"/>
      <c r="V152" s="1"/>
    </row>
    <row r="153" spans="1:22" ht="38.1" customHeight="1">
      <c r="A153" s="8" t="str">
        <f>IF(CHOOSE($V$6,Setup!$F$153,Setup!$G$153,Setup!$H$153,Setup!$I$153,Setup!$J$153,Setup!$K$153,Setup!$L$153,Setup!$M$153,Setup!$N$153,Setup!$O$153,Setup!$P$153,Setup!$Q$153,Setup!$R$153,Setup!$S$153,Setup!$T$153,Setup!$U$153)="","",CHOOSE($V$6,Setup!$F$153,Setup!$G$153,Setup!$H$153,Setup!$I$153,Setup!$J$153,Setup!$K$153,Setup!$L$153,Setup!$M$153,Setup!$N$153,Setup!$O$153,Setup!$P$153,Setup!$Q$153,Setup!$R$153,Setup!$S$153,Setup!$T$153,Setup!$U$153))</f>
        <v/>
      </c>
      <c r="B153" s="1" t="str">
        <f>IF(A153="","",IF($V$7=1,COUNTIFS('Incident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Log'!$AF$9:$AF$1008),A153),0)))</f>
        <v/>
      </c>
      <c r="C153" s="1" t="str">
        <f>IF(A153="","",COUNTIFS($B$13:$B$212,"&gt;"&amp;B153)+COUNTIFS($B$13:B153,B153))</f>
        <v/>
      </c>
      <c r="D153" s="1"/>
      <c r="E153" s="1"/>
      <c r="F153" s="1"/>
      <c r="G153" s="1"/>
      <c r="H153" s="1"/>
      <c r="I153" s="1"/>
      <c r="J153" s="1"/>
      <c r="K153" s="1"/>
      <c r="L153" s="1"/>
      <c r="M153" s="1"/>
      <c r="N153" s="1"/>
      <c r="O153" s="1"/>
      <c r="P153" s="1"/>
      <c r="Q153" s="1"/>
      <c r="R153" s="1"/>
      <c r="S153" s="1"/>
      <c r="T153" s="1"/>
      <c r="U153" s="1"/>
      <c r="V153" s="1"/>
    </row>
    <row r="154" spans="1:22" ht="38.1" customHeight="1">
      <c r="A154" s="10" t="str">
        <f>IF(CHOOSE($V$6,Setup!$F$154,Setup!$G$154,Setup!$H$154,Setup!$I$154,Setup!$J$154,Setup!$K$154,Setup!$L$154,Setup!$M$154,Setup!$N$154,Setup!$O$154,Setup!$P$154,Setup!$Q$154,Setup!$R$154,Setup!$S$154,Setup!$T$154,Setup!$U$154)="","",CHOOSE($V$6,Setup!$F$154,Setup!$G$154,Setup!$H$154,Setup!$I$154,Setup!$J$154,Setup!$K$154,Setup!$L$154,Setup!$M$154,Setup!$N$154,Setup!$O$154,Setup!$P$154,Setup!$Q$154,Setup!$R$154,Setup!$S$154,Setup!$T$154,Setup!$U$154))</f>
        <v/>
      </c>
      <c r="B154" s="11" t="str">
        <f>IF(A154="","",IF($V$7=1,COUNTIFS('Incident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Log'!$AF$9:$AF$1008),A154),0)))</f>
        <v/>
      </c>
      <c r="C154" s="11" t="str">
        <f>IF(A154="","",COUNTIFS($B$13:$B$212,"&gt;"&amp;B154)+COUNTIFS($B$13:B154,B154))</f>
        <v/>
      </c>
      <c r="D154" s="1"/>
      <c r="E154" s="1"/>
      <c r="F154" s="1"/>
      <c r="G154" s="1"/>
      <c r="H154" s="1"/>
      <c r="I154" s="1"/>
      <c r="J154" s="1"/>
      <c r="K154" s="1"/>
      <c r="L154" s="1"/>
      <c r="M154" s="1"/>
      <c r="N154" s="1"/>
      <c r="O154" s="1"/>
      <c r="P154" s="1"/>
      <c r="Q154" s="1"/>
      <c r="R154" s="1"/>
      <c r="S154" s="1"/>
      <c r="T154" s="1"/>
      <c r="U154" s="1"/>
      <c r="V154" s="1"/>
    </row>
    <row r="155" spans="1:22" ht="38.1" customHeight="1">
      <c r="A155" s="8" t="str">
        <f>IF(CHOOSE($V$6,Setup!$F$155,Setup!$G$155,Setup!$H$155,Setup!$I$155,Setup!$J$155,Setup!$K$155,Setup!$L$155,Setup!$M$155,Setup!$N$155,Setup!$O$155,Setup!$P$155,Setup!$Q$155,Setup!$R$155,Setup!$S$155,Setup!$T$155,Setup!$U$155)="","",CHOOSE($V$6,Setup!$F$155,Setup!$G$155,Setup!$H$155,Setup!$I$155,Setup!$J$155,Setup!$K$155,Setup!$L$155,Setup!$M$155,Setup!$N$155,Setup!$O$155,Setup!$P$155,Setup!$Q$155,Setup!$R$155,Setup!$S$155,Setup!$T$155,Setup!$U$155))</f>
        <v/>
      </c>
      <c r="B155" s="1" t="str">
        <f>IF(A155="","",IF($V$7=1,COUNTIFS('Incident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Log'!$AF$9:$AF$1008),A155),0)))</f>
        <v/>
      </c>
      <c r="C155" s="1" t="str">
        <f>IF(A155="","",COUNTIFS($B$13:$B$212,"&gt;"&amp;B155)+COUNTIFS($B$13:B155,B155))</f>
        <v/>
      </c>
      <c r="D155" s="1"/>
      <c r="E155" s="1"/>
      <c r="F155" s="1"/>
      <c r="G155" s="1"/>
      <c r="H155" s="1"/>
      <c r="I155" s="1"/>
      <c r="J155" s="1"/>
      <c r="K155" s="1"/>
      <c r="L155" s="1"/>
      <c r="M155" s="1"/>
      <c r="N155" s="1"/>
      <c r="O155" s="1"/>
      <c r="P155" s="1"/>
      <c r="Q155" s="1"/>
      <c r="R155" s="1"/>
      <c r="S155" s="1"/>
      <c r="T155" s="1"/>
      <c r="U155" s="1"/>
      <c r="V155" s="1"/>
    </row>
    <row r="156" spans="1:22" ht="38.1" customHeight="1">
      <c r="A156" s="10" t="str">
        <f>IF(CHOOSE($V$6,Setup!$F$156,Setup!$G$156,Setup!$H$156,Setup!$I$156,Setup!$J$156,Setup!$K$156,Setup!$L$156,Setup!$M$156,Setup!$N$156,Setup!$O$156,Setup!$P$156,Setup!$Q$156,Setup!$R$156,Setup!$S$156,Setup!$T$156,Setup!$U$156)="","",CHOOSE($V$6,Setup!$F$156,Setup!$G$156,Setup!$H$156,Setup!$I$156,Setup!$J$156,Setup!$K$156,Setup!$L$156,Setup!$M$156,Setup!$N$156,Setup!$O$156,Setup!$P$156,Setup!$Q$156,Setup!$R$156,Setup!$S$156,Setup!$T$156,Setup!$U$156))</f>
        <v/>
      </c>
      <c r="B156" s="11" t="str">
        <f>IF(A156="","",IF($V$7=1,COUNTIFS('Incident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Log'!$AF$9:$AF$1008),A156),0)))</f>
        <v/>
      </c>
      <c r="C156" s="11" t="str">
        <f>IF(A156="","",COUNTIFS($B$13:$B$212,"&gt;"&amp;B156)+COUNTIFS($B$13:B156,B156))</f>
        <v/>
      </c>
      <c r="D156" s="1"/>
      <c r="E156" s="1"/>
      <c r="F156" s="1"/>
      <c r="G156" s="1"/>
      <c r="H156" s="1"/>
      <c r="I156" s="1"/>
      <c r="J156" s="1"/>
      <c r="K156" s="1"/>
      <c r="L156" s="1"/>
      <c r="M156" s="1"/>
      <c r="N156" s="1"/>
      <c r="O156" s="1"/>
      <c r="P156" s="1"/>
      <c r="Q156" s="1"/>
      <c r="R156" s="1"/>
      <c r="S156" s="1"/>
      <c r="T156" s="1"/>
      <c r="U156" s="1"/>
      <c r="V156" s="1"/>
    </row>
    <row r="157" spans="1:22" ht="38.1" customHeight="1">
      <c r="A157" s="8" t="str">
        <f>IF(CHOOSE($V$6,Setup!$F$157,Setup!$G$157,Setup!$H$157,Setup!$I$157,Setup!$J$157,Setup!$K$157,Setup!$L$157,Setup!$M$157,Setup!$N$157,Setup!$O$157,Setup!$P$157,Setup!$Q$157,Setup!$R$157,Setup!$S$157,Setup!$T$157,Setup!$U$157)="","",CHOOSE($V$6,Setup!$F$157,Setup!$G$157,Setup!$H$157,Setup!$I$157,Setup!$J$157,Setup!$K$157,Setup!$L$157,Setup!$M$157,Setup!$N$157,Setup!$O$157,Setup!$P$157,Setup!$Q$157,Setup!$R$157,Setup!$S$157,Setup!$T$157,Setup!$U$157))</f>
        <v/>
      </c>
      <c r="B157" s="1" t="str">
        <f>IF(A157="","",IF($V$7=1,COUNTIFS('Incident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Log'!$AF$9:$AF$1008),A157),0)))</f>
        <v/>
      </c>
      <c r="C157" s="1" t="str">
        <f>IF(A157="","",COUNTIFS($B$13:$B$212,"&gt;"&amp;B157)+COUNTIFS($B$13:B157,B157))</f>
        <v/>
      </c>
      <c r="D157" s="1"/>
      <c r="E157" s="1"/>
      <c r="F157" s="1"/>
      <c r="G157" s="1"/>
      <c r="H157" s="1"/>
      <c r="I157" s="1"/>
      <c r="J157" s="1"/>
      <c r="K157" s="1"/>
      <c r="L157" s="1"/>
      <c r="M157" s="1"/>
      <c r="N157" s="1"/>
      <c r="O157" s="1"/>
      <c r="P157" s="1"/>
      <c r="Q157" s="1"/>
      <c r="R157" s="1"/>
      <c r="S157" s="1"/>
      <c r="T157" s="1"/>
      <c r="U157" s="1"/>
      <c r="V157" s="1"/>
    </row>
    <row r="158" spans="1:22" ht="38.1" customHeight="1">
      <c r="A158" s="10" t="str">
        <f>IF(CHOOSE($V$6,Setup!$F$158,Setup!$G$158,Setup!$H$158,Setup!$I$158,Setup!$J$158,Setup!$K$158,Setup!$L$158,Setup!$M$158,Setup!$N$158,Setup!$O$158,Setup!$P$158,Setup!$Q$158,Setup!$R$158,Setup!$S$158,Setup!$T$158,Setup!$U$158)="","",CHOOSE($V$6,Setup!$F$158,Setup!$G$158,Setup!$H$158,Setup!$I$158,Setup!$J$158,Setup!$K$158,Setup!$L$158,Setup!$M$158,Setup!$N$158,Setup!$O$158,Setup!$P$158,Setup!$Q$158,Setup!$R$158,Setup!$S$158,Setup!$T$158,Setup!$U$158))</f>
        <v/>
      </c>
      <c r="B158" s="11" t="str">
        <f>IF(A158="","",IF($V$7=1,COUNTIFS('Incident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Log'!$AF$9:$AF$1008),A158),0)))</f>
        <v/>
      </c>
      <c r="C158" s="11" t="str">
        <f>IF(A158="","",COUNTIFS($B$13:$B$212,"&gt;"&amp;B158)+COUNTIFS($B$13:B158,B158))</f>
        <v/>
      </c>
      <c r="D158" s="1"/>
      <c r="E158" s="1"/>
      <c r="F158" s="1"/>
      <c r="G158" s="1"/>
      <c r="H158" s="1"/>
      <c r="I158" s="1"/>
      <c r="J158" s="1"/>
      <c r="K158" s="1"/>
      <c r="L158" s="1"/>
      <c r="M158" s="1"/>
      <c r="N158" s="1"/>
      <c r="O158" s="1"/>
      <c r="P158" s="1"/>
      <c r="Q158" s="1"/>
      <c r="R158" s="1"/>
      <c r="S158" s="1"/>
      <c r="T158" s="1"/>
      <c r="U158" s="1"/>
      <c r="V158" s="1"/>
    </row>
    <row r="159" spans="1:22" ht="38.1" customHeight="1">
      <c r="A159" s="8" t="str">
        <f>IF(CHOOSE($V$6,Setup!$F$159,Setup!$G$159,Setup!$H$159,Setup!$I$159,Setup!$J$159,Setup!$K$159,Setup!$L$159,Setup!$M$159,Setup!$N$159,Setup!$O$159,Setup!$P$159,Setup!$Q$159,Setup!$R$159,Setup!$S$159,Setup!$T$159,Setup!$U$159)="","",CHOOSE($V$6,Setup!$F$159,Setup!$G$159,Setup!$H$159,Setup!$I$159,Setup!$J$159,Setup!$K$159,Setup!$L$159,Setup!$M$159,Setup!$N$159,Setup!$O$159,Setup!$P$159,Setup!$Q$159,Setup!$R$159,Setup!$S$159,Setup!$T$159,Setup!$U$159))</f>
        <v/>
      </c>
      <c r="B159" s="1" t="str">
        <f>IF(A159="","",IF($V$7=1,COUNTIFS('Incident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Log'!$AF$9:$AF$1008),A159,CHOOSE($V$6,'Incident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Log'!$AF$9:$AF$1008),A159),0)))</f>
        <v/>
      </c>
      <c r="C159" s="1" t="str">
        <f>IF(A159="","",COUNTIFS($B$13:$B$212,"&gt;"&amp;B159)+COUNTIFS($B$13:B159,B159))</f>
        <v/>
      </c>
      <c r="D159" s="1"/>
      <c r="E159" s="1"/>
      <c r="F159" s="1"/>
      <c r="G159" s="1"/>
      <c r="H159" s="1"/>
      <c r="I159" s="1"/>
      <c r="J159" s="1"/>
      <c r="K159" s="1"/>
      <c r="L159" s="1"/>
      <c r="M159" s="1"/>
      <c r="N159" s="1"/>
      <c r="O159" s="1"/>
      <c r="P159" s="1"/>
      <c r="Q159" s="1"/>
      <c r="R159" s="1"/>
      <c r="S159" s="1"/>
      <c r="T159" s="1"/>
      <c r="U159" s="1"/>
      <c r="V159" s="1"/>
    </row>
    <row r="160" spans="1:22" ht="38.1" customHeight="1">
      <c r="A160" s="10" t="str">
        <f>IF(CHOOSE($V$6,Setup!$F$160,Setup!$G$160,Setup!$H$160,Setup!$I$160,Setup!$J$160,Setup!$K$160,Setup!$L$160,Setup!$M$160,Setup!$N$160,Setup!$O$160,Setup!$P$160,Setup!$Q$160,Setup!$R$160,Setup!$S$160,Setup!$T$160,Setup!$U$160)="","",CHOOSE($V$6,Setup!$F$160,Setup!$G$160,Setup!$H$160,Setup!$I$160,Setup!$J$160,Setup!$K$160,Setup!$L$160,Setup!$M$160,Setup!$N$160,Setup!$O$160,Setup!$P$160,Setup!$Q$160,Setup!$R$160,Setup!$S$160,Setup!$T$160,Setup!$U$160))</f>
        <v/>
      </c>
      <c r="B160" s="11" t="str">
        <f>IF(A160="","",IF($V$7=1,COUNTIFS('Incident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Log'!$AF$9:$AF$1008),A160),0)))</f>
        <v/>
      </c>
      <c r="C160" s="11" t="str">
        <f>IF(A160="","",COUNTIFS($B$13:$B$212,"&gt;"&amp;B160)+COUNTIFS($B$13:B160,B160))</f>
        <v/>
      </c>
      <c r="D160" s="1"/>
      <c r="E160" s="1"/>
      <c r="F160" s="1"/>
      <c r="G160" s="1"/>
      <c r="H160" s="1"/>
      <c r="I160" s="1"/>
      <c r="J160" s="1"/>
      <c r="K160" s="1"/>
      <c r="L160" s="1"/>
      <c r="M160" s="1"/>
      <c r="N160" s="1"/>
      <c r="O160" s="1"/>
      <c r="P160" s="1"/>
      <c r="Q160" s="1"/>
      <c r="R160" s="1"/>
      <c r="S160" s="1"/>
      <c r="T160" s="1"/>
      <c r="U160" s="1"/>
      <c r="V160" s="1"/>
    </row>
    <row r="161" spans="1:22" ht="38.1" customHeight="1">
      <c r="A161" s="8" t="str">
        <f>IF(CHOOSE($V$6,Setup!$F$161,Setup!$G$161,Setup!$H$161,Setup!$I$161,Setup!$J$161,Setup!$K$161,Setup!$L$161,Setup!$M$161,Setup!$N$161,Setup!$O$161,Setup!$P$161,Setup!$Q$161,Setup!$R$161,Setup!$S$161,Setup!$T$161,Setup!$U$161)="","",CHOOSE($V$6,Setup!$F$161,Setup!$G$161,Setup!$H$161,Setup!$I$161,Setup!$J$161,Setup!$K$161,Setup!$L$161,Setup!$M$161,Setup!$N$161,Setup!$O$161,Setup!$P$161,Setup!$Q$161,Setup!$R$161,Setup!$S$161,Setup!$T$161,Setup!$U$161))</f>
        <v/>
      </c>
      <c r="B161" s="1" t="str">
        <f>IF(A161="","",IF($V$7=1,COUNTIFS('Incident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Log'!$AF$9:$AF$1008),A161),0)))</f>
        <v/>
      </c>
      <c r="C161" s="1" t="str">
        <f>IF(A161="","",COUNTIFS($B$13:$B$212,"&gt;"&amp;B161)+COUNTIFS($B$13:B161,B161))</f>
        <v/>
      </c>
      <c r="D161" s="1"/>
      <c r="E161" s="1"/>
      <c r="F161" s="1"/>
      <c r="G161" s="1"/>
      <c r="H161" s="1"/>
      <c r="I161" s="1"/>
      <c r="J161" s="1"/>
      <c r="K161" s="1"/>
      <c r="L161" s="1"/>
      <c r="M161" s="1"/>
      <c r="N161" s="1"/>
      <c r="O161" s="1"/>
      <c r="P161" s="1"/>
      <c r="Q161" s="1"/>
      <c r="R161" s="1"/>
      <c r="S161" s="1"/>
      <c r="T161" s="1"/>
      <c r="U161" s="1"/>
      <c r="V161" s="1"/>
    </row>
    <row r="162" spans="1:22" ht="38.1" customHeight="1">
      <c r="A162" s="10" t="str">
        <f>IF(CHOOSE($V$6,Setup!$F$162,Setup!$G$162,Setup!$H$162,Setup!$I$162,Setup!$J$162,Setup!$K$162,Setup!$L$162,Setup!$M$162,Setup!$N$162,Setup!$O$162,Setup!$P$162,Setup!$Q$162,Setup!$R$162,Setup!$S$162,Setup!$T$162,Setup!$U$162)="","",CHOOSE($V$6,Setup!$F$162,Setup!$G$162,Setup!$H$162,Setup!$I$162,Setup!$J$162,Setup!$K$162,Setup!$L$162,Setup!$M$162,Setup!$N$162,Setup!$O$162,Setup!$P$162,Setup!$Q$162,Setup!$R$162,Setup!$S$162,Setup!$T$162,Setup!$U$162))</f>
        <v/>
      </c>
      <c r="B162" s="11" t="str">
        <f>IF(A162="","",IF($V$7=1,COUNTIFS('Incident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Log'!$AF$9:$AF$1008),A162),0)))</f>
        <v/>
      </c>
      <c r="C162" s="11" t="str">
        <f>IF(A162="","",COUNTIFS($B$13:$B$212,"&gt;"&amp;B162)+COUNTIFS($B$13:B162,B162))</f>
        <v/>
      </c>
      <c r="D162" s="1"/>
      <c r="E162" s="1"/>
      <c r="F162" s="1"/>
      <c r="G162" s="1"/>
      <c r="H162" s="1"/>
      <c r="I162" s="1"/>
      <c r="J162" s="1"/>
      <c r="K162" s="1"/>
      <c r="L162" s="1"/>
      <c r="M162" s="1"/>
      <c r="N162" s="1"/>
      <c r="O162" s="1"/>
      <c r="P162" s="1"/>
      <c r="Q162" s="1"/>
      <c r="R162" s="1"/>
      <c r="S162" s="1"/>
      <c r="T162" s="1"/>
      <c r="U162" s="1"/>
      <c r="V162" s="1"/>
    </row>
    <row r="163" spans="1:22" ht="38.1" customHeight="1">
      <c r="A163" s="8" t="str">
        <f>IF(CHOOSE($V$6,Setup!$F$163,Setup!$G$163,Setup!$H$163,Setup!$I$163,Setup!$J$163,Setup!$K$163,Setup!$L$163,Setup!$M$163,Setup!$N$163,Setup!$O$163,Setup!$P$163,Setup!$Q$163,Setup!$R$163,Setup!$S$163,Setup!$T$163,Setup!$U$163)="","",CHOOSE($V$6,Setup!$F$163,Setup!$G$163,Setup!$H$163,Setup!$I$163,Setup!$J$163,Setup!$K$163,Setup!$L$163,Setup!$M$163,Setup!$N$163,Setup!$O$163,Setup!$P$163,Setup!$Q$163,Setup!$R$163,Setup!$S$163,Setup!$T$163,Setup!$U$163))</f>
        <v/>
      </c>
      <c r="B163" s="1" t="str">
        <f>IF(A163="","",IF($V$7=1,COUNTIFS('Incident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Log'!$AF$9:$AF$1008),A163),0)))</f>
        <v/>
      </c>
      <c r="C163" s="1" t="str">
        <f>IF(A163="","",COUNTIFS($B$13:$B$212,"&gt;"&amp;B163)+COUNTIFS($B$13:B163,B163))</f>
        <v/>
      </c>
      <c r="D163" s="1"/>
      <c r="E163" s="1"/>
      <c r="F163" s="1"/>
      <c r="G163" s="1"/>
      <c r="H163" s="1"/>
      <c r="I163" s="1"/>
      <c r="J163" s="1"/>
      <c r="K163" s="1"/>
      <c r="L163" s="1"/>
      <c r="M163" s="1"/>
      <c r="N163" s="1"/>
      <c r="O163" s="1"/>
      <c r="P163" s="1"/>
      <c r="Q163" s="1"/>
      <c r="R163" s="1"/>
      <c r="S163" s="1"/>
      <c r="T163" s="1"/>
      <c r="U163" s="1"/>
      <c r="V163" s="1"/>
    </row>
    <row r="164" spans="1:22" ht="38.1" customHeight="1">
      <c r="A164" s="10" t="str">
        <f>IF(CHOOSE($V$6,Setup!$F$164,Setup!$G$164,Setup!$H$164,Setup!$I$164,Setup!$J$164,Setup!$K$164,Setup!$L$164,Setup!$M$164,Setup!$N$164,Setup!$O$164,Setup!$P$164,Setup!$Q$164,Setup!$R$164,Setup!$S$164,Setup!$T$164,Setup!$U$164)="","",CHOOSE($V$6,Setup!$F$164,Setup!$G$164,Setup!$H$164,Setup!$I$164,Setup!$J$164,Setup!$K$164,Setup!$L$164,Setup!$M$164,Setup!$N$164,Setup!$O$164,Setup!$P$164,Setup!$Q$164,Setup!$R$164,Setup!$S$164,Setup!$T$164,Setup!$U$164))</f>
        <v/>
      </c>
      <c r="B164" s="11" t="str">
        <f>IF(A164="","",IF($V$7=1,COUNTIFS('Incident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Log'!$AF$9:$AF$1008),A164),0)))</f>
        <v/>
      </c>
      <c r="C164" s="11" t="str">
        <f>IF(A164="","",COUNTIFS($B$13:$B$212,"&gt;"&amp;B164)+COUNTIFS($B$13:B164,B164))</f>
        <v/>
      </c>
      <c r="D164" s="1"/>
      <c r="E164" s="1"/>
      <c r="F164" s="1"/>
      <c r="G164" s="1"/>
      <c r="H164" s="1"/>
      <c r="I164" s="1"/>
      <c r="J164" s="1"/>
      <c r="K164" s="1"/>
      <c r="L164" s="1"/>
      <c r="M164" s="1"/>
      <c r="N164" s="1"/>
      <c r="O164" s="1"/>
      <c r="P164" s="1"/>
      <c r="Q164" s="1"/>
      <c r="R164" s="1"/>
      <c r="S164" s="1"/>
      <c r="T164" s="1"/>
      <c r="U164" s="1"/>
      <c r="V164" s="1"/>
    </row>
    <row r="165" spans="1:22" ht="38.1" customHeight="1">
      <c r="A165" s="8" t="str">
        <f>IF(CHOOSE($V$6,Setup!$F$165,Setup!$G$165,Setup!$H$165,Setup!$I$165,Setup!$J$165,Setup!$K$165,Setup!$L$165,Setup!$M$165,Setup!$N$165,Setup!$O$165,Setup!$P$165,Setup!$Q$165,Setup!$R$165,Setup!$S$165,Setup!$T$165,Setup!$U$165)="","",CHOOSE($V$6,Setup!$F$165,Setup!$G$165,Setup!$H$165,Setup!$I$165,Setup!$J$165,Setup!$K$165,Setup!$L$165,Setup!$M$165,Setup!$N$165,Setup!$O$165,Setup!$P$165,Setup!$Q$165,Setup!$R$165,Setup!$S$165,Setup!$T$165,Setup!$U$165))</f>
        <v/>
      </c>
      <c r="B165" s="1" t="str">
        <f>IF(A165="","",IF($V$7=1,COUNTIFS('Incident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Log'!$AF$9:$AF$1008),A165),0)))</f>
        <v/>
      </c>
      <c r="C165" s="1" t="str">
        <f>IF(A165="","",COUNTIFS($B$13:$B$212,"&gt;"&amp;B165)+COUNTIFS($B$13:B165,B165))</f>
        <v/>
      </c>
      <c r="D165" s="1"/>
      <c r="E165" s="1"/>
      <c r="F165" s="1"/>
      <c r="G165" s="1"/>
      <c r="H165" s="1"/>
      <c r="I165" s="1"/>
      <c r="J165" s="1"/>
      <c r="K165" s="1"/>
      <c r="L165" s="1"/>
      <c r="M165" s="1"/>
      <c r="N165" s="1"/>
      <c r="O165" s="1"/>
      <c r="P165" s="1"/>
      <c r="Q165" s="1"/>
      <c r="R165" s="1"/>
      <c r="S165" s="1"/>
      <c r="T165" s="1"/>
      <c r="U165" s="1"/>
      <c r="V165" s="1"/>
    </row>
    <row r="166" spans="1:22" ht="38.1" customHeight="1">
      <c r="A166" s="10" t="str">
        <f>IF(CHOOSE($V$6,Setup!$F$166,Setup!$G$166,Setup!$H$166,Setup!$I$166,Setup!$J$166,Setup!$K$166,Setup!$L$166,Setup!$M$166,Setup!$N$166,Setup!$O$166,Setup!$P$166,Setup!$Q$166,Setup!$R$166,Setup!$S$166,Setup!$T$166,Setup!$U$166)="","",CHOOSE($V$6,Setup!$F$166,Setup!$G$166,Setup!$H$166,Setup!$I$166,Setup!$J$166,Setup!$K$166,Setup!$L$166,Setup!$M$166,Setup!$N$166,Setup!$O$166,Setup!$P$166,Setup!$Q$166,Setup!$R$166,Setup!$S$166,Setup!$T$166,Setup!$U$166))</f>
        <v/>
      </c>
      <c r="B166" s="11" t="str">
        <f>IF(A166="","",IF($V$7=1,COUNTIFS('Incident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Log'!$AF$9:$AF$1008),A166),0)))</f>
        <v/>
      </c>
      <c r="C166" s="11" t="str">
        <f>IF(A166="","",COUNTIFS($B$13:$B$212,"&gt;"&amp;B166)+COUNTIFS($B$13:B166,B166))</f>
        <v/>
      </c>
      <c r="D166" s="1"/>
      <c r="E166" s="1"/>
      <c r="F166" s="1"/>
      <c r="G166" s="1"/>
      <c r="H166" s="1"/>
      <c r="I166" s="1"/>
      <c r="J166" s="1"/>
      <c r="K166" s="1"/>
      <c r="L166" s="1"/>
      <c r="M166" s="1"/>
      <c r="N166" s="1"/>
      <c r="O166" s="1"/>
      <c r="P166" s="1"/>
      <c r="Q166" s="1"/>
      <c r="R166" s="1"/>
      <c r="S166" s="1"/>
      <c r="T166" s="1"/>
      <c r="U166" s="1"/>
      <c r="V166" s="1"/>
    </row>
    <row r="167" spans="1:22" ht="38.1" customHeight="1">
      <c r="A167" s="8" t="str">
        <f>IF(CHOOSE($V$6,Setup!$F$167,Setup!$G$167,Setup!$H$167,Setup!$I$167,Setup!$J$167,Setup!$K$167,Setup!$L$167,Setup!$M$167,Setup!$N$167,Setup!$O$167,Setup!$P$167,Setup!$Q$167,Setup!$R$167,Setup!$S$167,Setup!$T$167,Setup!$U$167)="","",CHOOSE($V$6,Setup!$F$167,Setup!$G$167,Setup!$H$167,Setup!$I$167,Setup!$J$167,Setup!$K$167,Setup!$L$167,Setup!$M$167,Setup!$N$167,Setup!$O$167,Setup!$P$167,Setup!$Q$167,Setup!$R$167,Setup!$S$167,Setup!$T$167,Setup!$U$167))</f>
        <v/>
      </c>
      <c r="B167" s="1" t="str">
        <f>IF(A167="","",IF($V$7=1,COUNTIFS('Incident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Log'!$AF$9:$AF$1008),A167),0)))</f>
        <v/>
      </c>
      <c r="C167" s="1" t="str">
        <f>IF(A167="","",COUNTIFS($B$13:$B$212,"&gt;"&amp;B167)+COUNTIFS($B$13:B167,B167))</f>
        <v/>
      </c>
      <c r="D167" s="1"/>
      <c r="E167" s="1"/>
      <c r="F167" s="1"/>
      <c r="G167" s="1"/>
      <c r="H167" s="1"/>
      <c r="I167" s="1"/>
      <c r="J167" s="1"/>
      <c r="K167" s="1"/>
      <c r="L167" s="1"/>
      <c r="M167" s="1"/>
      <c r="N167" s="1"/>
      <c r="O167" s="1"/>
      <c r="P167" s="1"/>
      <c r="Q167" s="1"/>
      <c r="R167" s="1"/>
      <c r="S167" s="1"/>
      <c r="T167" s="1"/>
      <c r="U167" s="1"/>
      <c r="V167" s="1"/>
    </row>
    <row r="168" spans="1:22" ht="38.1" customHeight="1">
      <c r="A168" s="10" t="str">
        <f>IF(CHOOSE($V$6,Setup!$F$168,Setup!$G$168,Setup!$H$168,Setup!$I$168,Setup!$J$168,Setup!$K$168,Setup!$L$168,Setup!$M$168,Setup!$N$168,Setup!$O$168,Setup!$P$168,Setup!$Q$168,Setup!$R$168,Setup!$S$168,Setup!$T$168,Setup!$U$168)="","",CHOOSE($V$6,Setup!$F$168,Setup!$G$168,Setup!$H$168,Setup!$I$168,Setup!$J$168,Setup!$K$168,Setup!$L$168,Setup!$M$168,Setup!$N$168,Setup!$O$168,Setup!$P$168,Setup!$Q$168,Setup!$R$168,Setup!$S$168,Setup!$T$168,Setup!$U$168))</f>
        <v/>
      </c>
      <c r="B168" s="11" t="str">
        <f>IF(A168="","",IF($V$7=1,COUNTIFS('Incident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Log'!$AF$9:$AF$1008),A168),0)))</f>
        <v/>
      </c>
      <c r="C168" s="11" t="str">
        <f>IF(A168="","",COUNTIFS($B$13:$B$212,"&gt;"&amp;B168)+COUNTIFS($B$13:B168,B168))</f>
        <v/>
      </c>
      <c r="D168" s="1"/>
      <c r="E168" s="1"/>
      <c r="F168" s="1"/>
      <c r="G168" s="1"/>
      <c r="H168" s="1"/>
      <c r="I168" s="1"/>
      <c r="J168" s="1"/>
      <c r="K168" s="1"/>
      <c r="L168" s="1"/>
      <c r="M168" s="1"/>
      <c r="N168" s="1"/>
      <c r="O168" s="1"/>
      <c r="P168" s="1"/>
      <c r="Q168" s="1"/>
      <c r="R168" s="1"/>
      <c r="S168" s="1"/>
      <c r="T168" s="1"/>
      <c r="U168" s="1"/>
      <c r="V168" s="1"/>
    </row>
    <row r="169" spans="1:22" ht="38.1" customHeight="1">
      <c r="A169" s="8" t="str">
        <f>IF(CHOOSE($V$6,Setup!$F$169,Setup!$G$169,Setup!$H$169,Setup!$I$169,Setup!$J$169,Setup!$K$169,Setup!$L$169,Setup!$M$169,Setup!$N$169,Setup!$O$169,Setup!$P$169,Setup!$Q$169,Setup!$R$169,Setup!$S$169,Setup!$T$169,Setup!$U$169)="","",CHOOSE($V$6,Setup!$F$169,Setup!$G$169,Setup!$H$169,Setup!$I$169,Setup!$J$169,Setup!$K$169,Setup!$L$169,Setup!$M$169,Setup!$N$169,Setup!$O$169,Setup!$P$169,Setup!$Q$169,Setup!$R$169,Setup!$S$169,Setup!$T$169,Setup!$U$169))</f>
        <v/>
      </c>
      <c r="B169" s="1" t="str">
        <f>IF(A169="","",IF($V$7=1,COUNTIFS('Incident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Log'!$AF$9:$AF$1008),A169,CHOOSE($V$6,'Incident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Log'!$AF$9:$AF$1008),A169),0)))</f>
        <v/>
      </c>
      <c r="C169" s="1" t="str">
        <f>IF(A169="","",COUNTIFS($B$13:$B$212,"&gt;"&amp;B169)+COUNTIFS($B$13:B169,B169))</f>
        <v/>
      </c>
      <c r="D169" s="1"/>
      <c r="E169" s="1"/>
      <c r="F169" s="1"/>
      <c r="G169" s="1"/>
      <c r="H169" s="1"/>
      <c r="I169" s="1"/>
      <c r="J169" s="1"/>
      <c r="K169" s="1"/>
      <c r="L169" s="1"/>
      <c r="M169" s="1"/>
      <c r="N169" s="1"/>
      <c r="O169" s="1"/>
      <c r="P169" s="1"/>
      <c r="Q169" s="1"/>
      <c r="R169" s="1"/>
      <c r="S169" s="1"/>
      <c r="T169" s="1"/>
      <c r="U169" s="1"/>
      <c r="V169" s="1"/>
    </row>
    <row r="170" spans="1:22" ht="38.1" customHeight="1">
      <c r="A170" s="10" t="str">
        <f>IF(CHOOSE($V$6,Setup!$F$170,Setup!$G$170,Setup!$H$170,Setup!$I$170,Setup!$J$170,Setup!$K$170,Setup!$L$170,Setup!$M$170,Setup!$N$170,Setup!$O$170,Setup!$P$170,Setup!$Q$170,Setup!$R$170,Setup!$S$170,Setup!$T$170,Setup!$U$170)="","",CHOOSE($V$6,Setup!$F$170,Setup!$G$170,Setup!$H$170,Setup!$I$170,Setup!$J$170,Setup!$K$170,Setup!$L$170,Setup!$M$170,Setup!$N$170,Setup!$O$170,Setup!$P$170,Setup!$Q$170,Setup!$R$170,Setup!$S$170,Setup!$T$170,Setup!$U$170))</f>
        <v/>
      </c>
      <c r="B170" s="11" t="str">
        <f>IF(A170="","",IF($V$7=1,COUNTIFS('Incident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Log'!$AF$9:$AF$1008),A170),0)))</f>
        <v/>
      </c>
      <c r="C170" s="11" t="str">
        <f>IF(A170="","",COUNTIFS($B$13:$B$212,"&gt;"&amp;B170)+COUNTIFS($B$13:B170,B170))</f>
        <v/>
      </c>
      <c r="D170" s="1"/>
      <c r="E170" s="1"/>
      <c r="F170" s="1"/>
      <c r="G170" s="1"/>
      <c r="H170" s="1"/>
      <c r="I170" s="1"/>
      <c r="J170" s="1"/>
      <c r="K170" s="1"/>
      <c r="L170" s="1"/>
      <c r="M170" s="1"/>
      <c r="N170" s="1"/>
      <c r="O170" s="1"/>
      <c r="P170" s="1"/>
      <c r="Q170" s="1"/>
      <c r="R170" s="1"/>
      <c r="S170" s="1"/>
      <c r="T170" s="1"/>
      <c r="U170" s="1"/>
      <c r="V170" s="1"/>
    </row>
    <row r="171" spans="1:22" ht="38.1" customHeight="1">
      <c r="A171" s="8" t="str">
        <f>IF(CHOOSE($V$6,Setup!$F$171,Setup!$G$171,Setup!$H$171,Setup!$I$171,Setup!$J$171,Setup!$K$171,Setup!$L$171,Setup!$M$171,Setup!$N$171,Setup!$O$171,Setup!$P$171,Setup!$Q$171,Setup!$R$171,Setup!$S$171,Setup!$T$171,Setup!$U$171)="","",CHOOSE($V$6,Setup!$F$171,Setup!$G$171,Setup!$H$171,Setup!$I$171,Setup!$J$171,Setup!$K$171,Setup!$L$171,Setup!$M$171,Setup!$N$171,Setup!$O$171,Setup!$P$171,Setup!$Q$171,Setup!$R$171,Setup!$S$171,Setup!$T$171,Setup!$U$171))</f>
        <v/>
      </c>
      <c r="B171" s="1" t="str">
        <f>IF(A171="","",IF($V$7=1,COUNTIFS('Incident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Log'!$AF$9:$AF$1008),A171),0)))</f>
        <v/>
      </c>
      <c r="C171" s="1" t="str">
        <f>IF(A171="","",COUNTIFS($B$13:$B$212,"&gt;"&amp;B171)+COUNTIFS($B$13:B171,B171))</f>
        <v/>
      </c>
      <c r="D171" s="1"/>
      <c r="E171" s="1"/>
      <c r="F171" s="1"/>
      <c r="G171" s="1"/>
      <c r="H171" s="1"/>
      <c r="I171" s="1"/>
      <c r="J171" s="1"/>
      <c r="K171" s="1"/>
      <c r="L171" s="1"/>
      <c r="M171" s="1"/>
      <c r="N171" s="1"/>
      <c r="O171" s="1"/>
      <c r="P171" s="1"/>
      <c r="Q171" s="1"/>
      <c r="R171" s="1"/>
      <c r="S171" s="1"/>
      <c r="T171" s="1"/>
      <c r="U171" s="1"/>
      <c r="V171" s="1"/>
    </row>
    <row r="172" spans="1:22" ht="38.1" customHeight="1">
      <c r="A172" s="10" t="str">
        <f>IF(CHOOSE($V$6,Setup!$F$172,Setup!$G$172,Setup!$H$172,Setup!$I$172,Setup!$J$172,Setup!$K$172,Setup!$L$172,Setup!$M$172,Setup!$N$172,Setup!$O$172,Setup!$P$172,Setup!$Q$172,Setup!$R$172,Setup!$S$172,Setup!$T$172,Setup!$U$172)="","",CHOOSE($V$6,Setup!$F$172,Setup!$G$172,Setup!$H$172,Setup!$I$172,Setup!$J$172,Setup!$K$172,Setup!$L$172,Setup!$M$172,Setup!$N$172,Setup!$O$172,Setup!$P$172,Setup!$Q$172,Setup!$R$172,Setup!$S$172,Setup!$T$172,Setup!$U$172))</f>
        <v/>
      </c>
      <c r="B172" s="11" t="str">
        <f>IF(A172="","",IF($V$7=1,COUNTIFS('Incident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Log'!$AF$9:$AF$1008),A172),0)))</f>
        <v/>
      </c>
      <c r="C172" s="11" t="str">
        <f>IF(A172="","",COUNTIFS($B$13:$B$212,"&gt;"&amp;B172)+COUNTIFS($B$13:B172,B172))</f>
        <v/>
      </c>
      <c r="D172" s="1"/>
      <c r="E172" s="1"/>
      <c r="F172" s="1"/>
      <c r="G172" s="1"/>
      <c r="H172" s="1"/>
      <c r="I172" s="1"/>
      <c r="J172" s="1"/>
      <c r="K172" s="1"/>
      <c r="L172" s="1"/>
      <c r="M172" s="1"/>
      <c r="N172" s="1"/>
      <c r="O172" s="1"/>
      <c r="P172" s="1"/>
      <c r="Q172" s="1"/>
      <c r="R172" s="1"/>
      <c r="S172" s="1"/>
      <c r="T172" s="1"/>
      <c r="U172" s="1"/>
      <c r="V172" s="1"/>
    </row>
    <row r="173" spans="1:22" ht="38.1" customHeight="1">
      <c r="A173" s="8" t="str">
        <f>IF(CHOOSE($V$6,Setup!$F$173,Setup!$G$173,Setup!$H$173,Setup!$I$173,Setup!$J$173,Setup!$K$173,Setup!$L$173,Setup!$M$173,Setup!$N$173,Setup!$O$173,Setup!$P$173,Setup!$Q$173,Setup!$R$173,Setup!$S$173,Setup!$T$173,Setup!$U$173)="","",CHOOSE($V$6,Setup!$F$173,Setup!$G$173,Setup!$H$173,Setup!$I$173,Setup!$J$173,Setup!$K$173,Setup!$L$173,Setup!$M$173,Setup!$N$173,Setup!$O$173,Setup!$P$173,Setup!$Q$173,Setup!$R$173,Setup!$S$173,Setup!$T$173,Setup!$U$173))</f>
        <v/>
      </c>
      <c r="B173" s="1" t="str">
        <f>IF(A173="","",IF($V$7=1,COUNTIFS('Incident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Log'!$AF$9:$AF$1008),A173),0)))</f>
        <v/>
      </c>
      <c r="C173" s="1" t="str">
        <f>IF(A173="","",COUNTIFS($B$13:$B$212,"&gt;"&amp;B173)+COUNTIFS($B$13:B173,B173))</f>
        <v/>
      </c>
      <c r="D173" s="1"/>
      <c r="E173" s="1"/>
      <c r="F173" s="1"/>
      <c r="G173" s="1"/>
      <c r="H173" s="1"/>
      <c r="I173" s="1"/>
      <c r="J173" s="1"/>
      <c r="K173" s="1"/>
      <c r="L173" s="1"/>
      <c r="M173" s="1"/>
      <c r="N173" s="1"/>
      <c r="O173" s="1"/>
      <c r="P173" s="1"/>
      <c r="Q173" s="1"/>
      <c r="R173" s="1"/>
      <c r="S173" s="1"/>
      <c r="T173" s="1"/>
      <c r="U173" s="1"/>
      <c r="V173" s="1"/>
    </row>
    <row r="174" spans="1:22" ht="38.1" customHeight="1">
      <c r="A174" s="10" t="str">
        <f>IF(CHOOSE($V$6,Setup!$F$174,Setup!$G$174,Setup!$H$174,Setup!$I$174,Setup!$J$174,Setup!$K$174,Setup!$L$174,Setup!$M$174,Setup!$N$174,Setup!$O$174,Setup!$P$174,Setup!$Q$174,Setup!$R$174,Setup!$S$174,Setup!$T$174,Setup!$U$174)="","",CHOOSE($V$6,Setup!$F$174,Setup!$G$174,Setup!$H$174,Setup!$I$174,Setup!$J$174,Setup!$K$174,Setup!$L$174,Setup!$M$174,Setup!$N$174,Setup!$O$174,Setup!$P$174,Setup!$Q$174,Setup!$R$174,Setup!$S$174,Setup!$T$174,Setup!$U$174))</f>
        <v/>
      </c>
      <c r="B174" s="11" t="str">
        <f>IF(A174="","",IF($V$7=1,COUNTIFS('Incident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Log'!$AF$9:$AF$1008),A174),0)))</f>
        <v/>
      </c>
      <c r="C174" s="11" t="str">
        <f>IF(A174="","",COUNTIFS($B$13:$B$212,"&gt;"&amp;B174)+COUNTIFS($B$13:B174,B174))</f>
        <v/>
      </c>
      <c r="D174" s="1"/>
      <c r="E174" s="1"/>
      <c r="F174" s="1"/>
      <c r="G174" s="1"/>
      <c r="H174" s="1"/>
      <c r="I174" s="1"/>
      <c r="J174" s="1"/>
      <c r="K174" s="1"/>
      <c r="L174" s="1"/>
      <c r="M174" s="1"/>
      <c r="N174" s="1"/>
      <c r="O174" s="1"/>
      <c r="P174" s="1"/>
      <c r="Q174" s="1"/>
      <c r="R174" s="1"/>
      <c r="S174" s="1"/>
      <c r="T174" s="1"/>
      <c r="U174" s="1"/>
      <c r="V174" s="1"/>
    </row>
    <row r="175" spans="1:22" ht="38.1" customHeight="1">
      <c r="A175" s="8" t="str">
        <f>IF(CHOOSE($V$6,Setup!$F$175,Setup!$G$175,Setup!$H$175,Setup!$I$175,Setup!$J$175,Setup!$K$175,Setup!$L$175,Setup!$M$175,Setup!$N$175,Setup!$O$175,Setup!$P$175,Setup!$Q$175,Setup!$R$175,Setup!$S$175,Setup!$T$175,Setup!$U$175)="","",CHOOSE($V$6,Setup!$F$175,Setup!$G$175,Setup!$H$175,Setup!$I$175,Setup!$J$175,Setup!$K$175,Setup!$L$175,Setup!$M$175,Setup!$N$175,Setup!$O$175,Setup!$P$175,Setup!$Q$175,Setup!$R$175,Setup!$S$175,Setup!$T$175,Setup!$U$175))</f>
        <v/>
      </c>
      <c r="B175" s="1" t="str">
        <f>IF(A175="","",IF($V$7=1,COUNTIFS('Incident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Log'!$AF$9:$AF$1008),A175),0)))</f>
        <v/>
      </c>
      <c r="C175" s="1" t="str">
        <f>IF(A175="","",COUNTIFS($B$13:$B$212,"&gt;"&amp;B175)+COUNTIFS($B$13:B175,B175))</f>
        <v/>
      </c>
      <c r="D175" s="1"/>
      <c r="E175" s="1"/>
      <c r="F175" s="1"/>
      <c r="G175" s="1"/>
      <c r="H175" s="1"/>
      <c r="I175" s="1"/>
      <c r="J175" s="1"/>
      <c r="K175" s="1"/>
      <c r="L175" s="1"/>
      <c r="M175" s="1"/>
      <c r="N175" s="1"/>
      <c r="O175" s="1"/>
      <c r="P175" s="1"/>
      <c r="Q175" s="1"/>
      <c r="R175" s="1"/>
      <c r="S175" s="1"/>
      <c r="T175" s="1"/>
      <c r="U175" s="1"/>
      <c r="V175" s="1"/>
    </row>
    <row r="176" spans="1:22" ht="38.1" customHeight="1">
      <c r="A176" s="10" t="str">
        <f>IF(CHOOSE($V$6,Setup!$F$176,Setup!$G$176,Setup!$H$176,Setup!$I$176,Setup!$J$176,Setup!$K$176,Setup!$L$176,Setup!$M$176,Setup!$N$176,Setup!$O$176,Setup!$P$176,Setup!$Q$176,Setup!$R$176,Setup!$S$176,Setup!$T$176,Setup!$U$176)="","",CHOOSE($V$6,Setup!$F$176,Setup!$G$176,Setup!$H$176,Setup!$I$176,Setup!$J$176,Setup!$K$176,Setup!$L$176,Setup!$M$176,Setup!$N$176,Setup!$O$176,Setup!$P$176,Setup!$Q$176,Setup!$R$176,Setup!$S$176,Setup!$T$176,Setup!$U$176))</f>
        <v/>
      </c>
      <c r="B176" s="11" t="str">
        <f>IF(A176="","",IF($V$7=1,COUNTIFS('Incident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Log'!$AF$9:$AF$1008),A176),0)))</f>
        <v/>
      </c>
      <c r="C176" s="11" t="str">
        <f>IF(A176="","",COUNTIFS($B$13:$B$212,"&gt;"&amp;B176)+COUNTIFS($B$13:B176,B176))</f>
        <v/>
      </c>
      <c r="D176" s="1"/>
      <c r="E176" s="1"/>
      <c r="F176" s="1"/>
      <c r="G176" s="1"/>
      <c r="H176" s="1"/>
      <c r="I176" s="1"/>
      <c r="J176" s="1"/>
      <c r="K176" s="1"/>
      <c r="L176" s="1"/>
      <c r="M176" s="1"/>
      <c r="N176" s="1"/>
      <c r="O176" s="1"/>
      <c r="P176" s="1"/>
      <c r="Q176" s="1"/>
      <c r="R176" s="1"/>
      <c r="S176" s="1"/>
      <c r="T176" s="1"/>
      <c r="U176" s="1"/>
      <c r="V176" s="1"/>
    </row>
    <row r="177" spans="1:22" ht="38.1" customHeight="1">
      <c r="A177" s="8" t="str">
        <f>IF(CHOOSE($V$6,Setup!$F$177,Setup!$G$177,Setup!$H$177,Setup!$I$177,Setup!$J$177,Setup!$K$177,Setup!$L$177,Setup!$M$177,Setup!$N$177,Setup!$O$177,Setup!$P$177,Setup!$Q$177,Setup!$R$177,Setup!$S$177,Setup!$T$177,Setup!$U$177)="","",CHOOSE($V$6,Setup!$F$177,Setup!$G$177,Setup!$H$177,Setup!$I$177,Setup!$J$177,Setup!$K$177,Setup!$L$177,Setup!$M$177,Setup!$N$177,Setup!$O$177,Setup!$P$177,Setup!$Q$177,Setup!$R$177,Setup!$S$177,Setup!$T$177,Setup!$U$177))</f>
        <v/>
      </c>
      <c r="B177" s="1" t="str">
        <f>IF(A177="","",IF($V$7=1,COUNTIFS('Incident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Log'!$AF$9:$AF$1008),A177),0)))</f>
        <v/>
      </c>
      <c r="C177" s="1" t="str">
        <f>IF(A177="","",COUNTIFS($B$13:$B$212,"&gt;"&amp;B177)+COUNTIFS($B$13:B177,B177))</f>
        <v/>
      </c>
      <c r="D177" s="1"/>
      <c r="E177" s="1"/>
      <c r="F177" s="1"/>
      <c r="G177" s="1"/>
      <c r="H177" s="1"/>
      <c r="I177" s="1"/>
      <c r="J177" s="1"/>
      <c r="K177" s="1"/>
      <c r="L177" s="1"/>
      <c r="M177" s="1"/>
      <c r="N177" s="1"/>
      <c r="O177" s="1"/>
      <c r="P177" s="1"/>
      <c r="Q177" s="1"/>
      <c r="R177" s="1"/>
      <c r="S177" s="1"/>
      <c r="T177" s="1"/>
      <c r="U177" s="1"/>
      <c r="V177" s="1"/>
    </row>
    <row r="178" spans="1:22" ht="38.1" customHeight="1">
      <c r="A178" s="10" t="str">
        <f>IF(CHOOSE($V$6,Setup!$F$178,Setup!$G$178,Setup!$H$178,Setup!$I$178,Setup!$J$178,Setup!$K$178,Setup!$L$178,Setup!$M$178,Setup!$N$178,Setup!$O$178,Setup!$P$178,Setup!$Q$178,Setup!$R$178,Setup!$S$178,Setup!$T$178,Setup!$U$178)="","",CHOOSE($V$6,Setup!$F$178,Setup!$G$178,Setup!$H$178,Setup!$I$178,Setup!$J$178,Setup!$K$178,Setup!$L$178,Setup!$M$178,Setup!$N$178,Setup!$O$178,Setup!$P$178,Setup!$Q$178,Setup!$R$178,Setup!$S$178,Setup!$T$178,Setup!$U$178))</f>
        <v/>
      </c>
      <c r="B178" s="11" t="str">
        <f>IF(A178="","",IF($V$7=1,COUNTIFS('Incident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Log'!$AF$9:$AF$1008),A178),0)))</f>
        <v/>
      </c>
      <c r="C178" s="11" t="str">
        <f>IF(A178="","",COUNTIFS($B$13:$B$212,"&gt;"&amp;B178)+COUNTIFS($B$13:B178,B178))</f>
        <v/>
      </c>
      <c r="D178" s="1"/>
      <c r="E178" s="1"/>
      <c r="F178" s="1"/>
      <c r="G178" s="1"/>
      <c r="H178" s="1"/>
      <c r="I178" s="1"/>
      <c r="J178" s="1"/>
      <c r="K178" s="1"/>
      <c r="L178" s="1"/>
      <c r="M178" s="1"/>
      <c r="N178" s="1"/>
      <c r="O178" s="1"/>
      <c r="P178" s="1"/>
      <c r="Q178" s="1"/>
      <c r="R178" s="1"/>
      <c r="S178" s="1"/>
      <c r="T178" s="1"/>
      <c r="U178" s="1"/>
      <c r="V178" s="1"/>
    </row>
    <row r="179" spans="1:22" ht="38.1" customHeight="1">
      <c r="A179" s="8" t="str">
        <f>IF(CHOOSE($V$6,Setup!$F$179,Setup!$G$179,Setup!$H$179,Setup!$I$179,Setup!$J$179,Setup!$K$179,Setup!$L$179,Setup!$M$179,Setup!$N$179,Setup!$O$179,Setup!$P$179,Setup!$Q$179,Setup!$R$179,Setup!$S$179,Setup!$T$179,Setup!$U$179)="","",CHOOSE($V$6,Setup!$F$179,Setup!$G$179,Setup!$H$179,Setup!$I$179,Setup!$J$179,Setup!$K$179,Setup!$L$179,Setup!$M$179,Setup!$N$179,Setup!$O$179,Setup!$P$179,Setup!$Q$179,Setup!$R$179,Setup!$S$179,Setup!$T$179,Setup!$U$179))</f>
        <v/>
      </c>
      <c r="B179" s="1" t="str">
        <f>IF(A179="","",IF($V$7=1,COUNTIFS('Incident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Log'!$AF$9:$AF$1008),A179,CHOOSE($V$6,'Incident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Log'!$AF$9:$AF$1008),A179),0)))</f>
        <v/>
      </c>
      <c r="C179" s="1" t="str">
        <f>IF(A179="","",COUNTIFS($B$13:$B$212,"&gt;"&amp;B179)+COUNTIFS($B$13:B179,B179))</f>
        <v/>
      </c>
      <c r="D179" s="1"/>
      <c r="E179" s="1"/>
      <c r="F179" s="1"/>
      <c r="G179" s="1"/>
      <c r="H179" s="1"/>
      <c r="I179" s="1"/>
      <c r="J179" s="1"/>
      <c r="K179" s="1"/>
      <c r="L179" s="1"/>
      <c r="M179" s="1"/>
      <c r="N179" s="1"/>
      <c r="O179" s="1"/>
      <c r="P179" s="1"/>
      <c r="Q179" s="1"/>
      <c r="R179" s="1"/>
      <c r="S179" s="1"/>
      <c r="T179" s="1"/>
      <c r="U179" s="1"/>
      <c r="V179" s="1"/>
    </row>
    <row r="180" spans="1:22" ht="38.1" customHeight="1">
      <c r="A180" s="10" t="str">
        <f>IF(CHOOSE($V$6,Setup!$F$180,Setup!$G$180,Setup!$H$180,Setup!$I$180,Setup!$J$180,Setup!$K$180,Setup!$L$180,Setup!$M$180,Setup!$N$180,Setup!$O$180,Setup!$P$180,Setup!$Q$180,Setup!$R$180,Setup!$S$180,Setup!$T$180,Setup!$U$180)="","",CHOOSE($V$6,Setup!$F$180,Setup!$G$180,Setup!$H$180,Setup!$I$180,Setup!$J$180,Setup!$K$180,Setup!$L$180,Setup!$M$180,Setup!$N$180,Setup!$O$180,Setup!$P$180,Setup!$Q$180,Setup!$R$180,Setup!$S$180,Setup!$T$180,Setup!$U$180))</f>
        <v/>
      </c>
      <c r="B180" s="11" t="str">
        <f>IF(A180="","",IF($V$7=1,COUNTIFS('Incident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Log'!$AF$9:$AF$1008),A180),0)))</f>
        <v/>
      </c>
      <c r="C180" s="11" t="str">
        <f>IF(A180="","",COUNTIFS($B$13:$B$212,"&gt;"&amp;B180)+COUNTIFS($B$13:B180,B180))</f>
        <v/>
      </c>
      <c r="D180" s="1"/>
      <c r="E180" s="1"/>
      <c r="F180" s="1"/>
      <c r="G180" s="1"/>
      <c r="H180" s="1"/>
      <c r="I180" s="1"/>
      <c r="J180" s="1"/>
      <c r="K180" s="1"/>
      <c r="L180" s="1"/>
      <c r="M180" s="1"/>
      <c r="N180" s="1"/>
      <c r="O180" s="1"/>
      <c r="P180" s="1"/>
      <c r="Q180" s="1"/>
      <c r="R180" s="1"/>
      <c r="S180" s="1"/>
      <c r="T180" s="1"/>
      <c r="U180" s="1"/>
      <c r="V180" s="1"/>
    </row>
    <row r="181" spans="1:22" ht="38.1" customHeight="1">
      <c r="A181" s="8" t="str">
        <f>IF(CHOOSE($V$6,Setup!$F$181,Setup!$G$181,Setup!$H$181,Setup!$I$181,Setup!$J$181,Setup!$K$181,Setup!$L$181,Setup!$M$181,Setup!$N$181,Setup!$O$181,Setup!$P$181,Setup!$Q$181,Setup!$R$181,Setup!$S$181,Setup!$T$181,Setup!$U$181)="","",CHOOSE($V$6,Setup!$F$181,Setup!$G$181,Setup!$H$181,Setup!$I$181,Setup!$J$181,Setup!$K$181,Setup!$L$181,Setup!$M$181,Setup!$N$181,Setup!$O$181,Setup!$P$181,Setup!$Q$181,Setup!$R$181,Setup!$S$181,Setup!$T$181,Setup!$U$181))</f>
        <v/>
      </c>
      <c r="B181" s="1" t="str">
        <f>IF(A181="","",IF($V$7=1,COUNTIFS('Incident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Log'!$AF$9:$AF$1008),A181),0)))</f>
        <v/>
      </c>
      <c r="C181" s="1" t="str">
        <f>IF(A181="","",COUNTIFS($B$13:$B$212,"&gt;"&amp;B181)+COUNTIFS($B$13:B181,B181))</f>
        <v/>
      </c>
      <c r="D181" s="1"/>
      <c r="E181" s="1"/>
      <c r="F181" s="1"/>
      <c r="G181" s="1"/>
      <c r="H181" s="1"/>
      <c r="I181" s="1"/>
      <c r="J181" s="1"/>
      <c r="K181" s="1"/>
      <c r="L181" s="1"/>
      <c r="M181" s="1"/>
      <c r="N181" s="1"/>
      <c r="O181" s="1"/>
      <c r="P181" s="1"/>
      <c r="Q181" s="1"/>
      <c r="R181" s="1"/>
      <c r="S181" s="1"/>
      <c r="T181" s="1"/>
      <c r="U181" s="1"/>
      <c r="V181" s="1"/>
    </row>
    <row r="182" spans="1:22" ht="38.1" customHeight="1">
      <c r="A182" s="10" t="str">
        <f>IF(CHOOSE($V$6,Setup!$F$182,Setup!$G$182,Setup!$H$182,Setup!$I$182,Setup!$J$182,Setup!$K$182,Setup!$L$182,Setup!$M$182,Setup!$N$182,Setup!$O$182,Setup!$P$182,Setup!$Q$182,Setup!$R$182,Setup!$S$182,Setup!$T$182,Setup!$U$182)="","",CHOOSE($V$6,Setup!$F$182,Setup!$G$182,Setup!$H$182,Setup!$I$182,Setup!$J$182,Setup!$K$182,Setup!$L$182,Setup!$M$182,Setup!$N$182,Setup!$O$182,Setup!$P$182,Setup!$Q$182,Setup!$R$182,Setup!$S$182,Setup!$T$182,Setup!$U$182))</f>
        <v/>
      </c>
      <c r="B182" s="11" t="str">
        <f>IF(A182="","",IF($V$7=1,COUNTIFS('Incident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Log'!$AF$9:$AF$1008),A182),0)))</f>
        <v/>
      </c>
      <c r="C182" s="11" t="str">
        <f>IF(A182="","",COUNTIFS($B$13:$B$212,"&gt;"&amp;B182)+COUNTIFS($B$13:B182,B182))</f>
        <v/>
      </c>
      <c r="D182" s="1"/>
      <c r="E182" s="1"/>
      <c r="F182" s="1"/>
      <c r="G182" s="1"/>
      <c r="H182" s="1"/>
      <c r="I182" s="1"/>
      <c r="J182" s="1"/>
      <c r="K182" s="1"/>
      <c r="L182" s="1"/>
      <c r="M182" s="1"/>
      <c r="N182" s="1"/>
      <c r="O182" s="1"/>
      <c r="P182" s="1"/>
      <c r="Q182" s="1"/>
      <c r="R182" s="1"/>
      <c r="S182" s="1"/>
      <c r="T182" s="1"/>
      <c r="U182" s="1"/>
      <c r="V182" s="1"/>
    </row>
    <row r="183" spans="1:22" ht="38.1" customHeight="1">
      <c r="A183" s="8" t="str">
        <f>IF(CHOOSE($V$6,Setup!$F$183,Setup!$G$183,Setup!$H$183,Setup!$I$183,Setup!$J$183,Setup!$K$183,Setup!$L$183,Setup!$M$183,Setup!$N$183,Setup!$O$183,Setup!$P$183,Setup!$Q$183,Setup!$R$183,Setup!$S$183,Setup!$T$183,Setup!$U$183)="","",CHOOSE($V$6,Setup!$F$183,Setup!$G$183,Setup!$H$183,Setup!$I$183,Setup!$J$183,Setup!$K$183,Setup!$L$183,Setup!$M$183,Setup!$N$183,Setup!$O$183,Setup!$P$183,Setup!$Q$183,Setup!$R$183,Setup!$S$183,Setup!$T$183,Setup!$U$183))</f>
        <v/>
      </c>
      <c r="B183" s="1" t="str">
        <f>IF(A183="","",IF($V$7=1,COUNTIFS('Incident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Log'!$AF$9:$AF$1008),A183),0)))</f>
        <v/>
      </c>
      <c r="C183" s="1" t="str">
        <f>IF(A183="","",COUNTIFS($B$13:$B$212,"&gt;"&amp;B183)+COUNTIFS($B$13:B183,B183))</f>
        <v/>
      </c>
      <c r="D183" s="1"/>
      <c r="E183" s="1"/>
      <c r="F183" s="1"/>
      <c r="G183" s="1"/>
      <c r="H183" s="1"/>
      <c r="I183" s="1"/>
      <c r="J183" s="1"/>
      <c r="K183" s="1"/>
      <c r="L183" s="1"/>
      <c r="M183" s="1"/>
      <c r="N183" s="1"/>
      <c r="O183" s="1"/>
      <c r="P183" s="1"/>
      <c r="Q183" s="1"/>
      <c r="R183" s="1"/>
      <c r="S183" s="1"/>
      <c r="T183" s="1"/>
      <c r="U183" s="1"/>
      <c r="V183" s="1"/>
    </row>
    <row r="184" spans="1:22" ht="38.1" customHeight="1">
      <c r="A184" s="10" t="str">
        <f>IF(CHOOSE($V$6,Setup!$F$184,Setup!$G$184,Setup!$H$184,Setup!$I$184,Setup!$J$184,Setup!$K$184,Setup!$L$184,Setup!$M$184,Setup!$N$184,Setup!$O$184,Setup!$P$184,Setup!$Q$184,Setup!$R$184,Setup!$S$184,Setup!$T$184,Setup!$U$184)="","",CHOOSE($V$6,Setup!$F$184,Setup!$G$184,Setup!$H$184,Setup!$I$184,Setup!$J$184,Setup!$K$184,Setup!$L$184,Setup!$M$184,Setup!$N$184,Setup!$O$184,Setup!$P$184,Setup!$Q$184,Setup!$R$184,Setup!$S$184,Setup!$T$184,Setup!$U$184))</f>
        <v/>
      </c>
      <c r="B184" s="11" t="str">
        <f>IF(A184="","",IF($V$7=1,COUNTIFS('Incident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Log'!$AF$9:$AF$1008),A184),0)))</f>
        <v/>
      </c>
      <c r="C184" s="11" t="str">
        <f>IF(A184="","",COUNTIFS($B$13:$B$212,"&gt;"&amp;B184)+COUNTIFS($B$13:B184,B184))</f>
        <v/>
      </c>
      <c r="D184" s="1"/>
      <c r="E184" s="1"/>
      <c r="F184" s="1"/>
      <c r="G184" s="1"/>
      <c r="H184" s="1"/>
      <c r="I184" s="1"/>
      <c r="J184" s="1"/>
      <c r="K184" s="1"/>
      <c r="L184" s="1"/>
      <c r="M184" s="1"/>
      <c r="N184" s="1"/>
      <c r="O184" s="1"/>
      <c r="P184" s="1"/>
      <c r="Q184" s="1"/>
      <c r="R184" s="1"/>
      <c r="S184" s="1"/>
      <c r="T184" s="1"/>
      <c r="U184" s="1"/>
      <c r="V184" s="1"/>
    </row>
    <row r="185" spans="1:22" ht="38.1" customHeight="1">
      <c r="A185" s="8" t="str">
        <f>IF(CHOOSE($V$6,Setup!$F$185,Setup!$G$185,Setup!$H$185,Setup!$I$185,Setup!$J$185,Setup!$K$185,Setup!$L$185,Setup!$M$185,Setup!$N$185,Setup!$O$185,Setup!$P$185,Setup!$Q$185,Setup!$R$185,Setup!$S$185,Setup!$T$185,Setup!$U$185)="","",CHOOSE($V$6,Setup!$F$185,Setup!$G$185,Setup!$H$185,Setup!$I$185,Setup!$J$185,Setup!$K$185,Setup!$L$185,Setup!$M$185,Setup!$N$185,Setup!$O$185,Setup!$P$185,Setup!$Q$185,Setup!$R$185,Setup!$S$185,Setup!$T$185,Setup!$U$185))</f>
        <v/>
      </c>
      <c r="B185" s="1" t="str">
        <f>IF(A185="","",IF($V$7=1,COUNTIFS('Incident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Log'!$AF$9:$AF$1008),A185),0)))</f>
        <v/>
      </c>
      <c r="C185" s="1" t="str">
        <f>IF(A185="","",COUNTIFS($B$13:$B$212,"&gt;"&amp;B185)+COUNTIFS($B$13:B185,B185))</f>
        <v/>
      </c>
      <c r="D185" s="1"/>
      <c r="E185" s="1"/>
      <c r="F185" s="1"/>
      <c r="G185" s="1"/>
      <c r="H185" s="1"/>
      <c r="I185" s="1"/>
      <c r="J185" s="1"/>
      <c r="K185" s="1"/>
      <c r="L185" s="1"/>
      <c r="M185" s="1"/>
      <c r="N185" s="1"/>
      <c r="O185" s="1"/>
      <c r="P185" s="1"/>
      <c r="Q185" s="1"/>
      <c r="R185" s="1"/>
      <c r="S185" s="1"/>
      <c r="T185" s="1"/>
      <c r="U185" s="1"/>
      <c r="V185" s="1"/>
    </row>
    <row r="186" spans="1:22" ht="38.1" customHeight="1">
      <c r="A186" s="10" t="str">
        <f>IF(CHOOSE($V$6,Setup!$F$186,Setup!$G$186,Setup!$H$186,Setup!$I$186,Setup!$J$186,Setup!$K$186,Setup!$L$186,Setup!$M$186,Setup!$N$186,Setup!$O$186,Setup!$P$186,Setup!$Q$186,Setup!$R$186,Setup!$S$186,Setup!$T$186,Setup!$U$186)="","",CHOOSE($V$6,Setup!$F$186,Setup!$G$186,Setup!$H$186,Setup!$I$186,Setup!$J$186,Setup!$K$186,Setup!$L$186,Setup!$M$186,Setup!$N$186,Setup!$O$186,Setup!$P$186,Setup!$Q$186,Setup!$R$186,Setup!$S$186,Setup!$T$186,Setup!$U$186))</f>
        <v/>
      </c>
      <c r="B186" s="11" t="str">
        <f>IF(A186="","",IF($V$7=1,COUNTIFS('Incident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Log'!$AF$9:$AF$1008),A186),0)))</f>
        <v/>
      </c>
      <c r="C186" s="11" t="str">
        <f>IF(A186="","",COUNTIFS($B$13:$B$212,"&gt;"&amp;B186)+COUNTIFS($B$13:B186,B186))</f>
        <v/>
      </c>
      <c r="D186" s="1"/>
      <c r="E186" s="1"/>
      <c r="F186" s="1"/>
      <c r="G186" s="1"/>
      <c r="H186" s="1"/>
      <c r="I186" s="1"/>
      <c r="J186" s="1"/>
      <c r="K186" s="1"/>
      <c r="L186" s="1"/>
      <c r="M186" s="1"/>
      <c r="N186" s="1"/>
      <c r="O186" s="1"/>
      <c r="P186" s="1"/>
      <c r="Q186" s="1"/>
      <c r="R186" s="1"/>
      <c r="S186" s="1"/>
      <c r="T186" s="1"/>
      <c r="U186" s="1"/>
      <c r="V186" s="1"/>
    </row>
    <row r="187" spans="1:22" ht="38.1" customHeight="1">
      <c r="A187" s="8" t="str">
        <f>IF(CHOOSE($V$6,Setup!$F$187,Setup!$G$187,Setup!$H$187,Setup!$I$187,Setup!$J$187,Setup!$K$187,Setup!$L$187,Setup!$M$187,Setup!$N$187,Setup!$O$187,Setup!$P$187,Setup!$Q$187,Setup!$R$187,Setup!$S$187,Setup!$T$187,Setup!$U$187)="","",CHOOSE($V$6,Setup!$F$187,Setup!$G$187,Setup!$H$187,Setup!$I$187,Setup!$J$187,Setup!$K$187,Setup!$L$187,Setup!$M$187,Setup!$N$187,Setup!$O$187,Setup!$P$187,Setup!$Q$187,Setup!$R$187,Setup!$S$187,Setup!$T$187,Setup!$U$187))</f>
        <v/>
      </c>
      <c r="B187" s="1" t="str">
        <f>IF(A187="","",IF($V$7=1,COUNTIFS('Incident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Log'!$AF$9:$AF$1008),A187),0)))</f>
        <v/>
      </c>
      <c r="C187" s="1" t="str">
        <f>IF(A187="","",COUNTIFS($B$13:$B$212,"&gt;"&amp;B187)+COUNTIFS($B$13:B187,B187))</f>
        <v/>
      </c>
      <c r="D187" s="1"/>
      <c r="E187" s="1"/>
      <c r="F187" s="1"/>
      <c r="G187" s="1"/>
      <c r="H187" s="1"/>
      <c r="I187" s="1"/>
      <c r="J187" s="1"/>
      <c r="K187" s="1"/>
      <c r="L187" s="1"/>
      <c r="M187" s="1"/>
      <c r="N187" s="1"/>
      <c r="O187" s="1"/>
      <c r="P187" s="1"/>
      <c r="Q187" s="1"/>
      <c r="R187" s="1"/>
      <c r="S187" s="1"/>
      <c r="T187" s="1"/>
      <c r="U187" s="1"/>
      <c r="V187" s="1"/>
    </row>
    <row r="188" spans="1:22" ht="38.1" customHeight="1">
      <c r="A188" s="10" t="str">
        <f>IF(CHOOSE($V$6,Setup!$F$188,Setup!$G$188,Setup!$H$188,Setup!$I$188,Setup!$J$188,Setup!$K$188,Setup!$L$188,Setup!$M$188,Setup!$N$188,Setup!$O$188,Setup!$P$188,Setup!$Q$188,Setup!$R$188,Setup!$S$188,Setup!$T$188,Setup!$U$188)="","",CHOOSE($V$6,Setup!$F$188,Setup!$G$188,Setup!$H$188,Setup!$I$188,Setup!$J$188,Setup!$K$188,Setup!$L$188,Setup!$M$188,Setup!$N$188,Setup!$O$188,Setup!$P$188,Setup!$Q$188,Setup!$R$188,Setup!$S$188,Setup!$T$188,Setup!$U$188))</f>
        <v/>
      </c>
      <c r="B188" s="11" t="str">
        <f>IF(A188="","",IF($V$7=1,COUNTIFS('Incident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Log'!$AF$9:$AF$1008),A188),0)))</f>
        <v/>
      </c>
      <c r="C188" s="11" t="str">
        <f>IF(A188="","",COUNTIFS($B$13:$B$212,"&gt;"&amp;B188)+COUNTIFS($B$13:B188,B188))</f>
        <v/>
      </c>
      <c r="D188" s="1"/>
      <c r="E188" s="1"/>
      <c r="F188" s="1"/>
      <c r="G188" s="1"/>
      <c r="H188" s="1"/>
      <c r="I188" s="1"/>
      <c r="J188" s="1"/>
      <c r="K188" s="1"/>
      <c r="L188" s="1"/>
      <c r="M188" s="1"/>
      <c r="N188" s="1"/>
      <c r="O188" s="1"/>
      <c r="P188" s="1"/>
      <c r="Q188" s="1"/>
      <c r="R188" s="1"/>
      <c r="S188" s="1"/>
      <c r="T188" s="1"/>
      <c r="U188" s="1"/>
      <c r="V188" s="1"/>
    </row>
    <row r="189" spans="1:22" ht="38.1" customHeight="1">
      <c r="A189" s="8" t="str">
        <f>IF(CHOOSE($V$6,Setup!$F$189,Setup!$G$189,Setup!$H$189,Setup!$I$189,Setup!$J$189,Setup!$K$189,Setup!$L$189,Setup!$M$189,Setup!$N$189,Setup!$O$189,Setup!$P$189,Setup!$Q$189,Setup!$R$189,Setup!$S$189,Setup!$T$189,Setup!$U$189)="","",CHOOSE($V$6,Setup!$F$189,Setup!$G$189,Setup!$H$189,Setup!$I$189,Setup!$J$189,Setup!$K$189,Setup!$L$189,Setup!$M$189,Setup!$N$189,Setup!$O$189,Setup!$P$189,Setup!$Q$189,Setup!$R$189,Setup!$S$189,Setup!$T$189,Setup!$U$189))</f>
        <v/>
      </c>
      <c r="B189" s="1" t="str">
        <f>IF(A189="","",IF($V$7=1,COUNTIFS('Incident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Log'!$AF$9:$AF$1008),A189,CHOOSE($V$6,'Incident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Log'!$AF$9:$AF$1008),A189),0)))</f>
        <v/>
      </c>
      <c r="C189" s="1" t="str">
        <f>IF(A189="","",COUNTIFS($B$13:$B$212,"&gt;"&amp;B189)+COUNTIFS($B$13:B189,B189))</f>
        <v/>
      </c>
      <c r="D189" s="1"/>
      <c r="E189" s="1"/>
      <c r="F189" s="1"/>
      <c r="G189" s="1"/>
      <c r="H189" s="1"/>
      <c r="I189" s="1"/>
      <c r="J189" s="1"/>
      <c r="K189" s="1"/>
      <c r="L189" s="1"/>
      <c r="M189" s="1"/>
      <c r="N189" s="1"/>
      <c r="O189" s="1"/>
      <c r="P189" s="1"/>
      <c r="Q189" s="1"/>
      <c r="R189" s="1"/>
      <c r="S189" s="1"/>
      <c r="T189" s="1"/>
      <c r="U189" s="1"/>
      <c r="V189" s="1"/>
    </row>
    <row r="190" spans="1:22" ht="38.1" customHeight="1">
      <c r="A190" s="10" t="str">
        <f>IF(CHOOSE($V$6,Setup!$F$190,Setup!$G$190,Setup!$H$190,Setup!$I$190,Setup!$J$190,Setup!$K$190,Setup!$L$190,Setup!$M$190,Setup!$N$190,Setup!$O$190,Setup!$P$190,Setup!$Q$190,Setup!$R$190,Setup!$S$190,Setup!$T$190,Setup!$U$190)="","",CHOOSE($V$6,Setup!$F$190,Setup!$G$190,Setup!$H$190,Setup!$I$190,Setup!$J$190,Setup!$K$190,Setup!$L$190,Setup!$M$190,Setup!$N$190,Setup!$O$190,Setup!$P$190,Setup!$Q$190,Setup!$R$190,Setup!$S$190,Setup!$T$190,Setup!$U$190))</f>
        <v/>
      </c>
      <c r="B190" s="11" t="str">
        <f>IF(A190="","",IF($V$7=1,COUNTIFS('Incident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Log'!$AF$9:$AF$1008),A190),0)))</f>
        <v/>
      </c>
      <c r="C190" s="11" t="str">
        <f>IF(A190="","",COUNTIFS($B$13:$B$212,"&gt;"&amp;B190)+COUNTIFS($B$13:B190,B190))</f>
        <v/>
      </c>
      <c r="D190" s="1"/>
      <c r="E190" s="1"/>
      <c r="F190" s="1"/>
      <c r="G190" s="1"/>
      <c r="H190" s="1"/>
      <c r="I190" s="1"/>
      <c r="J190" s="1"/>
      <c r="K190" s="1"/>
      <c r="L190" s="1"/>
      <c r="M190" s="1"/>
      <c r="N190" s="1"/>
      <c r="O190" s="1"/>
      <c r="P190" s="1"/>
      <c r="Q190" s="1"/>
      <c r="R190" s="1"/>
      <c r="S190" s="1"/>
      <c r="T190" s="1"/>
      <c r="U190" s="1"/>
      <c r="V190" s="1"/>
    </row>
    <row r="191" spans="1:22" ht="38.1" customHeight="1">
      <c r="A191" s="8" t="str">
        <f>IF(CHOOSE($V$6,Setup!$F$191,Setup!$G$191,Setup!$H$191,Setup!$I$191,Setup!$J$191,Setup!$K$191,Setup!$L$191,Setup!$M$191,Setup!$N$191,Setup!$O$191,Setup!$P$191,Setup!$Q$191,Setup!$R$191,Setup!$S$191,Setup!$T$191,Setup!$U$191)="","",CHOOSE($V$6,Setup!$F$191,Setup!$G$191,Setup!$H$191,Setup!$I$191,Setup!$J$191,Setup!$K$191,Setup!$L$191,Setup!$M$191,Setup!$N$191,Setup!$O$191,Setup!$P$191,Setup!$Q$191,Setup!$R$191,Setup!$S$191,Setup!$T$191,Setup!$U$191))</f>
        <v/>
      </c>
      <c r="B191" s="1" t="str">
        <f>IF(A191="","",IF($V$7=1,COUNTIFS('Incident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Log'!$AF$9:$AF$1008),A191),0)))</f>
        <v/>
      </c>
      <c r="C191" s="1" t="str">
        <f>IF(A191="","",COUNTIFS($B$13:$B$212,"&gt;"&amp;B191)+COUNTIFS($B$13:B191,B191))</f>
        <v/>
      </c>
      <c r="D191" s="1"/>
      <c r="E191" s="1"/>
      <c r="F191" s="1"/>
      <c r="G191" s="1"/>
      <c r="H191" s="1"/>
      <c r="I191" s="1"/>
      <c r="J191" s="1"/>
      <c r="K191" s="1"/>
      <c r="L191" s="1"/>
      <c r="M191" s="1"/>
      <c r="N191" s="1"/>
      <c r="O191" s="1"/>
      <c r="P191" s="1"/>
      <c r="Q191" s="1"/>
      <c r="R191" s="1"/>
      <c r="S191" s="1"/>
      <c r="T191" s="1"/>
      <c r="U191" s="1"/>
      <c r="V191" s="1"/>
    </row>
    <row r="192" spans="1:22" ht="38.1" customHeight="1">
      <c r="A192" s="10" t="str">
        <f>IF(CHOOSE($V$6,Setup!$F$192,Setup!$G$192,Setup!$H$192,Setup!$I$192,Setup!$J$192,Setup!$K$192,Setup!$L$192,Setup!$M$192,Setup!$N$192,Setup!$O$192,Setup!$P$192,Setup!$Q$192,Setup!$R$192,Setup!$S$192,Setup!$T$192,Setup!$U$192)="","",CHOOSE($V$6,Setup!$F$192,Setup!$G$192,Setup!$H$192,Setup!$I$192,Setup!$J$192,Setup!$K$192,Setup!$L$192,Setup!$M$192,Setup!$N$192,Setup!$O$192,Setup!$P$192,Setup!$Q$192,Setup!$R$192,Setup!$S$192,Setup!$T$192,Setup!$U$192))</f>
        <v/>
      </c>
      <c r="B192" s="11" t="str">
        <f>IF(A192="","",IF($V$7=1,COUNTIFS('Incident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Log'!$AF$9:$AF$1008),A192),0)))</f>
        <v/>
      </c>
      <c r="C192" s="11" t="str">
        <f>IF(A192="","",COUNTIFS($B$13:$B$212,"&gt;"&amp;B192)+COUNTIFS($B$13:B192,B192))</f>
        <v/>
      </c>
      <c r="D192" s="1"/>
      <c r="E192" s="1"/>
      <c r="F192" s="1"/>
      <c r="G192" s="1"/>
      <c r="H192" s="1"/>
      <c r="I192" s="1"/>
      <c r="J192" s="1"/>
      <c r="K192" s="1"/>
      <c r="L192" s="1"/>
      <c r="M192" s="1"/>
      <c r="N192" s="1"/>
      <c r="O192" s="1"/>
      <c r="P192" s="1"/>
      <c r="Q192" s="1"/>
      <c r="R192" s="1"/>
      <c r="S192" s="1"/>
      <c r="T192" s="1"/>
      <c r="U192" s="1"/>
      <c r="V192" s="1"/>
    </row>
    <row r="193" spans="1:22" ht="38.1" customHeight="1">
      <c r="A193" s="8" t="str">
        <f>IF(CHOOSE($V$6,Setup!$F$193,Setup!$G$193,Setup!$H$193,Setup!$I$193,Setup!$J$193,Setup!$K$193,Setup!$L$193,Setup!$M$193,Setup!$N$193,Setup!$O$193,Setup!$P$193,Setup!$Q$193,Setup!$R$193,Setup!$S$193,Setup!$T$193,Setup!$U$193)="","",CHOOSE($V$6,Setup!$F$193,Setup!$G$193,Setup!$H$193,Setup!$I$193,Setup!$J$193,Setup!$K$193,Setup!$L$193,Setup!$M$193,Setup!$N$193,Setup!$O$193,Setup!$P$193,Setup!$Q$193,Setup!$R$193,Setup!$S$193,Setup!$T$193,Setup!$U$193))</f>
        <v/>
      </c>
      <c r="B193" s="1" t="str">
        <f>IF(A193="","",IF($V$7=1,COUNTIFS('Incident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Log'!$AF$9:$AF$1008),A193),0)))</f>
        <v/>
      </c>
      <c r="C193" s="1" t="str">
        <f>IF(A193="","",COUNTIFS($B$13:$B$212,"&gt;"&amp;B193)+COUNTIFS($B$13:B193,B193))</f>
        <v/>
      </c>
      <c r="D193" s="1"/>
      <c r="E193" s="1"/>
      <c r="F193" s="1"/>
      <c r="G193" s="1"/>
      <c r="H193" s="1"/>
      <c r="I193" s="1"/>
      <c r="J193" s="1"/>
      <c r="K193" s="1"/>
      <c r="L193" s="1"/>
      <c r="M193" s="1"/>
      <c r="N193" s="1"/>
      <c r="O193" s="1"/>
      <c r="P193" s="1"/>
      <c r="Q193" s="1"/>
      <c r="R193" s="1"/>
      <c r="S193" s="1"/>
      <c r="T193" s="1"/>
      <c r="U193" s="1"/>
      <c r="V193" s="1"/>
    </row>
    <row r="194" spans="1:22" ht="38.1" customHeight="1">
      <c r="A194" s="10" t="str">
        <f>IF(CHOOSE($V$6,Setup!$F$194,Setup!$G$194,Setup!$H$194,Setup!$I$194,Setup!$J$194,Setup!$K$194,Setup!$L$194,Setup!$M$194,Setup!$N$194,Setup!$O$194,Setup!$P$194,Setup!$Q$194,Setup!$R$194,Setup!$S$194,Setup!$T$194,Setup!$U$194)="","",CHOOSE($V$6,Setup!$F$194,Setup!$G$194,Setup!$H$194,Setup!$I$194,Setup!$J$194,Setup!$K$194,Setup!$L$194,Setup!$M$194,Setup!$N$194,Setup!$O$194,Setup!$P$194,Setup!$Q$194,Setup!$R$194,Setup!$S$194,Setup!$T$194,Setup!$U$194))</f>
        <v/>
      </c>
      <c r="B194" s="11" t="str">
        <f>IF(A194="","",IF($V$7=1,COUNTIFS('Incident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Log'!$AF$9:$AF$1008),A194),0)))</f>
        <v/>
      </c>
      <c r="C194" s="11" t="str">
        <f>IF(A194="","",COUNTIFS($B$13:$B$212,"&gt;"&amp;B194)+COUNTIFS($B$13:B194,B194))</f>
        <v/>
      </c>
      <c r="D194" s="1"/>
      <c r="E194" s="1"/>
      <c r="F194" s="1"/>
      <c r="G194" s="1"/>
      <c r="H194" s="1"/>
      <c r="I194" s="1"/>
      <c r="J194" s="1"/>
      <c r="K194" s="1"/>
      <c r="L194" s="1"/>
      <c r="M194" s="1"/>
      <c r="N194" s="1"/>
      <c r="O194" s="1"/>
      <c r="P194" s="1"/>
      <c r="Q194" s="1"/>
      <c r="R194" s="1"/>
      <c r="S194" s="1"/>
      <c r="T194" s="1"/>
      <c r="U194" s="1"/>
      <c r="V194" s="1"/>
    </row>
    <row r="195" spans="1:22" ht="38.1" customHeight="1">
      <c r="A195" s="8" t="str">
        <f>IF(CHOOSE($V$6,Setup!$F$195,Setup!$G$195,Setup!$H$195,Setup!$I$195,Setup!$J$195,Setup!$K$195,Setup!$L$195,Setup!$M$195,Setup!$N$195,Setup!$O$195,Setup!$P$195,Setup!$Q$195,Setup!$R$195,Setup!$S$195,Setup!$T$195,Setup!$U$195)="","",CHOOSE($V$6,Setup!$F$195,Setup!$G$195,Setup!$H$195,Setup!$I$195,Setup!$J$195,Setup!$K$195,Setup!$L$195,Setup!$M$195,Setup!$N$195,Setup!$O$195,Setup!$P$195,Setup!$Q$195,Setup!$R$195,Setup!$S$195,Setup!$T$195,Setup!$U$195))</f>
        <v/>
      </c>
      <c r="B195" s="1" t="str">
        <f>IF(A195="","",IF($V$7=1,COUNTIFS('Incident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Log'!$AF$9:$AF$1008),A195),0)))</f>
        <v/>
      </c>
      <c r="C195" s="1" t="str">
        <f>IF(A195="","",COUNTIFS($B$13:$B$212,"&gt;"&amp;B195)+COUNTIFS($B$13:B195,B195))</f>
        <v/>
      </c>
      <c r="D195" s="1"/>
      <c r="E195" s="1"/>
      <c r="F195" s="1"/>
      <c r="G195" s="1"/>
      <c r="H195" s="1"/>
      <c r="I195" s="1"/>
      <c r="J195" s="1"/>
      <c r="K195" s="1"/>
      <c r="L195" s="1"/>
      <c r="M195" s="1"/>
      <c r="N195" s="1"/>
      <c r="O195" s="1"/>
      <c r="P195" s="1"/>
      <c r="Q195" s="1"/>
      <c r="R195" s="1"/>
      <c r="S195" s="1"/>
      <c r="T195" s="1"/>
      <c r="U195" s="1"/>
      <c r="V195" s="1"/>
    </row>
    <row r="196" spans="1:22" ht="38.1" customHeight="1">
      <c r="A196" s="10" t="str">
        <f>IF(CHOOSE($V$6,Setup!$F$196,Setup!$G$196,Setup!$H$196,Setup!$I$196,Setup!$J$196,Setup!$K$196,Setup!$L$196,Setup!$M$196,Setup!$N$196,Setup!$O$196,Setup!$P$196,Setup!$Q$196,Setup!$R$196,Setup!$S$196,Setup!$T$196,Setup!$U$196)="","",CHOOSE($V$6,Setup!$F$196,Setup!$G$196,Setup!$H$196,Setup!$I$196,Setup!$J$196,Setup!$K$196,Setup!$L$196,Setup!$M$196,Setup!$N$196,Setup!$O$196,Setup!$P$196,Setup!$Q$196,Setup!$R$196,Setup!$S$196,Setup!$T$196,Setup!$U$196))</f>
        <v/>
      </c>
      <c r="B196" s="11" t="str">
        <f>IF(A196="","",IF($V$7=1,COUNTIFS('Incident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Log'!$AF$9:$AF$1008),A196),0)))</f>
        <v/>
      </c>
      <c r="C196" s="11" t="str">
        <f>IF(A196="","",COUNTIFS($B$13:$B$212,"&gt;"&amp;B196)+COUNTIFS($B$13:B196,B196))</f>
        <v/>
      </c>
      <c r="D196" s="1"/>
      <c r="E196" s="1"/>
      <c r="F196" s="1"/>
      <c r="G196" s="1"/>
      <c r="H196" s="1"/>
      <c r="I196" s="1"/>
      <c r="J196" s="1"/>
      <c r="K196" s="1"/>
      <c r="L196" s="1"/>
      <c r="M196" s="1"/>
      <c r="N196" s="1"/>
      <c r="O196" s="1"/>
      <c r="P196" s="1"/>
      <c r="Q196" s="1"/>
      <c r="R196" s="1"/>
      <c r="S196" s="1"/>
      <c r="T196" s="1"/>
      <c r="U196" s="1"/>
      <c r="V196" s="1"/>
    </row>
    <row r="197" spans="1:22" ht="38.1" customHeight="1">
      <c r="A197" s="8" t="str">
        <f>IF(CHOOSE($V$6,Setup!$F$197,Setup!$G$197,Setup!$H$197,Setup!$I$197,Setup!$J$197,Setup!$K$197,Setup!$L$197,Setup!$M$197,Setup!$N$197,Setup!$O$197,Setup!$P$197,Setup!$Q$197,Setup!$R$197,Setup!$S$197,Setup!$T$197,Setup!$U$197)="","",CHOOSE($V$6,Setup!$F$197,Setup!$G$197,Setup!$H$197,Setup!$I$197,Setup!$J$197,Setup!$K$197,Setup!$L$197,Setup!$M$197,Setup!$N$197,Setup!$O$197,Setup!$P$197,Setup!$Q$197,Setup!$R$197,Setup!$S$197,Setup!$T$197,Setup!$U$197))</f>
        <v/>
      </c>
      <c r="B197" s="1" t="str">
        <f>IF(A197="","",IF($V$7=1,COUNTIFS('Incident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Log'!$AF$9:$AF$1008),A197),0)))</f>
        <v/>
      </c>
      <c r="C197" s="1" t="str">
        <f>IF(A197="","",COUNTIFS($B$13:$B$212,"&gt;"&amp;B197)+COUNTIFS($B$13:B197,B197))</f>
        <v/>
      </c>
      <c r="D197" s="1"/>
      <c r="E197" s="1"/>
      <c r="F197" s="1"/>
      <c r="G197" s="1"/>
      <c r="H197" s="1"/>
      <c r="I197" s="1"/>
      <c r="J197" s="1"/>
      <c r="K197" s="1"/>
      <c r="L197" s="1"/>
      <c r="M197" s="1"/>
      <c r="N197" s="1"/>
      <c r="O197" s="1"/>
      <c r="P197" s="1"/>
      <c r="Q197" s="1"/>
      <c r="R197" s="1"/>
      <c r="S197" s="1"/>
      <c r="T197" s="1"/>
      <c r="U197" s="1"/>
      <c r="V197" s="1"/>
    </row>
    <row r="198" spans="1:22" ht="38.1" customHeight="1">
      <c r="A198" s="10" t="str">
        <f>IF(CHOOSE($V$6,Setup!$F$198,Setup!$G$198,Setup!$H$198,Setup!$I$198,Setup!$J$198,Setup!$K$198,Setup!$L$198,Setup!$M$198,Setup!$N$198,Setup!$O$198,Setup!$P$198,Setup!$Q$198,Setup!$R$198,Setup!$S$198,Setup!$T$198,Setup!$U$198)="","",CHOOSE($V$6,Setup!$F$198,Setup!$G$198,Setup!$H$198,Setup!$I$198,Setup!$J$198,Setup!$K$198,Setup!$L$198,Setup!$M$198,Setup!$N$198,Setup!$O$198,Setup!$P$198,Setup!$Q$198,Setup!$R$198,Setup!$S$198,Setup!$T$198,Setup!$U$198))</f>
        <v/>
      </c>
      <c r="B198" s="11" t="str">
        <f>IF(A198="","",IF($V$7=1,COUNTIFS('Incident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Log'!$AF$9:$AF$1008),A198),0)))</f>
        <v/>
      </c>
      <c r="C198" s="11" t="str">
        <f>IF(A198="","",COUNTIFS($B$13:$B$212,"&gt;"&amp;B198)+COUNTIFS($B$13:B198,B198))</f>
        <v/>
      </c>
      <c r="D198" s="1"/>
      <c r="E198" s="1"/>
      <c r="F198" s="1"/>
      <c r="G198" s="1"/>
      <c r="H198" s="1"/>
      <c r="I198" s="1"/>
      <c r="J198" s="1"/>
      <c r="K198" s="1"/>
      <c r="L198" s="1"/>
      <c r="M198" s="1"/>
      <c r="N198" s="1"/>
      <c r="O198" s="1"/>
      <c r="P198" s="1"/>
      <c r="Q198" s="1"/>
      <c r="R198" s="1"/>
      <c r="S198" s="1"/>
      <c r="T198" s="1"/>
      <c r="U198" s="1"/>
      <c r="V198" s="1"/>
    </row>
    <row r="199" spans="1:22" ht="38.1" customHeight="1">
      <c r="A199" s="8" t="str">
        <f>IF(CHOOSE($V$6,Setup!$F$199,Setup!$G$199,Setup!$H$199,Setup!$I$199,Setup!$J$199,Setup!$K$199,Setup!$L$199,Setup!$M$199,Setup!$N$199,Setup!$O$199,Setup!$P$199,Setup!$Q$199,Setup!$R$199,Setup!$S$199,Setup!$T$199,Setup!$U$199)="","",CHOOSE($V$6,Setup!$F$199,Setup!$G$199,Setup!$H$199,Setup!$I$199,Setup!$J$199,Setup!$K$199,Setup!$L$199,Setup!$M$199,Setup!$N$199,Setup!$O$199,Setup!$P$199,Setup!$Q$199,Setup!$R$199,Setup!$S$199,Setup!$T$199,Setup!$U$199))</f>
        <v/>
      </c>
      <c r="B199" s="1" t="str">
        <f>IF(A199="","",IF($V$7=1,COUNTIFS('Incident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Log'!$AF$9:$AF$1008),A199,CHOOSE($V$6,'Incident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Log'!$AF$9:$AF$1008),A199),0)))</f>
        <v/>
      </c>
      <c r="C199" s="1" t="str">
        <f>IF(A199="","",COUNTIFS($B$13:$B$212,"&gt;"&amp;B199)+COUNTIFS($B$13:B199,B199))</f>
        <v/>
      </c>
      <c r="D199" s="1"/>
      <c r="E199" s="1"/>
      <c r="F199" s="1"/>
      <c r="G199" s="1"/>
      <c r="H199" s="1"/>
      <c r="I199" s="1"/>
      <c r="J199" s="1"/>
      <c r="K199" s="1"/>
      <c r="L199" s="1"/>
      <c r="M199" s="1"/>
      <c r="N199" s="1"/>
      <c r="O199" s="1"/>
      <c r="P199" s="1"/>
      <c r="Q199" s="1"/>
      <c r="R199" s="1"/>
      <c r="S199" s="1"/>
      <c r="T199" s="1"/>
      <c r="U199" s="1"/>
      <c r="V199" s="1"/>
    </row>
    <row r="200" spans="1:22" ht="38.1" customHeight="1">
      <c r="A200" s="10" t="str">
        <f>IF(CHOOSE($V$6,Setup!$F$200,Setup!$G$200,Setup!$H$200,Setup!$I$200,Setup!$J$200,Setup!$K$200,Setup!$L$200,Setup!$M$200,Setup!$N$200,Setup!$O$200,Setup!$P$200,Setup!$Q$200,Setup!$R$200,Setup!$S$200,Setup!$T$200,Setup!$U$200)="","",CHOOSE($V$6,Setup!$F$200,Setup!$G$200,Setup!$H$200,Setup!$I$200,Setup!$J$200,Setup!$K$200,Setup!$L$200,Setup!$M$200,Setup!$N$200,Setup!$O$200,Setup!$P$200,Setup!$Q$200,Setup!$R$200,Setup!$S$200,Setup!$T$200,Setup!$U$200))</f>
        <v/>
      </c>
      <c r="B200" s="11" t="str">
        <f>IF(A200="","",IF($V$7=1,COUNTIFS('Incident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Log'!$AF$9:$AF$1008),A200),0)))</f>
        <v/>
      </c>
      <c r="C200" s="11" t="str">
        <f>IF(A200="","",COUNTIFS($B$13:$B$212,"&gt;"&amp;B200)+COUNTIFS($B$13:B200,B200))</f>
        <v/>
      </c>
      <c r="D200" s="1"/>
      <c r="E200" s="1"/>
      <c r="F200" s="1"/>
      <c r="G200" s="1"/>
      <c r="H200" s="1"/>
      <c r="I200" s="1"/>
      <c r="J200" s="1"/>
      <c r="K200" s="1"/>
      <c r="L200" s="1"/>
      <c r="M200" s="1"/>
      <c r="N200" s="1"/>
      <c r="O200" s="1"/>
      <c r="P200" s="1"/>
      <c r="Q200" s="1"/>
      <c r="R200" s="1"/>
      <c r="S200" s="1"/>
      <c r="T200" s="1"/>
      <c r="U200" s="1"/>
      <c r="V200" s="1"/>
    </row>
    <row r="201" spans="1:22" ht="38.1" customHeight="1">
      <c r="A201" s="8" t="str">
        <f>IF(CHOOSE($V$6,Setup!$F$201,Setup!$G$201,Setup!$H$201,Setup!$I$201,Setup!$J$201,Setup!$K$201,Setup!$L$201,Setup!$M$201,Setup!$N$201,Setup!$O$201,Setup!$P$201,Setup!$Q$201,Setup!$R$201,Setup!$S$201,Setup!$T$201,Setup!$U$201)="","",CHOOSE($V$6,Setup!$F$201,Setup!$G$201,Setup!$H$201,Setup!$I$201,Setup!$J$201,Setup!$K$201,Setup!$L$201,Setup!$M$201,Setup!$N$201,Setup!$O$201,Setup!$P$201,Setup!$Q$201,Setup!$R$201,Setup!$S$201,Setup!$T$201,Setup!$U$201))</f>
        <v/>
      </c>
      <c r="B201" s="1" t="str">
        <f>IF(A201="","",IF($V$7=1,COUNTIFS('Incident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Log'!$AF$9:$AF$1008),A201),0)))</f>
        <v/>
      </c>
      <c r="C201" s="1" t="str">
        <f>IF(A201="","",COUNTIFS($B$13:$B$212,"&gt;"&amp;B201)+COUNTIFS($B$13:B201,B201))</f>
        <v/>
      </c>
      <c r="D201" s="1"/>
      <c r="E201" s="1"/>
      <c r="F201" s="1"/>
      <c r="G201" s="1"/>
      <c r="H201" s="1"/>
      <c r="I201" s="1"/>
      <c r="J201" s="1"/>
      <c r="K201" s="1"/>
      <c r="L201" s="1"/>
      <c r="M201" s="1"/>
      <c r="N201" s="1"/>
      <c r="O201" s="1"/>
      <c r="P201" s="1"/>
      <c r="Q201" s="1"/>
      <c r="R201" s="1"/>
      <c r="S201" s="1"/>
      <c r="T201" s="1"/>
      <c r="U201" s="1"/>
      <c r="V201" s="1"/>
    </row>
    <row r="202" spans="1:22" ht="38.1" customHeight="1">
      <c r="A202" s="10" t="str">
        <f>IF(CHOOSE($V$6,Setup!$F$202,Setup!$G$202,Setup!$H$202,Setup!$I$202,Setup!$J$202,Setup!$K$202,Setup!$L$202,Setup!$M$202,Setup!$N$202,Setup!$O$202,Setup!$P$202,Setup!$Q$202,Setup!$R$202,Setup!$S$202,Setup!$T$202,Setup!$U$202)="","",CHOOSE($V$6,Setup!$F$202,Setup!$G$202,Setup!$H$202,Setup!$I$202,Setup!$J$202,Setup!$K$202,Setup!$L$202,Setup!$M$202,Setup!$N$202,Setup!$O$202,Setup!$P$202,Setup!$Q$202,Setup!$R$202,Setup!$S$202,Setup!$T$202,Setup!$U$202))</f>
        <v/>
      </c>
      <c r="B202" s="11" t="str">
        <f>IF(A202="","",IF($V$7=1,COUNTIFS('Incident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Log'!$AF$9:$AF$1008),A202),0)))</f>
        <v/>
      </c>
      <c r="C202" s="11" t="str">
        <f>IF(A202="","",COUNTIFS($B$13:$B$212,"&gt;"&amp;B202)+COUNTIFS($B$13:B202,B202))</f>
        <v/>
      </c>
      <c r="D202" s="1"/>
      <c r="E202" s="1"/>
      <c r="F202" s="1"/>
      <c r="G202" s="1"/>
      <c r="H202" s="1"/>
      <c r="I202" s="1"/>
      <c r="J202" s="1"/>
      <c r="K202" s="1"/>
      <c r="L202" s="1"/>
      <c r="M202" s="1"/>
      <c r="N202" s="1"/>
      <c r="O202" s="1"/>
      <c r="P202" s="1"/>
      <c r="Q202" s="1"/>
      <c r="R202" s="1"/>
      <c r="S202" s="1"/>
      <c r="T202" s="1"/>
      <c r="U202" s="1"/>
      <c r="V202" s="1"/>
    </row>
    <row r="203" spans="1:22" ht="38.1" customHeight="1">
      <c r="A203" s="8" t="str">
        <f>IF(CHOOSE($V$6,Setup!$F$203,Setup!$G$203,Setup!$H$203,Setup!$I$203,Setup!$J$203,Setup!$K$203,Setup!$L$203,Setup!$M$203,Setup!$N$203,Setup!$O$203,Setup!$P$203,Setup!$Q$203,Setup!$R$203,Setup!$S$203,Setup!$T$203,Setup!$U$203)="","",CHOOSE($V$6,Setup!$F$203,Setup!$G$203,Setup!$H$203,Setup!$I$203,Setup!$J$203,Setup!$K$203,Setup!$L$203,Setup!$M$203,Setup!$N$203,Setup!$O$203,Setup!$P$203,Setup!$Q$203,Setup!$R$203,Setup!$S$203,Setup!$T$203,Setup!$U$203))</f>
        <v/>
      </c>
      <c r="B203" s="1" t="str">
        <f>IF(A203="","",IF($V$7=1,COUNTIFS('Incident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Log'!$AF$9:$AF$1008),A203)+IF(OR($V$6=13,$V$6=14),COUNTIFS('Incident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Log'!$AF$9:$AF$1008),A203)-COUNTIFS('Incident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Log'!$AF$9:$AF$1008),A203),0),SUMIFS(CHOOSE($V$7,'Incident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Log'!$AF$9:$AF$1008),A203)+IF(OR($V$6=13,$V$6=14),SUMIFS(CHOOSE($V$7,'Incident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Log'!$AF$9:$AF$1008),A203)-SUMIFS(CHOOSE($V$7,'Incident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Log'!$AF$9:$AF$1008),A203,CHOOSE($V$6,'Incident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Log'!$AF$9:$AF$1008),A203),0)))</f>
        <v/>
      </c>
      <c r="C203" s="1" t="str">
        <f>IF(A203="","",COUNTIFS($B$13:$B$212,"&gt;"&amp;B203)+COUNTIFS($B$13:B203,B203))</f>
        <v/>
      </c>
      <c r="D203" s="1"/>
      <c r="E203" s="1"/>
      <c r="F203" s="1"/>
      <c r="G203" s="1"/>
      <c r="H203" s="1"/>
      <c r="I203" s="1"/>
      <c r="J203" s="1"/>
      <c r="K203" s="1"/>
      <c r="L203" s="1"/>
      <c r="M203" s="1"/>
      <c r="N203" s="1"/>
      <c r="O203" s="1"/>
      <c r="P203" s="1"/>
      <c r="Q203" s="1"/>
      <c r="R203" s="1"/>
      <c r="S203" s="1"/>
      <c r="T203" s="1"/>
      <c r="U203" s="1"/>
      <c r="V203" s="1"/>
    </row>
    <row r="204" spans="1:22" ht="38.1" customHeight="1">
      <c r="A204" s="10" t="str">
        <f>IF(CHOOSE($V$6,Setup!$F$204,Setup!$G$204,Setup!$H$204,Setup!$I$204,Setup!$J$204,Setup!$K$204,Setup!$L$204,Setup!$M$204,Setup!$N$204,Setup!$O$204,Setup!$P$204,Setup!$Q$204,Setup!$R$204,Setup!$S$204,Setup!$T$204,Setup!$U$204)="","",CHOOSE($V$6,Setup!$F$204,Setup!$G$204,Setup!$H$204,Setup!$I$204,Setup!$J$204,Setup!$K$204,Setup!$L$204,Setup!$M$204,Setup!$N$204,Setup!$O$204,Setup!$P$204,Setup!$Q$204,Setup!$R$204,Setup!$S$204,Setup!$T$204,Setup!$U$204))</f>
        <v/>
      </c>
      <c r="B204" s="11" t="str">
        <f>IF(A204="","",IF($V$7=1,COUNTIFS('Incident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Log'!$AF$9:$AF$1008),A204)+IF(OR($V$6=13,$V$6=14),COUNTIFS('Incident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Log'!$AF$9:$AF$1008),A204),0),SUMIFS(CHOOSE($V$7,'Incident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Log'!$AF$9:$AF$1008),A204)+IF(OR($V$6=13,$V$6=14),SUMIFS(CHOOSE($V$7,'Incident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Log'!$AF$9:$AF$1008),A204,CHOOSE($V$6,'Incident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Log'!$AF$9:$AF$1008),A204),0)))</f>
        <v/>
      </c>
      <c r="C204" s="11" t="str">
        <f>IF(A204="","",COUNTIFS($B$13:$B$212,"&gt;"&amp;B204)+COUNTIFS($B$13:B204,B204))</f>
        <v/>
      </c>
      <c r="D204" s="1"/>
      <c r="E204" s="1"/>
      <c r="F204" s="1"/>
      <c r="G204" s="1"/>
      <c r="H204" s="1"/>
      <c r="I204" s="1"/>
      <c r="J204" s="1"/>
      <c r="K204" s="1"/>
      <c r="L204" s="1"/>
      <c r="M204" s="1"/>
      <c r="N204" s="1"/>
      <c r="O204" s="1"/>
      <c r="P204" s="1"/>
      <c r="Q204" s="1"/>
      <c r="R204" s="1"/>
      <c r="S204" s="1"/>
      <c r="T204" s="1"/>
      <c r="U204" s="1"/>
      <c r="V204" s="1"/>
    </row>
    <row r="205" spans="1:22" ht="38.1" customHeight="1">
      <c r="A205" s="8" t="str">
        <f>IF(CHOOSE($V$6,Setup!$F$205,Setup!$G$205,Setup!$H$205,Setup!$I$205,Setup!$J$205,Setup!$K$205,Setup!$L$205,Setup!$M$205,Setup!$N$205,Setup!$O$205,Setup!$P$205,Setup!$Q$205,Setup!$R$205,Setup!$S$205,Setup!$T$205,Setup!$U$205)="","",CHOOSE($V$6,Setup!$F$205,Setup!$G$205,Setup!$H$205,Setup!$I$205,Setup!$J$205,Setup!$K$205,Setup!$L$205,Setup!$M$205,Setup!$N$205,Setup!$O$205,Setup!$P$205,Setup!$Q$205,Setup!$R$205,Setup!$S$205,Setup!$T$205,Setup!$U$205))</f>
        <v/>
      </c>
      <c r="B205" s="1" t="str">
        <f>IF(A205="","",IF($V$7=1,COUNTIFS('Incident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Log'!$AF$9:$AF$1008),A205)+IF(OR($V$6=13,$V$6=14),COUNTIFS('Incident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Log'!$AF$9:$AF$1008),A205)-COUNTIFS('Incident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Log'!$AF$9:$AF$1008),A205),0),SUMIFS(CHOOSE($V$7,'Incident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Log'!$AF$9:$AF$1008),A205)+IF(OR($V$6=13,$V$6=14),SUMIFS(CHOOSE($V$7,'Incident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Log'!$AF$9:$AF$1008),A205)-SUMIFS(CHOOSE($V$7,'Incident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Log'!$AF$9:$AF$1008),A205,CHOOSE($V$6,'Incident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Log'!$AF$9:$AF$1008),A205),0)))</f>
        <v/>
      </c>
      <c r="C205" s="1" t="str">
        <f>IF(A205="","",COUNTIFS($B$13:$B$212,"&gt;"&amp;B205)+COUNTIFS($B$13:B205,B205))</f>
        <v/>
      </c>
      <c r="D205" s="1"/>
      <c r="E205" s="1"/>
      <c r="F205" s="1"/>
      <c r="G205" s="1"/>
      <c r="H205" s="1"/>
      <c r="I205" s="1"/>
      <c r="J205" s="1"/>
      <c r="K205" s="1"/>
      <c r="L205" s="1"/>
      <c r="M205" s="1"/>
      <c r="N205" s="1"/>
      <c r="O205" s="1"/>
      <c r="P205" s="1"/>
      <c r="Q205" s="1"/>
      <c r="R205" s="1"/>
      <c r="S205" s="1"/>
      <c r="T205" s="1"/>
      <c r="U205" s="1"/>
      <c r="V205" s="1"/>
    </row>
    <row r="206" spans="1:22" ht="38.1" customHeight="1">
      <c r="A206" s="10" t="str">
        <f>IF(CHOOSE($V$6,Setup!$F$206,Setup!$G$206,Setup!$H$206,Setup!$I$206,Setup!$J$206,Setup!$K$206,Setup!$L$206,Setup!$M$206,Setup!$N$206,Setup!$O$206,Setup!$P$206,Setup!$Q$206,Setup!$R$206,Setup!$S$206,Setup!$T$206,Setup!$U$206)="","",CHOOSE($V$6,Setup!$F$206,Setup!$G$206,Setup!$H$206,Setup!$I$206,Setup!$J$206,Setup!$K$206,Setup!$L$206,Setup!$M$206,Setup!$N$206,Setup!$O$206,Setup!$P$206,Setup!$Q$206,Setup!$R$206,Setup!$S$206,Setup!$T$206,Setup!$U$206))</f>
        <v/>
      </c>
      <c r="B206" s="11" t="str">
        <f>IF(A206="","",IF($V$7=1,COUNTIFS('Incident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Log'!$AF$9:$AF$1008),A206)+IF(OR($V$6=13,$V$6=14),COUNTIFS('Incident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Log'!$AF$9:$AF$1008),A206)-COUNTIFS('Incident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Log'!$AF$9:$AF$1008),A206),0),SUMIFS(CHOOSE($V$7,'Incident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Log'!$AF$9:$AF$1008),A206)+IF(OR($V$6=13,$V$6=14),SUMIFS(CHOOSE($V$7,'Incident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Log'!$AF$9:$AF$1008),A206)-SUMIFS(CHOOSE($V$7,'Incident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Log'!$AF$9:$AF$1008),A206,CHOOSE($V$6,'Incident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Log'!$AF$9:$AF$1008),A206),0)))</f>
        <v/>
      </c>
      <c r="C206" s="11" t="str">
        <f>IF(A206="","",COUNTIFS($B$13:$B$212,"&gt;"&amp;B206)+COUNTIFS($B$13:B206,B206))</f>
        <v/>
      </c>
      <c r="D206" s="1"/>
      <c r="E206" s="1"/>
      <c r="F206" s="1"/>
      <c r="G206" s="1"/>
      <c r="H206" s="1"/>
      <c r="I206" s="1"/>
      <c r="J206" s="1"/>
      <c r="K206" s="1"/>
      <c r="L206" s="1"/>
      <c r="M206" s="1"/>
      <c r="N206" s="1"/>
      <c r="O206" s="1"/>
      <c r="P206" s="1"/>
      <c r="Q206" s="1"/>
      <c r="R206" s="1"/>
      <c r="S206" s="1"/>
      <c r="T206" s="1"/>
      <c r="U206" s="1"/>
      <c r="V206" s="1"/>
    </row>
    <row r="207" spans="1:22" ht="38.1" customHeight="1">
      <c r="A207" s="8" t="str">
        <f>IF(CHOOSE($V$6,Setup!$F$207,Setup!$G$207,Setup!$H$207,Setup!$I$207,Setup!$J$207,Setup!$K$207,Setup!$L$207,Setup!$M$207,Setup!$N$207,Setup!$O$207,Setup!$P$207,Setup!$Q$207,Setup!$R$207,Setup!$S$207,Setup!$T$207,Setup!$U$207)="","",CHOOSE($V$6,Setup!$F$207,Setup!$G$207,Setup!$H$207,Setup!$I$207,Setup!$J$207,Setup!$K$207,Setup!$L$207,Setup!$M$207,Setup!$N$207,Setup!$O$207,Setup!$P$207,Setup!$Q$207,Setup!$R$207,Setup!$S$207,Setup!$T$207,Setup!$U$207))</f>
        <v/>
      </c>
      <c r="B207" s="1" t="str">
        <f>IF(A207="","",IF($V$7=1,COUNTIFS('Incident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Log'!$AF$9:$AF$1008),A207)+IF(OR($V$6=13,$V$6=14),COUNTIFS('Incident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Log'!$AF$9:$AF$1008),A207)-COUNTIFS('Incident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Log'!$AF$9:$AF$1008),A207),0),SUMIFS(CHOOSE($V$7,'Incident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Log'!$AF$9:$AF$1008),A207)+IF(OR($V$6=13,$V$6=14),SUMIFS(CHOOSE($V$7,'Incident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Log'!$AF$9:$AF$1008),A207)-SUMIFS(CHOOSE($V$7,'Incident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Log'!$AF$9:$AF$1008),A207,CHOOSE($V$6,'Incident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Log'!$AF$9:$AF$1008),A207),0)))</f>
        <v/>
      </c>
      <c r="C207" s="1" t="str">
        <f>IF(A207="","",COUNTIFS($B$13:$B$212,"&gt;"&amp;B207)+COUNTIFS($B$13:B207,B207))</f>
        <v/>
      </c>
      <c r="D207" s="1"/>
      <c r="E207" s="1"/>
      <c r="F207" s="1"/>
      <c r="G207" s="1"/>
      <c r="H207" s="1"/>
      <c r="I207" s="1"/>
      <c r="J207" s="1"/>
      <c r="K207" s="1"/>
      <c r="L207" s="1"/>
      <c r="M207" s="1"/>
      <c r="N207" s="1"/>
      <c r="O207" s="1"/>
      <c r="P207" s="1"/>
      <c r="Q207" s="1"/>
      <c r="R207" s="1"/>
      <c r="S207" s="1"/>
      <c r="T207" s="1"/>
      <c r="U207" s="1"/>
      <c r="V207" s="1"/>
    </row>
    <row r="208" spans="1:22" ht="38.1" customHeight="1">
      <c r="A208" s="10" t="str">
        <f>IF(CHOOSE($V$6,Setup!$F$208,Setup!$G$208,Setup!$H$208,Setup!$I$208,Setup!$J$208,Setup!$K$208,Setup!$L$208,Setup!$M$208,Setup!$N$208,Setup!$O$208,Setup!$P$208,Setup!$Q$208,Setup!$R$208,Setup!$S$208,Setup!$T$208,Setup!$U$208)="","",CHOOSE($V$6,Setup!$F$208,Setup!$G$208,Setup!$H$208,Setup!$I$208,Setup!$J$208,Setup!$K$208,Setup!$L$208,Setup!$M$208,Setup!$N$208,Setup!$O$208,Setup!$P$208,Setup!$Q$208,Setup!$R$208,Setup!$S$208,Setup!$T$208,Setup!$U$208))</f>
        <v/>
      </c>
      <c r="B208" s="11" t="str">
        <f>IF(A208="","",IF($V$7=1,COUNTIFS('Incident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Log'!$AF$9:$AF$1008),A208)+IF(OR($V$6=13,$V$6=14),COUNTIFS('Incident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Log'!$AF$9:$AF$1008),A208)-COUNTIFS('Incident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Log'!$AF$9:$AF$1008),A208),0),SUMIFS(CHOOSE($V$7,'Incident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Log'!$AF$9:$AF$1008),A208)+IF(OR($V$6=13,$V$6=14),SUMIFS(CHOOSE($V$7,'Incident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Log'!$AF$9:$AF$1008),A208)-SUMIFS(CHOOSE($V$7,'Incident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Log'!$AF$9:$AF$1008),A208,CHOOSE($V$6,'Incident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Log'!$AF$9:$AF$1008),A208),0)))</f>
        <v/>
      </c>
      <c r="C208" s="11" t="str">
        <f>IF(A208="","",COUNTIFS($B$13:$B$212,"&gt;"&amp;B208)+COUNTIFS($B$13:B208,B208))</f>
        <v/>
      </c>
      <c r="D208" s="1"/>
      <c r="E208" s="1"/>
      <c r="F208" s="1"/>
      <c r="G208" s="1"/>
      <c r="H208" s="1"/>
      <c r="I208" s="1"/>
      <c r="J208" s="1"/>
      <c r="K208" s="1"/>
      <c r="L208" s="1"/>
      <c r="M208" s="1"/>
      <c r="N208" s="1"/>
      <c r="O208" s="1"/>
      <c r="P208" s="1"/>
      <c r="Q208" s="1"/>
      <c r="R208" s="1"/>
      <c r="S208" s="1"/>
      <c r="T208" s="1"/>
      <c r="U208" s="1"/>
      <c r="V208" s="1"/>
    </row>
    <row r="209" spans="1:22" ht="38.1" customHeight="1">
      <c r="A209" s="8" t="str">
        <f>IF(CHOOSE($V$6,Setup!$F$209,Setup!$G$209,Setup!$H$209,Setup!$I$209,Setup!$J$209,Setup!$K$209,Setup!$L$209,Setup!$M$209,Setup!$N$209,Setup!$O$209,Setup!$P$209,Setup!$Q$209,Setup!$R$209,Setup!$S$209,Setup!$T$209,Setup!$U$209)="","",CHOOSE($V$6,Setup!$F$209,Setup!$G$209,Setup!$H$209,Setup!$I$209,Setup!$J$209,Setup!$K$209,Setup!$L$209,Setup!$M$209,Setup!$N$209,Setup!$O$209,Setup!$P$209,Setup!$Q$209,Setup!$R$209,Setup!$S$209,Setup!$T$209,Setup!$U$209))</f>
        <v/>
      </c>
      <c r="B209" s="1" t="str">
        <f>IF(A209="","",IF($V$7=1,COUNTIFS('Incident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Log'!$AF$9:$AF$1008),A209)+IF(OR($V$6=13,$V$6=14),COUNTIFS('Incident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Log'!$AF$9:$AF$1008),A209)-COUNTIFS('Incident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Log'!$AF$9:$AF$1008),A209),0),SUMIFS(CHOOSE($V$7,'Incident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Log'!$AF$9:$AF$1008),A209)+IF(OR($V$6=13,$V$6=14),SUMIFS(CHOOSE($V$7,'Incident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Log'!$AF$9:$AF$1008),A209)-SUMIFS(CHOOSE($V$7,'Incident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Log'!$AF$9:$AF$1008),A209,CHOOSE($V$6,'Incident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Log'!$AF$9:$AF$1008),A209),0)))</f>
        <v/>
      </c>
      <c r="C209" s="1" t="str">
        <f>IF(A209="","",COUNTIFS($B$13:$B$212,"&gt;"&amp;B209)+COUNTIFS($B$13:B209,B209))</f>
        <v/>
      </c>
      <c r="D209" s="1"/>
      <c r="E209" s="1"/>
      <c r="F209" s="1"/>
      <c r="G209" s="1"/>
      <c r="H209" s="1"/>
      <c r="I209" s="1"/>
      <c r="J209" s="1"/>
      <c r="K209" s="1"/>
      <c r="L209" s="1"/>
      <c r="M209" s="1"/>
      <c r="N209" s="1"/>
      <c r="O209" s="1"/>
      <c r="P209" s="1"/>
      <c r="Q209" s="1"/>
      <c r="R209" s="1"/>
      <c r="S209" s="1"/>
      <c r="T209" s="1"/>
      <c r="U209" s="1"/>
      <c r="V209" s="1"/>
    </row>
    <row r="210" spans="1:22" ht="38.1" customHeight="1">
      <c r="A210" s="10" t="str">
        <f>IF(CHOOSE($V$6,Setup!$F$210,Setup!$G$210,Setup!$H$210,Setup!$I$210,Setup!$J$210,Setup!$K$210,Setup!$L$210,Setup!$M$210,Setup!$N$210,Setup!$O$210,Setup!$P$210,Setup!$Q$210,Setup!$R$210,Setup!$S$210,Setup!$T$210,Setup!$U$210)="","",CHOOSE($V$6,Setup!$F$210,Setup!$G$210,Setup!$H$210,Setup!$I$210,Setup!$J$210,Setup!$K$210,Setup!$L$210,Setup!$M$210,Setup!$N$210,Setup!$O$210,Setup!$P$210,Setup!$Q$210,Setup!$R$210,Setup!$S$210,Setup!$T$210,Setup!$U$210))</f>
        <v/>
      </c>
      <c r="B210" s="11" t="str">
        <f>IF(A210="","",IF($V$7=1,COUNTIFS('Incident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Log'!$AF$9:$AF$1008),A210)+IF(OR($V$6=13,$V$6=14),COUNTIFS('Incident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Log'!$AF$9:$AF$1008),A210)+IF(OR($V$6=13,$V$6=14),SUMIFS(CHOOSE($V$7,'Incident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Log'!$AF$9:$AF$1008),A210,CHOOSE($V$6,'Incident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Log'!$AF$9:$AF$1008),A210),0)))</f>
        <v/>
      </c>
      <c r="C210" s="11" t="str">
        <f>IF(A210="","",COUNTIFS($B$13:$B$212,"&gt;"&amp;B210)+COUNTIFS($B$13:B210,B210))</f>
        <v/>
      </c>
      <c r="D210" s="1"/>
      <c r="E210" s="1"/>
      <c r="F210" s="1"/>
      <c r="G210" s="1"/>
      <c r="H210" s="1"/>
      <c r="I210" s="1"/>
      <c r="J210" s="1"/>
      <c r="K210" s="1"/>
      <c r="L210" s="1"/>
      <c r="M210" s="1"/>
      <c r="N210" s="1"/>
      <c r="O210" s="1"/>
      <c r="P210" s="1"/>
      <c r="Q210" s="1"/>
      <c r="R210" s="1"/>
      <c r="S210" s="1"/>
      <c r="T210" s="1"/>
      <c r="U210" s="1"/>
      <c r="V210" s="1"/>
    </row>
    <row r="211" spans="1:22" ht="38.1" customHeight="1">
      <c r="A211" s="8" t="str">
        <f>IF(CHOOSE($V$6,Setup!$F$211,Setup!$G$211,Setup!$H$211,Setup!$I$211,Setup!$J$211,Setup!$K$211,Setup!$L$211,Setup!$M$211,Setup!$N$211,Setup!$O$211,Setup!$P$211,Setup!$Q$211,Setup!$R$211,Setup!$S$211,Setup!$T$211,Setup!$U$211)="","",CHOOSE($V$6,Setup!$F$211,Setup!$G$211,Setup!$H$211,Setup!$I$211,Setup!$J$211,Setup!$K$211,Setup!$L$211,Setup!$M$211,Setup!$N$211,Setup!$O$211,Setup!$P$211,Setup!$Q$211,Setup!$R$211,Setup!$S$211,Setup!$T$211,Setup!$U$211))</f>
        <v/>
      </c>
      <c r="B211" s="1" t="str">
        <f>IF(A211="","",IF($V$7=1,COUNTIFS('Incident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Log'!$AF$9:$AF$1008),A211)+IF(OR($V$6=13,$V$6=14),COUNTIFS('Incident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Log'!$AF$9:$AF$1008),A211),0),SUMIFS(CHOOSE($V$7,'Incident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Log'!$AF$9:$AF$1008),A211)+IF(OR($V$6=13,$V$6=14),SUMIFS(CHOOSE($V$7,'Incident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Log'!$AF$9:$AF$1008),A211)-SUMIFS(CHOOSE($V$7,'Incident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Log'!$AF$9:$AF$1008),A211,CHOOSE($V$6,'Incident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Log'!$AF$9:$AF$1008),A211),0)))</f>
        <v/>
      </c>
      <c r="C211" s="1" t="str">
        <f>IF(A211="","",COUNTIFS($B$13:$B$212,"&gt;"&amp;B211)+COUNTIFS($B$13:B211,B211))</f>
        <v/>
      </c>
      <c r="D211" s="1"/>
      <c r="E211" s="1"/>
      <c r="F211" s="1"/>
      <c r="G211" s="1"/>
      <c r="H211" s="1"/>
      <c r="I211" s="1"/>
      <c r="J211" s="1"/>
      <c r="K211" s="1"/>
      <c r="L211" s="1"/>
      <c r="M211" s="1"/>
      <c r="N211" s="1"/>
      <c r="O211" s="1"/>
      <c r="P211" s="1"/>
      <c r="Q211" s="1"/>
      <c r="R211" s="1"/>
      <c r="S211" s="1"/>
      <c r="T211" s="1"/>
      <c r="U211" s="1"/>
      <c r="V211" s="1"/>
    </row>
    <row r="212" spans="1:22" ht="38.1" customHeight="1">
      <c r="A212" s="10" t="str">
        <f>IF(CHOOSE($V$6,Setup!$F$212,Setup!$G$212,Setup!$H$212,Setup!$I$212,Setup!$J$212,Setup!$K$212,Setup!$L$212,Setup!$M$212,Setup!$N$212,Setup!$O$212,Setup!$P$212,Setup!$Q$212,Setup!$R$212,Setup!$S$212,Setup!$T$212,Setup!$U$212)="","",CHOOSE($V$6,Setup!$F$212,Setup!$G$212,Setup!$H$212,Setup!$I$212,Setup!$J$212,Setup!$K$212,Setup!$L$212,Setup!$M$212,Setup!$N$212,Setup!$O$212,Setup!$P$212,Setup!$Q$212,Setup!$R$212,Setup!$S$212,Setup!$T$212,Setup!$U$212))</f>
        <v/>
      </c>
      <c r="B212" s="11" t="str">
        <f>IF(A212="","",IF($V$7=1,COUNTIFS('Incident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Log'!$AF$9:$AF$1008),A212)+IF(OR($V$6=13,$V$6=14),COUNTIFS('Incident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Log'!$AF$9:$AF$1008),A212)-COUNTIFS('Incident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Log'!$AF$9:$AF$1008),A212),0),SUMIFS(CHOOSE($V$7,'Incident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Log'!$AF$9:$AF$1008),A212)+IF(OR($V$6=13,$V$6=14),SUMIFS(CHOOSE($V$7,'Incident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Log'!$AF$9:$AF$1008),A212)-SUMIFS(CHOOSE($V$7,'Incident Log'!$AG$9:$AG$1008,'Incident Log'!$AG$9:$AG$1008,'Incident Log'!$AH$9:$AH$1008,'Incident Log'!$Q$9:$Q$1008,'Incident Log'!$R$9:$R$1008,'Incident Log'!$S$9:$S$1008),'Incident Log'!$C$9:$C$1008,"&gt;="&amp;DATE(Dashboard!$B$6,1,1),'Incident Log'!$C$9:$C$1008,"&lt;"&amp;DATE(Dashboard!$B$6,Dashboard!$F$6+1,1),'Incident Log'!$A$9:$A$1008,"&lt;&gt;",CHOOSE($V$6,'Incident Log'!$E$9:$E$1008,'Incident Log'!$F$9:$F$1008,'Incident Log'!$G$9:$G$1008,'Incident Log'!$H$9:$H$1008,'Incident Log'!$I$9:$I$1008,'Incident Log'!$J$9:$J$1008,'Incident Log'!$K$9:$K$1008,'Incident Log'!$L$9:$L$1008,'Incident Log'!$M$9:$M$1008,'Incident Log'!$N$9:$N$1008,'Incident Log'!$O$9:$O$1008,'Incident Log'!$P$9:$P$1008,'Incident Log'!$V$9:$V$1008,'Incident Log'!$X$9:$X$1008,'Incident Log'!$Z$9:$Z$1008,'Incident Log'!$AF$9:$AF$1008),A212,CHOOSE($V$6,'Incident Log'!$E$9:$E$1008,'Incident Log'!$F$9:$F$1008,'Incident Log'!$G$9:$G$1008,'Incident Log'!$H$9:$H$1008,'Incident Log'!$I$9:$I$1008,'Incident Log'!$J$9:$J$1008,'Incident Log'!$K$9:$K$1008,'Incident Log'!$L$9:$L$1008,'Incident Log'!$M$9:$M$1008,'Incident Log'!$N$9:$N$1008,'Incident Log'!$O$9:$O$1008,'Incident Log'!$P$9:$P$1008,'Incident Log'!$W$9:$W$1008,'Incident Log'!$Y$9:$Y$1008,'Incident Log'!$Z$9:$Z$1008,'Incident Log'!$AF$9:$AF$1008),A212),0)))</f>
        <v/>
      </c>
      <c r="C212" s="11" t="str">
        <f>IF(A212="","",COUNTIFS($B$13:$B$212,"&gt;"&amp;B212)+COUNTIFS($B$13:B212,B212))</f>
        <v/>
      </c>
      <c r="D212" s="1"/>
      <c r="E212" s="1"/>
      <c r="F212" s="1"/>
      <c r="G212" s="1"/>
      <c r="H212" s="1"/>
      <c r="I212" s="1"/>
      <c r="J212" s="1"/>
      <c r="K212" s="1"/>
      <c r="L212" s="1"/>
      <c r="M212" s="1"/>
      <c r="N212" s="1"/>
      <c r="O212" s="1"/>
      <c r="P212" s="1"/>
      <c r="Q212" s="1"/>
      <c r="R212" s="1"/>
      <c r="S212" s="1"/>
      <c r="T212" s="1"/>
      <c r="U212" s="1"/>
      <c r="V212" s="1"/>
    </row>
    <row r="213" spans="1:22" ht="24.95" customHeight="1">
      <c r="A213" s="1"/>
      <c r="B213" s="1"/>
      <c r="C213" s="1"/>
      <c r="D213" s="1"/>
      <c r="E213" s="1"/>
      <c r="F213" s="1"/>
      <c r="G213" s="1"/>
      <c r="H213" s="1"/>
      <c r="I213" s="1"/>
      <c r="J213" s="1"/>
      <c r="K213" s="1"/>
      <c r="L213" s="1"/>
      <c r="M213" s="1"/>
      <c r="N213" s="1"/>
      <c r="O213" s="1"/>
      <c r="P213" s="1"/>
      <c r="Q213" s="1"/>
      <c r="R213" s="1"/>
      <c r="S213" s="1"/>
      <c r="T213" s="1"/>
      <c r="U213" s="1"/>
      <c r="V213" s="1"/>
    </row>
    <row r="214" spans="1:22" ht="24.95" customHeight="1">
      <c r="A214" s="1"/>
      <c r="B214" s="1"/>
      <c r="C214" s="1"/>
      <c r="D214" s="1"/>
      <c r="E214" s="1"/>
      <c r="F214" s="1"/>
      <c r="G214" s="1"/>
      <c r="H214" s="1"/>
      <c r="I214" s="1"/>
      <c r="J214" s="1"/>
      <c r="K214" s="1"/>
      <c r="L214" s="1"/>
      <c r="M214" s="1"/>
      <c r="N214" s="1"/>
      <c r="O214" s="1"/>
      <c r="P214" s="1"/>
      <c r="Q214" s="1"/>
      <c r="R214" s="1"/>
      <c r="S214" s="1"/>
      <c r="T214" s="1"/>
      <c r="U214" s="1"/>
      <c r="V214" s="1"/>
    </row>
  </sheetData>
  <sheetProtection algorithmName="SHA-512" hashValue="QWvZdpXxFGvSHes9nAA/ZQTK0qd+DnjziZpoOhR77Z519uOO6A9tdZKzINkzg3qJ0qSHDy3TG9SJ1LobP/Jp/g==" saltValue="UB1kTB3aJcRU+2/kD2f4ig==" spinCount="100000" sheet="1" objects="1" scenarios="1" sort="0" autoFilter="0"/>
  <mergeCells count="18">
    <mergeCell ref="E44:G44"/>
    <mergeCell ref="E45:G45"/>
    <mergeCell ref="E48:S49"/>
    <mergeCell ref="E39:G39"/>
    <mergeCell ref="E40:G40"/>
    <mergeCell ref="E41:G41"/>
    <mergeCell ref="E42:G42"/>
    <mergeCell ref="E43:G43"/>
    <mergeCell ref="A8:P9"/>
    <mergeCell ref="E33:S33"/>
    <mergeCell ref="E34:S35"/>
    <mergeCell ref="E37:G37"/>
    <mergeCell ref="E38:G38"/>
    <mergeCell ref="A2:H3"/>
    <mergeCell ref="A4:P4"/>
    <mergeCell ref="M2:O2"/>
    <mergeCell ref="B6:E6"/>
    <mergeCell ref="H6:K6"/>
  </mergeCells>
  <conditionalFormatting sqref="H38:S45">
    <cfRule type="expression" dxfId="11" priority="1" stopIfTrue="1">
      <formula>OR(H38="",H38=0)</formula>
    </cfRule>
    <cfRule type="colorScale" priority="2">
      <colorScale>
        <cfvo type="min"/>
        <cfvo type="percentile" val="50"/>
        <cfvo type="max"/>
        <color rgb="FFF1F8F7"/>
        <color rgb="FFBDE4DD"/>
        <color rgb="FF008D90"/>
      </colorScale>
    </cfRule>
  </conditionalFormatting>
  <dataValidations count="2">
    <dataValidation type="list" showErrorMessage="1" errorTitle="Choose a listed value" error="Choose a value from the dropdown list." sqref="B6" xr:uid="{00000000-0002-0000-0100-000000000000}">
      <formula1>"Division,Location,Worker group,Event category,Case outcome,Work-relatedness,Event mechanism,Actual severity,Potential severity,Injury type,Body part,Side of body,Immediate cause,Root cause,Investigation status,Day of week"</formula1>
    </dataValidation>
    <dataValidation type="list" showErrorMessage="1" errorTitle="Choose a listed value" error="Choose a value from the dropdown list." sqref="H6" xr:uid="{00000000-0002-0000-0100-000001000000}">
      <formula1>"Case records,Recordable cases,Lost-time cases,Lost days,Restricted days,Recorded cost"</formula1>
    </dataValidation>
  </dataValidations>
  <printOptions horizontalCentered="1"/>
  <pageMargins left="0.27777777777777779" right="0.27777777777777779" top="0.30555555555555558" bottom="0.30555555555555558" header="0.3" footer="0.3"/>
  <pageSetup scale="39" orientation="portrait" horizontalDpi="0" verticalDpi="0" r:id="rId1"/>
  <headerFooter>
    <oddFooter>&amp;CPrepared by 100% Safety Inc.&amp;RPage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DF2F3"/>
    <pageSetUpPr fitToPage="1"/>
  </sheetPr>
  <dimension ref="A1:Y63"/>
  <sheetViews>
    <sheetView showGridLines="0" zoomScale="85" zoomScaleNormal="85" workbookViewId="0">
      <pane xSplit="1" ySplit="8" topLeftCell="B48" activePane="bottomRight" state="frozen"/>
      <selection pane="topRight"/>
      <selection pane="bottomLeft"/>
      <selection pane="bottomRight" activeCell="A59" sqref="A59:L59"/>
    </sheetView>
  </sheetViews>
  <sheetFormatPr defaultRowHeight="14.25"/>
  <cols>
    <col min="1" max="4" width="16.875" customWidth="1"/>
    <col min="5" max="5" width="30" customWidth="1"/>
    <col min="6" max="25" width="16.875" customWidth="1"/>
  </cols>
  <sheetData>
    <row r="1" spans="1:25" ht="24.95" customHeight="1">
      <c r="A1" s="1"/>
      <c r="B1" s="1"/>
      <c r="C1" s="1"/>
      <c r="D1" s="1"/>
      <c r="E1" s="1"/>
      <c r="F1" s="1"/>
      <c r="G1" s="1"/>
      <c r="H1" s="1"/>
      <c r="I1" s="1"/>
      <c r="J1" s="1"/>
      <c r="K1" s="1"/>
      <c r="L1" s="1"/>
      <c r="M1" s="1"/>
      <c r="N1" s="1"/>
      <c r="O1" s="1"/>
      <c r="P1" s="1"/>
      <c r="Q1" s="1"/>
      <c r="R1" s="1"/>
      <c r="S1" s="1"/>
      <c r="T1" s="1"/>
      <c r="U1" s="1"/>
      <c r="V1" s="1"/>
      <c r="W1" s="1"/>
      <c r="X1" s="1"/>
      <c r="Y1" s="1"/>
    </row>
    <row r="2" spans="1:25" ht="24.95" customHeight="1">
      <c r="A2" s="62" t="s">
        <v>50</v>
      </c>
      <c r="B2" s="62" t="s">
        <v>50</v>
      </c>
      <c r="C2" s="62" t="s">
        <v>50</v>
      </c>
      <c r="D2" s="62" t="s">
        <v>50</v>
      </c>
      <c r="E2" s="62" t="s">
        <v>50</v>
      </c>
      <c r="F2" s="62" t="s">
        <v>50</v>
      </c>
      <c r="G2" s="62" t="s">
        <v>50</v>
      </c>
      <c r="H2" s="62" t="s">
        <v>50</v>
      </c>
      <c r="I2" s="1"/>
      <c r="J2" s="1"/>
      <c r="K2" s="1"/>
      <c r="L2" s="1"/>
      <c r="M2" s="47" t="s">
        <v>2</v>
      </c>
      <c r="N2" s="47"/>
      <c r="O2" s="47"/>
      <c r="P2" s="1"/>
      <c r="Q2" s="1"/>
      <c r="R2" s="1"/>
      <c r="S2" s="1"/>
      <c r="T2" s="1"/>
      <c r="U2" s="1"/>
      <c r="V2" s="1"/>
      <c r="W2" s="1"/>
      <c r="X2" s="1"/>
      <c r="Y2" s="1"/>
    </row>
    <row r="3" spans="1:25" ht="24.95" customHeight="1">
      <c r="A3" s="62" t="s">
        <v>50</v>
      </c>
      <c r="B3" s="62" t="s">
        <v>50</v>
      </c>
      <c r="C3" s="62" t="s">
        <v>50</v>
      </c>
      <c r="D3" s="62" t="s">
        <v>50</v>
      </c>
      <c r="E3" s="62" t="s">
        <v>50</v>
      </c>
      <c r="F3" s="62" t="s">
        <v>50</v>
      </c>
      <c r="G3" s="62" t="s">
        <v>50</v>
      </c>
      <c r="H3" s="62" t="s">
        <v>50</v>
      </c>
      <c r="I3" s="1"/>
      <c r="J3" s="1"/>
      <c r="K3" s="1"/>
      <c r="L3" s="1"/>
      <c r="M3" s="1"/>
      <c r="N3" s="1"/>
      <c r="O3" s="1"/>
      <c r="P3" s="1"/>
      <c r="Q3" s="1"/>
      <c r="R3" s="1"/>
      <c r="S3" s="1"/>
      <c r="T3" s="1"/>
      <c r="U3" s="1"/>
      <c r="V3" s="1"/>
      <c r="W3" s="1"/>
      <c r="X3" s="1"/>
      <c r="Y3" s="1"/>
    </row>
    <row r="4" spans="1:25" ht="24.95" customHeight="1">
      <c r="A4" s="36" t="s">
        <v>485</v>
      </c>
      <c r="B4" s="36" t="s">
        <v>51</v>
      </c>
      <c r="C4" s="36" t="s">
        <v>51</v>
      </c>
      <c r="D4" s="36" t="s">
        <v>51</v>
      </c>
      <c r="E4" s="36" t="s">
        <v>51</v>
      </c>
      <c r="F4" s="36" t="s">
        <v>51</v>
      </c>
      <c r="G4" s="36" t="s">
        <v>51</v>
      </c>
      <c r="H4" s="36" t="s">
        <v>51</v>
      </c>
      <c r="I4" s="36" t="s">
        <v>51</v>
      </c>
      <c r="J4" s="36" t="s">
        <v>51</v>
      </c>
      <c r="K4" s="36" t="s">
        <v>51</v>
      </c>
      <c r="L4" s="36" t="s">
        <v>51</v>
      </c>
      <c r="M4" s="1"/>
      <c r="N4" s="1"/>
      <c r="O4" s="1"/>
      <c r="P4" s="1"/>
      <c r="Q4" s="1"/>
      <c r="R4" s="1"/>
      <c r="S4" s="1"/>
      <c r="T4" s="1"/>
      <c r="U4" s="1"/>
      <c r="V4" s="1"/>
      <c r="W4" s="1"/>
      <c r="X4" s="1"/>
      <c r="Y4" s="1"/>
    </row>
    <row r="5" spans="1:25" ht="24.95" customHeight="1">
      <c r="A5" s="1"/>
      <c r="B5" s="1"/>
      <c r="C5" s="1"/>
      <c r="D5" s="1"/>
      <c r="E5" s="1"/>
      <c r="F5" s="1"/>
      <c r="G5" s="1"/>
      <c r="H5" s="1"/>
      <c r="I5" s="1"/>
      <c r="J5" s="1"/>
      <c r="K5" s="1"/>
      <c r="L5" s="1"/>
      <c r="M5" s="1"/>
      <c r="N5" s="1"/>
      <c r="O5" s="1"/>
      <c r="P5" s="1"/>
      <c r="Q5" s="1"/>
      <c r="R5" s="1"/>
      <c r="S5" s="1"/>
      <c r="T5" s="1"/>
      <c r="U5" s="1"/>
      <c r="V5" s="1"/>
      <c r="W5" s="1"/>
      <c r="X5" s="1"/>
      <c r="Y5" s="1"/>
    </row>
    <row r="6" spans="1:25" ht="24.95" customHeight="1">
      <c r="A6" s="1"/>
      <c r="B6" s="1"/>
      <c r="C6" s="1"/>
      <c r="D6" s="1"/>
      <c r="E6" s="1"/>
      <c r="F6" s="1"/>
      <c r="G6" s="1"/>
      <c r="H6" s="1"/>
      <c r="I6" s="1"/>
      <c r="J6" s="1"/>
      <c r="K6" s="1"/>
      <c r="L6" s="1"/>
      <c r="M6" s="1"/>
      <c r="N6" s="1"/>
      <c r="O6" s="1"/>
      <c r="P6" s="1"/>
      <c r="Q6" s="1"/>
      <c r="R6" s="1"/>
      <c r="S6" s="1"/>
      <c r="T6" s="1"/>
      <c r="U6" s="1"/>
      <c r="V6" s="1"/>
      <c r="W6" s="1"/>
      <c r="X6" s="1"/>
      <c r="Y6" s="1"/>
    </row>
    <row r="7" spans="1:25" ht="24.95" customHeight="1">
      <c r="A7" s="1"/>
      <c r="B7" s="1"/>
      <c r="C7" s="1"/>
      <c r="D7" s="1"/>
      <c r="E7" s="1"/>
      <c r="F7" s="1"/>
      <c r="G7" s="1"/>
      <c r="H7" s="1"/>
      <c r="I7" s="1"/>
      <c r="J7" s="1"/>
      <c r="K7" s="1"/>
      <c r="L7" s="1"/>
      <c r="M7" s="1"/>
      <c r="N7" s="1"/>
      <c r="O7" s="1"/>
      <c r="P7" s="1"/>
      <c r="Q7" s="1"/>
      <c r="R7" s="1"/>
      <c r="S7" s="1"/>
      <c r="T7" s="1"/>
      <c r="U7" s="1"/>
      <c r="V7" s="1"/>
      <c r="W7" s="1"/>
      <c r="X7" s="1"/>
      <c r="Y7" s="1"/>
    </row>
    <row r="8" spans="1:25" ht="62.1" customHeight="1">
      <c r="A8" s="5" t="s">
        <v>17</v>
      </c>
      <c r="B8" s="6" t="s">
        <v>52</v>
      </c>
      <c r="C8" s="6" t="s">
        <v>53</v>
      </c>
      <c r="D8" s="6" t="s">
        <v>54</v>
      </c>
      <c r="E8" s="6" t="s">
        <v>55</v>
      </c>
      <c r="F8" s="6" t="s">
        <v>19</v>
      </c>
      <c r="G8" s="6" t="s">
        <v>10</v>
      </c>
      <c r="H8" s="6" t="s">
        <v>56</v>
      </c>
      <c r="I8" s="6" t="s">
        <v>57</v>
      </c>
      <c r="J8" s="6" t="s">
        <v>58</v>
      </c>
      <c r="K8" s="6" t="s">
        <v>59</v>
      </c>
      <c r="L8" s="6" t="s">
        <v>60</v>
      </c>
      <c r="M8" s="6" t="s">
        <v>61</v>
      </c>
      <c r="N8" s="6" t="s">
        <v>11</v>
      </c>
      <c r="O8" s="6" t="s">
        <v>62</v>
      </c>
      <c r="P8" s="6" t="s">
        <v>14</v>
      </c>
      <c r="Q8" s="6" t="s">
        <v>63</v>
      </c>
      <c r="R8" s="6" t="s">
        <v>64</v>
      </c>
      <c r="S8" s="6" t="s">
        <v>65</v>
      </c>
      <c r="T8" s="6" t="s">
        <v>66</v>
      </c>
      <c r="U8" s="6" t="s">
        <v>8</v>
      </c>
      <c r="V8" s="6" t="s">
        <v>9</v>
      </c>
      <c r="W8" s="6" t="s">
        <v>67</v>
      </c>
      <c r="X8" s="6" t="s">
        <v>68</v>
      </c>
      <c r="Y8" s="7" t="s">
        <v>69</v>
      </c>
    </row>
    <row r="9" spans="1:25" ht="24.95" customHeight="1">
      <c r="A9" s="12">
        <f>DATE(2026,1,1)</f>
        <v>46023</v>
      </c>
      <c r="B9" s="9" t="str">
        <f>IF(Y9=1,SUMIFS('Hours Worked'!$B$9:$B$128,'Hours Worked'!$A$9:$A$128,A9),"")</f>
        <v/>
      </c>
      <c r="C9" s="9" t="str">
        <f>IF(Y9=1,SUMIFS('Hours Worked'!$C$9:$C$128,'Hours Worked'!$A$9:$A$128,A9),"")</f>
        <v/>
      </c>
      <c r="D9" s="9" t="str">
        <f>IF(Y9=1,SUM(B9:C9),"")</f>
        <v/>
      </c>
      <c r="E9" s="1" t="str">
        <f>IF(Y9=0,"Enter hours",IF(Y9&gt;1,"Duplicate hours month",IF(COUNTIFS('Hours Worked'!$A$9:$A$128,A9,'Hours Worked'!$H$9:$H$128,"Ready")&lt;&gt;1,"Review hours/register",IF(OR(X9&gt;0,COUNTIFS('Incident Log'!$AK$9:$AK$1008,"Missing / invalid date")&gt;0),"Resolve case inputs","Ready"))))</f>
        <v>Enter hours</v>
      </c>
      <c r="F9" s="1">
        <f>COUNTIFS('Incident Log'!$C$9:$C$1008,"&gt;="&amp;A9,'Incident Log'!$C$9:$C$1008,"&lt;"&amp;EDATE(A9,1),'Incident Log'!$A$9:$A$1008,"&lt;&gt;")</f>
        <v>0</v>
      </c>
      <c r="G9" s="1">
        <f>SUMIFS('Incident Log'!$AJ$9:$AJ$1008,'Incident Log'!$C$9:$C$1008,"&gt;="&amp;A9,'Incident Log'!$C$9:$C$1008,"&lt;"&amp;EDATE(A9,1))</f>
        <v>0</v>
      </c>
      <c r="H9" s="1">
        <f>COUNTIFS('Incident Log'!$C$9:$C$1008,"&gt;="&amp;A9,'Incident Log'!$C$9:$C$1008,"&lt;"&amp;EDATE(A9,1),'Incident Log'!$I$9:$I$1008,"First aid",'Incident Log'!$J$9:$J$1008,"Yes",'Incident Log'!$G$9:$G$1008,"Employee")+COUNTIFS('Incident Log'!$C$9:$C$1008,"&gt;="&amp;A9,'Incident Log'!$C$9:$C$1008,"&lt;"&amp;EDATE(A9,1),'Incident Log'!$I$9:$I$1008,"First aid",'Incident Log'!$J$9:$J$1008,"Yes",'Incident Log'!$G$9:$G$1008,"Contractor")</f>
        <v>0</v>
      </c>
      <c r="I9" s="1">
        <f>COUNTIFS('Incident Log'!$C$9:$C$1008,"&gt;="&amp;A9,'Incident Log'!$C$9:$C$1008,"&lt;"&amp;EDATE(A9,1),'Incident Log'!$I$9:$I$1008,"Medical treatment",'Incident Log'!$J$9:$J$1008,"Yes",'Incident Log'!$G$9:$G$1008,"Employee")+COUNTIFS('Incident Log'!$C$9:$C$1008,"&gt;="&amp;A9,'Incident Log'!$C$9:$C$1008,"&lt;"&amp;EDATE(A9,1),'Incident Log'!$I$9:$I$1008,"Medical treatment",'Incident Log'!$J$9:$J$1008,"Yes",'Incident Log'!$G$9:$G$1008,"Contractor")</f>
        <v>0</v>
      </c>
      <c r="J9" s="1">
        <f>COUNTIFS('Incident Log'!$C$9:$C$1008,"&gt;="&amp;A9,'Incident Log'!$C$9:$C$1008,"&lt;"&amp;EDATE(A9,1),'Incident Log'!$I$9:$I$1008,"Restricted / modified work",'Incident Log'!$J$9:$J$1008,"Yes",'Incident Log'!$G$9:$G$1008,"Employee")+COUNTIFS('Incident Log'!$C$9:$C$1008,"&gt;="&amp;A9,'Incident Log'!$C$9:$C$1008,"&lt;"&amp;EDATE(A9,1),'Incident Log'!$I$9:$I$1008,"Restricted / modified work",'Incident Log'!$J$9:$J$1008,"Yes",'Incident Log'!$G$9:$G$1008,"Contractor")</f>
        <v>0</v>
      </c>
      <c r="K9" s="1">
        <f>COUNTIFS('Incident Log'!$C$9:$C$1008,"&gt;="&amp;A9,'Incident Log'!$C$9:$C$1008,"&lt;"&amp;EDATE(A9,1),'Incident Log'!$I$9:$I$1008,"Lost time",'Incident Log'!$J$9:$J$1008,"Yes",'Incident Log'!$G$9:$G$1008,"Employee")+COUNTIFS('Incident Log'!$C$9:$C$1008,"&gt;="&amp;A9,'Incident Log'!$C$9:$C$1008,"&lt;"&amp;EDATE(A9,1),'Incident Log'!$I$9:$I$1008,"Lost time",'Incident Log'!$J$9:$J$1008,"Yes",'Incident Log'!$G$9:$G$1008,"Contractor")</f>
        <v>0</v>
      </c>
      <c r="L9" s="1">
        <f>COUNTIFS('Incident Log'!$C$9:$C$1008,"&gt;="&amp;A9,'Incident Log'!$C$9:$C$1008,"&lt;"&amp;EDATE(A9,1),'Incident Log'!$I$9:$I$1008,"Fatality",'Incident Log'!$J$9:$J$1008,"Yes",'Incident Log'!$G$9:$G$1008,"Employee")+COUNTIFS('Incident Log'!$C$9:$C$1008,"&gt;="&amp;A9,'Incident Log'!$C$9:$C$1008,"&lt;"&amp;EDATE(A9,1),'Incident Log'!$I$9:$I$1008,"Fatality",'Incident Log'!$J$9:$J$1008,"Yes",'Incident Log'!$G$9:$G$1008,"Contractor")</f>
        <v>0</v>
      </c>
      <c r="M9" s="1">
        <f>COUNTIFS('Incident Log'!$C$9:$C$1008,"&gt;="&amp;A9,'Incident Log'!$C$9:$C$1008,"&lt;"&amp;EDATE(A9,1),'Incident Log'!$I$9:$I$1008,"Other recordable",'Incident Log'!$J$9:$J$1008,"Yes",'Incident Log'!$G$9:$G$1008,"Employee")+COUNTIFS('Incident Log'!$C$9:$C$1008,"&gt;="&amp;A9,'Incident Log'!$C$9:$C$1008,"&lt;"&amp;EDATE(A9,1),'Incident Log'!$I$9:$I$1008,"Other recordable",'Incident Log'!$J$9:$J$1008,"Yes",'Incident Log'!$G$9:$G$1008,"Contractor")</f>
        <v>0</v>
      </c>
      <c r="N9" s="1">
        <f>SUMIFS('Incident Log'!$AG$9:$AG$1008,'Incident Log'!$C$9:$C$1008,"&gt;="&amp;A9,'Incident Log'!$C$9:$C$1008,"&lt;"&amp;EDATE(A9,1))</f>
        <v>0</v>
      </c>
      <c r="O9" s="1">
        <f>SUMIFS('Incident Log'!$AH$9:$AH$1008,'Incident Log'!$C$9:$C$1008,"&gt;="&amp;A9,'Incident Log'!$C$9:$C$1008,"&lt;"&amp;EDATE(A9,1))</f>
        <v>0</v>
      </c>
      <c r="P9" s="1">
        <f>SUMIFS('Incident Log'!$Q$9:$Q$1008,'Incident Log'!$C$9:$C$1008,"&gt;="&amp;A9,'Incident Log'!$C$9:$C$1008,"&lt;"&amp;EDATE(A9,1),'Incident Log'!$J$9:$J$1008,"Yes",'Incident Log'!$G$9:$G$1008,"Employee")+SUMIFS('Incident Log'!$Q$9:$Q$1008,'Incident Log'!$C$9:$C$1008,"&gt;="&amp;A9,'Incident Log'!$C$9:$C$1008,"&lt;"&amp;EDATE(A9,1),'Incident Log'!$J$9:$J$1008,"Yes",'Incident Log'!$G$9:$G$1008,"Contractor")</f>
        <v>0</v>
      </c>
      <c r="Q9" s="1">
        <f>SUMIFS('Incident Log'!$R$9:$R$1008,'Incident Log'!$C$9:$C$1008,"&gt;="&amp;A9,'Incident Log'!$C$9:$C$1008,"&lt;"&amp;EDATE(A9,1),'Incident Log'!$J$9:$J$1008,"Yes",'Incident Log'!$G$9:$G$1008,"Employee")+SUMIFS('Incident Log'!$R$9:$R$1008,'Incident Log'!$C$9:$C$1008,"&gt;="&amp;A9,'Incident Log'!$C$9:$C$1008,"&lt;"&amp;EDATE(A9,1),'Incident Log'!$J$9:$J$1008,"Yes",'Incident Log'!$G$9:$G$1008,"Contractor")</f>
        <v>0</v>
      </c>
      <c r="R9" s="13">
        <f>SUMIFS('Incident Log'!$S$9:$S$1008,'Incident Log'!$C$9:$C$1008,"&gt;="&amp;A9,'Incident Log'!$C$9:$C$1008,"&lt;"&amp;EDATE(A9,1))</f>
        <v>0</v>
      </c>
      <c r="S9" s="1">
        <f>COUNTIFS('Incident Log'!$C$9:$C$1008,"&gt;="&amp;A9,'Incident Log'!$C$9:$C$1008,"&lt;"&amp;EDATE(A9,1),'Incident Log'!$H$9:$H$1008,"Near miss")</f>
        <v>0</v>
      </c>
      <c r="T9" s="1">
        <f>COUNTIFS('Incident Log'!$C$9:$C$1008,"&gt;="&amp;A9,'Incident Log'!$C$9:$C$1008,"&lt;"&amp;EDATE(A9,1),'Incident Log'!$M$9:$M$1008,"4*")+COUNTIFS('Incident Log'!$C$9:$C$1008,"&gt;="&amp;A9,'Incident Log'!$C$9:$C$1008,"&lt;"&amp;EDATE(A9,1),'Incident Log'!$M$9:$M$1008,"5*")</f>
        <v>0</v>
      </c>
      <c r="U9" s="14" t="str">
        <f>IF(OR(E9&lt;&gt;"Ready",D9=0),"",N9*Setup!$B$6/D9)</f>
        <v/>
      </c>
      <c r="V9" s="14" t="str">
        <f>IF(OR(E9&lt;&gt;"Ready",D9=0),"",O9*Setup!$B$6/D9)</f>
        <v/>
      </c>
      <c r="W9" s="14" t="str">
        <f>IF(OR(E9&lt;&gt;"Ready",D9=0),"",P9*Setup!$B$6/D9)</f>
        <v/>
      </c>
      <c r="X9" s="1">
        <f>COUNTIFS('Incident Log'!$C$9:$C$1008,"&gt;="&amp;A9,'Incident Log'!$C$9:$C$1008,"&lt;"&amp;EDATE(A9,1),'Incident Log'!$AK$9:$AK$1008,"&lt;&gt;Ready",'Incident Log'!$AK$9:$AK$1008,"&lt;&gt;")</f>
        <v>0</v>
      </c>
      <c r="Y9" s="1">
        <f>COUNTIFS('Hours Worked'!$A$9:$A$128,A9)</f>
        <v>0</v>
      </c>
    </row>
    <row r="10" spans="1:25" ht="24.95" customHeight="1">
      <c r="A10" s="12">
        <f>DATE(2026,2,1)</f>
        <v>46054</v>
      </c>
      <c r="B10" s="9" t="str">
        <f>IF(Y10=1,SUMIFS('Hours Worked'!$B$9:$B$128,'Hours Worked'!$A$9:$A$128,A10),"")</f>
        <v/>
      </c>
      <c r="C10" s="9" t="str">
        <f>IF(Y10=1,SUMIFS('Hours Worked'!$C$9:$C$128,'Hours Worked'!$A$9:$A$128,A10),"")</f>
        <v/>
      </c>
      <c r="D10" s="9" t="str">
        <f>IF(Y10=1,SUM(B10:C10),"")</f>
        <v/>
      </c>
      <c r="E10" s="1" t="str">
        <f>IF(Y10=0,"Enter hours",IF(Y10&gt;1,"Duplicate hours month",IF(COUNTIFS('Hours Worked'!$A$9:$A$128,A10,'Hours Worked'!$H$9:$H$128,"Ready")&lt;&gt;1,"Review hours/register",IF(OR(X10&gt;0,COUNTIFS('Incident Log'!$AK$9:$AK$1008,"Missing / invalid date")&gt;0),"Resolve case inputs","Ready"))))</f>
        <v>Enter hours</v>
      </c>
      <c r="F10" s="1">
        <f>COUNTIFS('Incident Log'!$C$9:$C$1008,"&gt;="&amp;A10,'Incident Log'!$C$9:$C$1008,"&lt;"&amp;EDATE(A10,1),'Incident Log'!$A$9:$A$1008,"&lt;&gt;")</f>
        <v>0</v>
      </c>
      <c r="G10" s="1">
        <f>SUMIFS('Incident Log'!$AJ$9:$AJ$1008,'Incident Log'!$C$9:$C$1008,"&gt;="&amp;A10,'Incident Log'!$C$9:$C$1008,"&lt;"&amp;EDATE(A10,1))</f>
        <v>0</v>
      </c>
      <c r="H10" s="1">
        <f>COUNTIFS('Incident Log'!$C$9:$C$1008,"&gt;="&amp;A10,'Incident Log'!$C$9:$C$1008,"&lt;"&amp;EDATE(A10,1),'Incident Log'!$I$9:$I$1008,"First aid",'Incident Log'!$J$9:$J$1008,"Yes",'Incident Log'!$G$9:$G$1008,"Employee")+COUNTIFS('Incident Log'!$C$9:$C$1008,"&gt;="&amp;A10,'Incident Log'!$C$9:$C$1008,"&lt;"&amp;EDATE(A10,1),'Incident Log'!$I$9:$I$1008,"First aid",'Incident Log'!$J$9:$J$1008,"Yes",'Incident Log'!$G$9:$G$1008,"Contractor")</f>
        <v>0</v>
      </c>
      <c r="I10" s="1">
        <f>COUNTIFS('Incident Log'!$C$9:$C$1008,"&gt;="&amp;A10,'Incident Log'!$C$9:$C$1008,"&lt;"&amp;EDATE(A10,1),'Incident Log'!$I$9:$I$1008,"Medical treatment",'Incident Log'!$J$9:$J$1008,"Yes",'Incident Log'!$G$9:$G$1008,"Employee")+COUNTIFS('Incident Log'!$C$9:$C$1008,"&gt;="&amp;A10,'Incident Log'!$C$9:$C$1008,"&lt;"&amp;EDATE(A10,1),'Incident Log'!$I$9:$I$1008,"Medical treatment",'Incident Log'!$J$9:$J$1008,"Yes",'Incident Log'!$G$9:$G$1008,"Contractor")</f>
        <v>0</v>
      </c>
      <c r="J10" s="1">
        <f>COUNTIFS('Incident Log'!$C$9:$C$1008,"&gt;="&amp;A10,'Incident Log'!$C$9:$C$1008,"&lt;"&amp;EDATE(A10,1),'Incident Log'!$I$9:$I$1008,"Restricted / modified work",'Incident Log'!$J$9:$J$1008,"Yes",'Incident Log'!$G$9:$G$1008,"Employee")+COUNTIFS('Incident Log'!$C$9:$C$1008,"&gt;="&amp;A10,'Incident Log'!$C$9:$C$1008,"&lt;"&amp;EDATE(A10,1),'Incident Log'!$I$9:$I$1008,"Restricted / modified work",'Incident Log'!$J$9:$J$1008,"Yes",'Incident Log'!$G$9:$G$1008,"Contractor")</f>
        <v>0</v>
      </c>
      <c r="K10" s="1">
        <f>COUNTIFS('Incident Log'!$C$9:$C$1008,"&gt;="&amp;A10,'Incident Log'!$C$9:$C$1008,"&lt;"&amp;EDATE(A10,1),'Incident Log'!$I$9:$I$1008,"Lost time",'Incident Log'!$J$9:$J$1008,"Yes",'Incident Log'!$G$9:$G$1008,"Employee")+COUNTIFS('Incident Log'!$C$9:$C$1008,"&gt;="&amp;A10,'Incident Log'!$C$9:$C$1008,"&lt;"&amp;EDATE(A10,1),'Incident Log'!$I$9:$I$1008,"Lost time",'Incident Log'!$J$9:$J$1008,"Yes",'Incident Log'!$G$9:$G$1008,"Contractor")</f>
        <v>0</v>
      </c>
      <c r="L10" s="1">
        <f>COUNTIFS('Incident Log'!$C$9:$C$1008,"&gt;="&amp;A10,'Incident Log'!$C$9:$C$1008,"&lt;"&amp;EDATE(A10,1),'Incident Log'!$I$9:$I$1008,"Fatality",'Incident Log'!$J$9:$J$1008,"Yes",'Incident Log'!$G$9:$G$1008,"Employee")+COUNTIFS('Incident Log'!$C$9:$C$1008,"&gt;="&amp;A10,'Incident Log'!$C$9:$C$1008,"&lt;"&amp;EDATE(A10,1),'Incident Log'!$I$9:$I$1008,"Fatality",'Incident Log'!$J$9:$J$1008,"Yes",'Incident Log'!$G$9:$G$1008,"Contractor")</f>
        <v>0</v>
      </c>
      <c r="M10" s="1">
        <f>COUNTIFS('Incident Log'!$C$9:$C$1008,"&gt;="&amp;A10,'Incident Log'!$C$9:$C$1008,"&lt;"&amp;EDATE(A10,1),'Incident Log'!$I$9:$I$1008,"Other recordable",'Incident Log'!$J$9:$J$1008,"Yes",'Incident Log'!$G$9:$G$1008,"Employee")+COUNTIFS('Incident Log'!$C$9:$C$1008,"&gt;="&amp;A10,'Incident Log'!$C$9:$C$1008,"&lt;"&amp;EDATE(A10,1),'Incident Log'!$I$9:$I$1008,"Other recordable",'Incident Log'!$J$9:$J$1008,"Yes",'Incident Log'!$G$9:$G$1008,"Contractor")</f>
        <v>0</v>
      </c>
      <c r="N10" s="1">
        <f>SUMIFS('Incident Log'!$AG$9:$AG$1008,'Incident Log'!$C$9:$C$1008,"&gt;="&amp;A10,'Incident Log'!$C$9:$C$1008,"&lt;"&amp;EDATE(A10,1))</f>
        <v>0</v>
      </c>
      <c r="O10" s="1">
        <f>SUMIFS('Incident Log'!$AH$9:$AH$1008,'Incident Log'!$C$9:$C$1008,"&gt;="&amp;A10,'Incident Log'!$C$9:$C$1008,"&lt;"&amp;EDATE(A10,1))</f>
        <v>0</v>
      </c>
      <c r="P10" s="1">
        <f>SUMIFS('Incident Log'!$Q$9:$Q$1008,'Incident Log'!$C$9:$C$1008,"&gt;="&amp;A10,'Incident Log'!$C$9:$C$1008,"&lt;"&amp;EDATE(A10,1),'Incident Log'!$J$9:$J$1008,"Yes",'Incident Log'!$G$9:$G$1008,"Employee")+SUMIFS('Incident Log'!$Q$9:$Q$1008,'Incident Log'!$C$9:$C$1008,"&gt;="&amp;A10,'Incident Log'!$C$9:$C$1008,"&lt;"&amp;EDATE(A10,1),'Incident Log'!$J$9:$J$1008,"Yes",'Incident Log'!$G$9:$G$1008,"Contractor")</f>
        <v>0</v>
      </c>
      <c r="Q10" s="1">
        <f>SUMIFS('Incident Log'!$R$9:$R$1008,'Incident Log'!$C$9:$C$1008,"&gt;="&amp;A10,'Incident Log'!$C$9:$C$1008,"&lt;"&amp;EDATE(A10,1),'Incident Log'!$J$9:$J$1008,"Yes",'Incident Log'!$G$9:$G$1008,"Employee")+SUMIFS('Incident Log'!$R$9:$R$1008,'Incident Log'!$C$9:$C$1008,"&gt;="&amp;A10,'Incident Log'!$C$9:$C$1008,"&lt;"&amp;EDATE(A10,1),'Incident Log'!$J$9:$J$1008,"Yes",'Incident Log'!$G$9:$G$1008,"Contractor")</f>
        <v>0</v>
      </c>
      <c r="R10" s="13">
        <f>SUMIFS('Incident Log'!$S$9:$S$1008,'Incident Log'!$C$9:$C$1008,"&gt;="&amp;A10,'Incident Log'!$C$9:$C$1008,"&lt;"&amp;EDATE(A10,1))</f>
        <v>0</v>
      </c>
      <c r="S10" s="1">
        <f>COUNTIFS('Incident Log'!$C$9:$C$1008,"&gt;="&amp;A10,'Incident Log'!$C$9:$C$1008,"&lt;"&amp;EDATE(A10,1),'Incident Log'!$H$9:$H$1008,"Near miss")</f>
        <v>0</v>
      </c>
      <c r="T10" s="1">
        <f>COUNTIFS('Incident Log'!$C$9:$C$1008,"&gt;="&amp;A10,'Incident Log'!$C$9:$C$1008,"&lt;"&amp;EDATE(A10,1),'Incident Log'!$M$9:$M$1008,"4*")+COUNTIFS('Incident Log'!$C$9:$C$1008,"&gt;="&amp;A10,'Incident Log'!$C$9:$C$1008,"&lt;"&amp;EDATE(A10,1),'Incident Log'!$M$9:$M$1008,"5*")</f>
        <v>0</v>
      </c>
      <c r="U10" s="14" t="str">
        <f>IF(OR(E10&lt;&gt;"Ready",D10=0),"",N10*Setup!$B$6/D10)</f>
        <v/>
      </c>
      <c r="V10" s="14" t="str">
        <f>IF(OR(E10&lt;&gt;"Ready",D10=0),"",O10*Setup!$B$6/D10)</f>
        <v/>
      </c>
      <c r="W10" s="14" t="str">
        <f>IF(OR(E10&lt;&gt;"Ready",D10=0),"",P10*Setup!$B$6/D10)</f>
        <v/>
      </c>
      <c r="X10" s="1">
        <f>COUNTIFS('Incident Log'!$C$9:$C$1008,"&gt;="&amp;A10,'Incident Log'!$C$9:$C$1008,"&lt;"&amp;EDATE(A10,1),'Incident Log'!$AK$9:$AK$1008,"&lt;&gt;Ready",'Incident Log'!$AK$9:$AK$1008,"&lt;&gt;")</f>
        <v>0</v>
      </c>
      <c r="Y10" s="1">
        <f>COUNTIFS('Hours Worked'!$A$9:$A$128,A10)</f>
        <v>0</v>
      </c>
    </row>
    <row r="11" spans="1:25" ht="24.95" customHeight="1">
      <c r="A11" s="12">
        <f>DATE(2026,3,1)</f>
        <v>46082</v>
      </c>
      <c r="B11" s="9" t="str">
        <f>IF(Y11=1,SUMIFS('Hours Worked'!$B$9:$B$128,'Hours Worked'!$A$9:$A$128,A11),"")</f>
        <v/>
      </c>
      <c r="C11" s="9" t="str">
        <f>IF(Y11=1,SUMIFS('Hours Worked'!$C$9:$C$128,'Hours Worked'!$A$9:$A$128,A11),"")</f>
        <v/>
      </c>
      <c r="D11" s="9" t="str">
        <f>IF(Y11=1,SUM(B11:C11),"")</f>
        <v/>
      </c>
      <c r="E11" s="1" t="str">
        <f>IF(Y11=0,"Enter hours",IF(Y11&gt;1,"Duplicate hours month",IF(COUNTIFS('Hours Worked'!$A$9:$A$128,A11,'Hours Worked'!$H$9:$H$128,"Ready")&lt;&gt;1,"Review hours/register",IF(OR(X11&gt;0,COUNTIFS('Incident Log'!$AK$9:$AK$1008,"Missing / invalid date")&gt;0),"Resolve case inputs","Ready"))))</f>
        <v>Enter hours</v>
      </c>
      <c r="F11" s="1">
        <f>COUNTIFS('Incident Log'!$C$9:$C$1008,"&gt;="&amp;A11,'Incident Log'!$C$9:$C$1008,"&lt;"&amp;EDATE(A11,1),'Incident Log'!$A$9:$A$1008,"&lt;&gt;")</f>
        <v>0</v>
      </c>
      <c r="G11" s="1">
        <f>SUMIFS('Incident Log'!$AJ$9:$AJ$1008,'Incident Log'!$C$9:$C$1008,"&gt;="&amp;A11,'Incident Log'!$C$9:$C$1008,"&lt;"&amp;EDATE(A11,1))</f>
        <v>0</v>
      </c>
      <c r="H11" s="1">
        <f>COUNTIFS('Incident Log'!$C$9:$C$1008,"&gt;="&amp;A11,'Incident Log'!$C$9:$C$1008,"&lt;"&amp;EDATE(A11,1),'Incident Log'!$I$9:$I$1008,"First aid",'Incident Log'!$J$9:$J$1008,"Yes",'Incident Log'!$G$9:$G$1008,"Employee")+COUNTIFS('Incident Log'!$C$9:$C$1008,"&gt;="&amp;A11,'Incident Log'!$C$9:$C$1008,"&lt;"&amp;EDATE(A11,1),'Incident Log'!$I$9:$I$1008,"First aid",'Incident Log'!$J$9:$J$1008,"Yes",'Incident Log'!$G$9:$G$1008,"Contractor")</f>
        <v>0</v>
      </c>
      <c r="I11" s="1">
        <f>COUNTIFS('Incident Log'!$C$9:$C$1008,"&gt;="&amp;A11,'Incident Log'!$C$9:$C$1008,"&lt;"&amp;EDATE(A11,1),'Incident Log'!$I$9:$I$1008,"Medical treatment",'Incident Log'!$J$9:$J$1008,"Yes",'Incident Log'!$G$9:$G$1008,"Employee")+COUNTIFS('Incident Log'!$C$9:$C$1008,"&gt;="&amp;A11,'Incident Log'!$C$9:$C$1008,"&lt;"&amp;EDATE(A11,1),'Incident Log'!$I$9:$I$1008,"Medical treatment",'Incident Log'!$J$9:$J$1008,"Yes",'Incident Log'!$G$9:$G$1008,"Contractor")</f>
        <v>0</v>
      </c>
      <c r="J11" s="1">
        <f>COUNTIFS('Incident Log'!$C$9:$C$1008,"&gt;="&amp;A11,'Incident Log'!$C$9:$C$1008,"&lt;"&amp;EDATE(A11,1),'Incident Log'!$I$9:$I$1008,"Restricted / modified work",'Incident Log'!$J$9:$J$1008,"Yes",'Incident Log'!$G$9:$G$1008,"Employee")+COUNTIFS('Incident Log'!$C$9:$C$1008,"&gt;="&amp;A11,'Incident Log'!$C$9:$C$1008,"&lt;"&amp;EDATE(A11,1),'Incident Log'!$I$9:$I$1008,"Restricted / modified work",'Incident Log'!$J$9:$J$1008,"Yes",'Incident Log'!$G$9:$G$1008,"Contractor")</f>
        <v>0</v>
      </c>
      <c r="K11" s="1">
        <f>COUNTIFS('Incident Log'!$C$9:$C$1008,"&gt;="&amp;A11,'Incident Log'!$C$9:$C$1008,"&lt;"&amp;EDATE(A11,1),'Incident Log'!$I$9:$I$1008,"Lost time",'Incident Log'!$J$9:$J$1008,"Yes",'Incident Log'!$G$9:$G$1008,"Employee")+COUNTIFS('Incident Log'!$C$9:$C$1008,"&gt;="&amp;A11,'Incident Log'!$C$9:$C$1008,"&lt;"&amp;EDATE(A11,1),'Incident Log'!$I$9:$I$1008,"Lost time",'Incident Log'!$J$9:$J$1008,"Yes",'Incident Log'!$G$9:$G$1008,"Contractor")</f>
        <v>0</v>
      </c>
      <c r="L11" s="1">
        <f>COUNTIFS('Incident Log'!$C$9:$C$1008,"&gt;="&amp;A11,'Incident Log'!$C$9:$C$1008,"&lt;"&amp;EDATE(A11,1),'Incident Log'!$I$9:$I$1008,"Fatality",'Incident Log'!$J$9:$J$1008,"Yes",'Incident Log'!$G$9:$G$1008,"Employee")+COUNTIFS('Incident Log'!$C$9:$C$1008,"&gt;="&amp;A11,'Incident Log'!$C$9:$C$1008,"&lt;"&amp;EDATE(A11,1),'Incident Log'!$I$9:$I$1008,"Fatality",'Incident Log'!$J$9:$J$1008,"Yes",'Incident Log'!$G$9:$G$1008,"Contractor")</f>
        <v>0</v>
      </c>
      <c r="M11" s="1">
        <f>COUNTIFS('Incident Log'!$C$9:$C$1008,"&gt;="&amp;A11,'Incident Log'!$C$9:$C$1008,"&lt;"&amp;EDATE(A11,1),'Incident Log'!$I$9:$I$1008,"Other recordable",'Incident Log'!$J$9:$J$1008,"Yes",'Incident Log'!$G$9:$G$1008,"Employee")+COUNTIFS('Incident Log'!$C$9:$C$1008,"&gt;="&amp;A11,'Incident Log'!$C$9:$C$1008,"&lt;"&amp;EDATE(A11,1),'Incident Log'!$I$9:$I$1008,"Other recordable",'Incident Log'!$J$9:$J$1008,"Yes",'Incident Log'!$G$9:$G$1008,"Contractor")</f>
        <v>0</v>
      </c>
      <c r="N11" s="1">
        <f>SUMIFS('Incident Log'!$AG$9:$AG$1008,'Incident Log'!$C$9:$C$1008,"&gt;="&amp;A11,'Incident Log'!$C$9:$C$1008,"&lt;"&amp;EDATE(A11,1))</f>
        <v>0</v>
      </c>
      <c r="O11" s="1">
        <f>SUMIFS('Incident Log'!$AH$9:$AH$1008,'Incident Log'!$C$9:$C$1008,"&gt;="&amp;A11,'Incident Log'!$C$9:$C$1008,"&lt;"&amp;EDATE(A11,1))</f>
        <v>0</v>
      </c>
      <c r="P11" s="1">
        <f>SUMIFS('Incident Log'!$Q$9:$Q$1008,'Incident Log'!$C$9:$C$1008,"&gt;="&amp;A11,'Incident Log'!$C$9:$C$1008,"&lt;"&amp;EDATE(A11,1),'Incident Log'!$J$9:$J$1008,"Yes",'Incident Log'!$G$9:$G$1008,"Employee")+SUMIFS('Incident Log'!$Q$9:$Q$1008,'Incident Log'!$C$9:$C$1008,"&gt;="&amp;A11,'Incident Log'!$C$9:$C$1008,"&lt;"&amp;EDATE(A11,1),'Incident Log'!$J$9:$J$1008,"Yes",'Incident Log'!$G$9:$G$1008,"Contractor")</f>
        <v>0</v>
      </c>
      <c r="Q11" s="1">
        <f>SUMIFS('Incident Log'!$R$9:$R$1008,'Incident Log'!$C$9:$C$1008,"&gt;="&amp;A11,'Incident Log'!$C$9:$C$1008,"&lt;"&amp;EDATE(A11,1),'Incident Log'!$J$9:$J$1008,"Yes",'Incident Log'!$G$9:$G$1008,"Employee")+SUMIFS('Incident Log'!$R$9:$R$1008,'Incident Log'!$C$9:$C$1008,"&gt;="&amp;A11,'Incident Log'!$C$9:$C$1008,"&lt;"&amp;EDATE(A11,1),'Incident Log'!$J$9:$J$1008,"Yes",'Incident Log'!$G$9:$G$1008,"Contractor")</f>
        <v>0</v>
      </c>
      <c r="R11" s="13">
        <f>SUMIFS('Incident Log'!$S$9:$S$1008,'Incident Log'!$C$9:$C$1008,"&gt;="&amp;A11,'Incident Log'!$C$9:$C$1008,"&lt;"&amp;EDATE(A11,1))</f>
        <v>0</v>
      </c>
      <c r="S11" s="1">
        <f>COUNTIFS('Incident Log'!$C$9:$C$1008,"&gt;="&amp;A11,'Incident Log'!$C$9:$C$1008,"&lt;"&amp;EDATE(A11,1),'Incident Log'!$H$9:$H$1008,"Near miss")</f>
        <v>0</v>
      </c>
      <c r="T11" s="1">
        <f>COUNTIFS('Incident Log'!$C$9:$C$1008,"&gt;="&amp;A11,'Incident Log'!$C$9:$C$1008,"&lt;"&amp;EDATE(A11,1),'Incident Log'!$M$9:$M$1008,"4*")+COUNTIFS('Incident Log'!$C$9:$C$1008,"&gt;="&amp;A11,'Incident Log'!$C$9:$C$1008,"&lt;"&amp;EDATE(A11,1),'Incident Log'!$M$9:$M$1008,"5*")</f>
        <v>0</v>
      </c>
      <c r="U11" s="14" t="str">
        <f>IF(OR(E11&lt;&gt;"Ready",D11=0),"",N11*Setup!$B$6/D11)</f>
        <v/>
      </c>
      <c r="V11" s="14" t="str">
        <f>IF(OR(E11&lt;&gt;"Ready",D11=0),"",O11*Setup!$B$6/D11)</f>
        <v/>
      </c>
      <c r="W11" s="14" t="str">
        <f>IF(OR(E11&lt;&gt;"Ready",D11=0),"",P11*Setup!$B$6/D11)</f>
        <v/>
      </c>
      <c r="X11" s="1">
        <f>COUNTIFS('Incident Log'!$C$9:$C$1008,"&gt;="&amp;A11,'Incident Log'!$C$9:$C$1008,"&lt;"&amp;EDATE(A11,1),'Incident Log'!$AK$9:$AK$1008,"&lt;&gt;Ready",'Incident Log'!$AK$9:$AK$1008,"&lt;&gt;")</f>
        <v>0</v>
      </c>
      <c r="Y11" s="1">
        <f>COUNTIFS('Hours Worked'!$A$9:$A$128,A11)</f>
        <v>0</v>
      </c>
    </row>
    <row r="12" spans="1:25" ht="24.95" customHeight="1">
      <c r="A12" s="12">
        <f>DATE(2026,4,1)</f>
        <v>46113</v>
      </c>
      <c r="B12" s="9" t="str">
        <f>IF(Y12=1,SUMIFS('Hours Worked'!$B$9:$B$128,'Hours Worked'!$A$9:$A$128,A12),"")</f>
        <v/>
      </c>
      <c r="C12" s="9" t="str">
        <f>IF(Y12=1,SUMIFS('Hours Worked'!$C$9:$C$128,'Hours Worked'!$A$9:$A$128,A12),"")</f>
        <v/>
      </c>
      <c r="D12" s="9" t="str">
        <f>IF(Y12=1,SUM(B12:C12),"")</f>
        <v/>
      </c>
      <c r="E12" s="1" t="str">
        <f>IF(Y12=0,"Enter hours",IF(Y12&gt;1,"Duplicate hours month",IF(COUNTIFS('Hours Worked'!$A$9:$A$128,A12,'Hours Worked'!$H$9:$H$128,"Ready")&lt;&gt;1,"Review hours/register",IF(OR(X12&gt;0,COUNTIFS('Incident Log'!$AK$9:$AK$1008,"Missing / invalid date")&gt;0),"Resolve case inputs","Ready"))))</f>
        <v>Enter hours</v>
      </c>
      <c r="F12" s="1">
        <f>COUNTIFS('Incident Log'!$C$9:$C$1008,"&gt;="&amp;A12,'Incident Log'!$C$9:$C$1008,"&lt;"&amp;EDATE(A12,1),'Incident Log'!$A$9:$A$1008,"&lt;&gt;")</f>
        <v>0</v>
      </c>
      <c r="G12" s="1">
        <f>SUMIFS('Incident Log'!$AJ$9:$AJ$1008,'Incident Log'!$C$9:$C$1008,"&gt;="&amp;A12,'Incident Log'!$C$9:$C$1008,"&lt;"&amp;EDATE(A12,1))</f>
        <v>0</v>
      </c>
      <c r="H12" s="1">
        <f>COUNTIFS('Incident Log'!$C$9:$C$1008,"&gt;="&amp;A12,'Incident Log'!$C$9:$C$1008,"&lt;"&amp;EDATE(A12,1),'Incident Log'!$I$9:$I$1008,"First aid",'Incident Log'!$J$9:$J$1008,"Yes",'Incident Log'!$G$9:$G$1008,"Employee")+COUNTIFS('Incident Log'!$C$9:$C$1008,"&gt;="&amp;A12,'Incident Log'!$C$9:$C$1008,"&lt;"&amp;EDATE(A12,1),'Incident Log'!$I$9:$I$1008,"First aid",'Incident Log'!$J$9:$J$1008,"Yes",'Incident Log'!$G$9:$G$1008,"Contractor")</f>
        <v>0</v>
      </c>
      <c r="I12" s="1">
        <f>COUNTIFS('Incident Log'!$C$9:$C$1008,"&gt;="&amp;A12,'Incident Log'!$C$9:$C$1008,"&lt;"&amp;EDATE(A12,1),'Incident Log'!$I$9:$I$1008,"Medical treatment",'Incident Log'!$J$9:$J$1008,"Yes",'Incident Log'!$G$9:$G$1008,"Employee")+COUNTIFS('Incident Log'!$C$9:$C$1008,"&gt;="&amp;A12,'Incident Log'!$C$9:$C$1008,"&lt;"&amp;EDATE(A12,1),'Incident Log'!$I$9:$I$1008,"Medical treatment",'Incident Log'!$J$9:$J$1008,"Yes",'Incident Log'!$G$9:$G$1008,"Contractor")</f>
        <v>0</v>
      </c>
      <c r="J12" s="1">
        <f>COUNTIFS('Incident Log'!$C$9:$C$1008,"&gt;="&amp;A12,'Incident Log'!$C$9:$C$1008,"&lt;"&amp;EDATE(A12,1),'Incident Log'!$I$9:$I$1008,"Restricted / modified work",'Incident Log'!$J$9:$J$1008,"Yes",'Incident Log'!$G$9:$G$1008,"Employee")+COUNTIFS('Incident Log'!$C$9:$C$1008,"&gt;="&amp;A12,'Incident Log'!$C$9:$C$1008,"&lt;"&amp;EDATE(A12,1),'Incident Log'!$I$9:$I$1008,"Restricted / modified work",'Incident Log'!$J$9:$J$1008,"Yes",'Incident Log'!$G$9:$G$1008,"Contractor")</f>
        <v>0</v>
      </c>
      <c r="K12" s="1">
        <f>COUNTIFS('Incident Log'!$C$9:$C$1008,"&gt;="&amp;A12,'Incident Log'!$C$9:$C$1008,"&lt;"&amp;EDATE(A12,1),'Incident Log'!$I$9:$I$1008,"Lost time",'Incident Log'!$J$9:$J$1008,"Yes",'Incident Log'!$G$9:$G$1008,"Employee")+COUNTIFS('Incident Log'!$C$9:$C$1008,"&gt;="&amp;A12,'Incident Log'!$C$9:$C$1008,"&lt;"&amp;EDATE(A12,1),'Incident Log'!$I$9:$I$1008,"Lost time",'Incident Log'!$J$9:$J$1008,"Yes",'Incident Log'!$G$9:$G$1008,"Contractor")</f>
        <v>0</v>
      </c>
      <c r="L12" s="1">
        <f>COUNTIFS('Incident Log'!$C$9:$C$1008,"&gt;="&amp;A12,'Incident Log'!$C$9:$C$1008,"&lt;"&amp;EDATE(A12,1),'Incident Log'!$I$9:$I$1008,"Fatality",'Incident Log'!$J$9:$J$1008,"Yes",'Incident Log'!$G$9:$G$1008,"Employee")+COUNTIFS('Incident Log'!$C$9:$C$1008,"&gt;="&amp;A12,'Incident Log'!$C$9:$C$1008,"&lt;"&amp;EDATE(A12,1),'Incident Log'!$I$9:$I$1008,"Fatality",'Incident Log'!$J$9:$J$1008,"Yes",'Incident Log'!$G$9:$G$1008,"Contractor")</f>
        <v>0</v>
      </c>
      <c r="M12" s="1">
        <f>COUNTIFS('Incident Log'!$C$9:$C$1008,"&gt;="&amp;A12,'Incident Log'!$C$9:$C$1008,"&lt;"&amp;EDATE(A12,1),'Incident Log'!$I$9:$I$1008,"Other recordable",'Incident Log'!$J$9:$J$1008,"Yes",'Incident Log'!$G$9:$G$1008,"Employee")+COUNTIFS('Incident Log'!$C$9:$C$1008,"&gt;="&amp;A12,'Incident Log'!$C$9:$C$1008,"&lt;"&amp;EDATE(A12,1),'Incident Log'!$I$9:$I$1008,"Other recordable",'Incident Log'!$J$9:$J$1008,"Yes",'Incident Log'!$G$9:$G$1008,"Contractor")</f>
        <v>0</v>
      </c>
      <c r="N12" s="1">
        <f>SUMIFS('Incident Log'!$AG$9:$AG$1008,'Incident Log'!$C$9:$C$1008,"&gt;="&amp;A12,'Incident Log'!$C$9:$C$1008,"&lt;"&amp;EDATE(A12,1))</f>
        <v>0</v>
      </c>
      <c r="O12" s="1">
        <f>SUMIFS('Incident Log'!$AH$9:$AH$1008,'Incident Log'!$C$9:$C$1008,"&gt;="&amp;A12,'Incident Log'!$C$9:$C$1008,"&lt;"&amp;EDATE(A12,1))</f>
        <v>0</v>
      </c>
      <c r="P12" s="1">
        <f>SUMIFS('Incident Log'!$Q$9:$Q$1008,'Incident Log'!$C$9:$C$1008,"&gt;="&amp;A12,'Incident Log'!$C$9:$C$1008,"&lt;"&amp;EDATE(A12,1),'Incident Log'!$J$9:$J$1008,"Yes",'Incident Log'!$G$9:$G$1008,"Employee")+SUMIFS('Incident Log'!$Q$9:$Q$1008,'Incident Log'!$C$9:$C$1008,"&gt;="&amp;A12,'Incident Log'!$C$9:$C$1008,"&lt;"&amp;EDATE(A12,1),'Incident Log'!$J$9:$J$1008,"Yes",'Incident Log'!$G$9:$G$1008,"Contractor")</f>
        <v>0</v>
      </c>
      <c r="Q12" s="1">
        <f>SUMIFS('Incident Log'!$R$9:$R$1008,'Incident Log'!$C$9:$C$1008,"&gt;="&amp;A12,'Incident Log'!$C$9:$C$1008,"&lt;"&amp;EDATE(A12,1),'Incident Log'!$J$9:$J$1008,"Yes",'Incident Log'!$G$9:$G$1008,"Employee")+SUMIFS('Incident Log'!$R$9:$R$1008,'Incident Log'!$C$9:$C$1008,"&gt;="&amp;A12,'Incident Log'!$C$9:$C$1008,"&lt;"&amp;EDATE(A12,1),'Incident Log'!$J$9:$J$1008,"Yes",'Incident Log'!$G$9:$G$1008,"Contractor")</f>
        <v>0</v>
      </c>
      <c r="R12" s="13">
        <f>SUMIFS('Incident Log'!$S$9:$S$1008,'Incident Log'!$C$9:$C$1008,"&gt;="&amp;A12,'Incident Log'!$C$9:$C$1008,"&lt;"&amp;EDATE(A12,1))</f>
        <v>0</v>
      </c>
      <c r="S12" s="1">
        <f>COUNTIFS('Incident Log'!$C$9:$C$1008,"&gt;="&amp;A12,'Incident Log'!$C$9:$C$1008,"&lt;"&amp;EDATE(A12,1),'Incident Log'!$H$9:$H$1008,"Near miss")</f>
        <v>0</v>
      </c>
      <c r="T12" s="1">
        <f>COUNTIFS('Incident Log'!$C$9:$C$1008,"&gt;="&amp;A12,'Incident Log'!$C$9:$C$1008,"&lt;"&amp;EDATE(A12,1),'Incident Log'!$M$9:$M$1008,"4*")+COUNTIFS('Incident Log'!$C$9:$C$1008,"&gt;="&amp;A12,'Incident Log'!$C$9:$C$1008,"&lt;"&amp;EDATE(A12,1),'Incident Log'!$M$9:$M$1008,"5*")</f>
        <v>0</v>
      </c>
      <c r="U12" s="14" t="str">
        <f>IF(OR(E12&lt;&gt;"Ready",D12=0),"",N12*Setup!$B$6/D12)</f>
        <v/>
      </c>
      <c r="V12" s="14" t="str">
        <f>IF(OR(E12&lt;&gt;"Ready",D12=0),"",O12*Setup!$B$6/D12)</f>
        <v/>
      </c>
      <c r="W12" s="14" t="str">
        <f>IF(OR(E12&lt;&gt;"Ready",D12=0),"",P12*Setup!$B$6/D12)</f>
        <v/>
      </c>
      <c r="X12" s="1">
        <f>COUNTIFS('Incident Log'!$C$9:$C$1008,"&gt;="&amp;A12,'Incident Log'!$C$9:$C$1008,"&lt;"&amp;EDATE(A12,1),'Incident Log'!$AK$9:$AK$1008,"&lt;&gt;Ready",'Incident Log'!$AK$9:$AK$1008,"&lt;&gt;")</f>
        <v>0</v>
      </c>
      <c r="Y12" s="1">
        <f>COUNTIFS('Hours Worked'!$A$9:$A$128,A12)</f>
        <v>0</v>
      </c>
    </row>
    <row r="13" spans="1:25" ht="24.95" customHeight="1">
      <c r="A13" s="12">
        <f>DATE(2026,5,1)</f>
        <v>46143</v>
      </c>
      <c r="B13" s="9" t="str">
        <f>IF(Y13=1,SUMIFS('Hours Worked'!$B$9:$B$128,'Hours Worked'!$A$9:$A$128,A13),"")</f>
        <v/>
      </c>
      <c r="C13" s="9" t="str">
        <f>IF(Y13=1,SUMIFS('Hours Worked'!$C$9:$C$128,'Hours Worked'!$A$9:$A$128,A13),"")</f>
        <v/>
      </c>
      <c r="D13" s="9" t="str">
        <f>IF(Y13=1,SUM(B13:C13),"")</f>
        <v/>
      </c>
      <c r="E13" s="1" t="str">
        <f>IF(Y13=0,"Enter hours",IF(Y13&gt;1,"Duplicate hours month",IF(COUNTIFS('Hours Worked'!$A$9:$A$128,A13,'Hours Worked'!$H$9:$H$128,"Ready")&lt;&gt;1,"Review hours/register",IF(OR(X13&gt;0,COUNTIFS('Incident Log'!$AK$9:$AK$1008,"Missing / invalid date")&gt;0),"Resolve case inputs","Ready"))))</f>
        <v>Enter hours</v>
      </c>
      <c r="F13" s="1">
        <f>COUNTIFS('Incident Log'!$C$9:$C$1008,"&gt;="&amp;A13,'Incident Log'!$C$9:$C$1008,"&lt;"&amp;EDATE(A13,1),'Incident Log'!$A$9:$A$1008,"&lt;&gt;")</f>
        <v>0</v>
      </c>
      <c r="G13" s="1">
        <f>SUMIFS('Incident Log'!$AJ$9:$AJ$1008,'Incident Log'!$C$9:$C$1008,"&gt;="&amp;A13,'Incident Log'!$C$9:$C$1008,"&lt;"&amp;EDATE(A13,1))</f>
        <v>0</v>
      </c>
      <c r="H13" s="1">
        <f>COUNTIFS('Incident Log'!$C$9:$C$1008,"&gt;="&amp;A13,'Incident Log'!$C$9:$C$1008,"&lt;"&amp;EDATE(A13,1),'Incident Log'!$I$9:$I$1008,"First aid",'Incident Log'!$J$9:$J$1008,"Yes",'Incident Log'!$G$9:$G$1008,"Employee")+COUNTIFS('Incident Log'!$C$9:$C$1008,"&gt;="&amp;A13,'Incident Log'!$C$9:$C$1008,"&lt;"&amp;EDATE(A13,1),'Incident Log'!$I$9:$I$1008,"First aid",'Incident Log'!$J$9:$J$1008,"Yes",'Incident Log'!$G$9:$G$1008,"Contractor")</f>
        <v>0</v>
      </c>
      <c r="I13" s="1">
        <f>COUNTIFS('Incident Log'!$C$9:$C$1008,"&gt;="&amp;A13,'Incident Log'!$C$9:$C$1008,"&lt;"&amp;EDATE(A13,1),'Incident Log'!$I$9:$I$1008,"Medical treatment",'Incident Log'!$J$9:$J$1008,"Yes",'Incident Log'!$G$9:$G$1008,"Employee")+COUNTIFS('Incident Log'!$C$9:$C$1008,"&gt;="&amp;A13,'Incident Log'!$C$9:$C$1008,"&lt;"&amp;EDATE(A13,1),'Incident Log'!$I$9:$I$1008,"Medical treatment",'Incident Log'!$J$9:$J$1008,"Yes",'Incident Log'!$G$9:$G$1008,"Contractor")</f>
        <v>0</v>
      </c>
      <c r="J13" s="1">
        <f>COUNTIFS('Incident Log'!$C$9:$C$1008,"&gt;="&amp;A13,'Incident Log'!$C$9:$C$1008,"&lt;"&amp;EDATE(A13,1),'Incident Log'!$I$9:$I$1008,"Restricted / modified work",'Incident Log'!$J$9:$J$1008,"Yes",'Incident Log'!$G$9:$G$1008,"Employee")+COUNTIFS('Incident Log'!$C$9:$C$1008,"&gt;="&amp;A13,'Incident Log'!$C$9:$C$1008,"&lt;"&amp;EDATE(A13,1),'Incident Log'!$I$9:$I$1008,"Restricted / modified work",'Incident Log'!$J$9:$J$1008,"Yes",'Incident Log'!$G$9:$G$1008,"Contractor")</f>
        <v>0</v>
      </c>
      <c r="K13" s="1">
        <f>COUNTIFS('Incident Log'!$C$9:$C$1008,"&gt;="&amp;A13,'Incident Log'!$C$9:$C$1008,"&lt;"&amp;EDATE(A13,1),'Incident Log'!$I$9:$I$1008,"Lost time",'Incident Log'!$J$9:$J$1008,"Yes",'Incident Log'!$G$9:$G$1008,"Employee")+COUNTIFS('Incident Log'!$C$9:$C$1008,"&gt;="&amp;A13,'Incident Log'!$C$9:$C$1008,"&lt;"&amp;EDATE(A13,1),'Incident Log'!$I$9:$I$1008,"Lost time",'Incident Log'!$J$9:$J$1008,"Yes",'Incident Log'!$G$9:$G$1008,"Contractor")</f>
        <v>0</v>
      </c>
      <c r="L13" s="1">
        <f>COUNTIFS('Incident Log'!$C$9:$C$1008,"&gt;="&amp;A13,'Incident Log'!$C$9:$C$1008,"&lt;"&amp;EDATE(A13,1),'Incident Log'!$I$9:$I$1008,"Fatality",'Incident Log'!$J$9:$J$1008,"Yes",'Incident Log'!$G$9:$G$1008,"Employee")+COUNTIFS('Incident Log'!$C$9:$C$1008,"&gt;="&amp;A13,'Incident Log'!$C$9:$C$1008,"&lt;"&amp;EDATE(A13,1),'Incident Log'!$I$9:$I$1008,"Fatality",'Incident Log'!$J$9:$J$1008,"Yes",'Incident Log'!$G$9:$G$1008,"Contractor")</f>
        <v>0</v>
      </c>
      <c r="M13" s="1">
        <f>COUNTIFS('Incident Log'!$C$9:$C$1008,"&gt;="&amp;A13,'Incident Log'!$C$9:$C$1008,"&lt;"&amp;EDATE(A13,1),'Incident Log'!$I$9:$I$1008,"Other recordable",'Incident Log'!$J$9:$J$1008,"Yes",'Incident Log'!$G$9:$G$1008,"Employee")+COUNTIFS('Incident Log'!$C$9:$C$1008,"&gt;="&amp;A13,'Incident Log'!$C$9:$C$1008,"&lt;"&amp;EDATE(A13,1),'Incident Log'!$I$9:$I$1008,"Other recordable",'Incident Log'!$J$9:$J$1008,"Yes",'Incident Log'!$G$9:$G$1008,"Contractor")</f>
        <v>0</v>
      </c>
      <c r="N13" s="1">
        <f>SUMIFS('Incident Log'!$AG$9:$AG$1008,'Incident Log'!$C$9:$C$1008,"&gt;="&amp;A13,'Incident Log'!$C$9:$C$1008,"&lt;"&amp;EDATE(A13,1))</f>
        <v>0</v>
      </c>
      <c r="O13" s="1">
        <f>SUMIFS('Incident Log'!$AH$9:$AH$1008,'Incident Log'!$C$9:$C$1008,"&gt;="&amp;A13,'Incident Log'!$C$9:$C$1008,"&lt;"&amp;EDATE(A13,1))</f>
        <v>0</v>
      </c>
      <c r="P13" s="1">
        <f>SUMIFS('Incident Log'!$Q$9:$Q$1008,'Incident Log'!$C$9:$C$1008,"&gt;="&amp;A13,'Incident Log'!$C$9:$C$1008,"&lt;"&amp;EDATE(A13,1),'Incident Log'!$J$9:$J$1008,"Yes",'Incident Log'!$G$9:$G$1008,"Employee")+SUMIFS('Incident Log'!$Q$9:$Q$1008,'Incident Log'!$C$9:$C$1008,"&gt;="&amp;A13,'Incident Log'!$C$9:$C$1008,"&lt;"&amp;EDATE(A13,1),'Incident Log'!$J$9:$J$1008,"Yes",'Incident Log'!$G$9:$G$1008,"Contractor")</f>
        <v>0</v>
      </c>
      <c r="Q13" s="1">
        <f>SUMIFS('Incident Log'!$R$9:$R$1008,'Incident Log'!$C$9:$C$1008,"&gt;="&amp;A13,'Incident Log'!$C$9:$C$1008,"&lt;"&amp;EDATE(A13,1),'Incident Log'!$J$9:$J$1008,"Yes",'Incident Log'!$G$9:$G$1008,"Employee")+SUMIFS('Incident Log'!$R$9:$R$1008,'Incident Log'!$C$9:$C$1008,"&gt;="&amp;A13,'Incident Log'!$C$9:$C$1008,"&lt;"&amp;EDATE(A13,1),'Incident Log'!$J$9:$J$1008,"Yes",'Incident Log'!$G$9:$G$1008,"Contractor")</f>
        <v>0</v>
      </c>
      <c r="R13" s="13">
        <f>SUMIFS('Incident Log'!$S$9:$S$1008,'Incident Log'!$C$9:$C$1008,"&gt;="&amp;A13,'Incident Log'!$C$9:$C$1008,"&lt;"&amp;EDATE(A13,1))</f>
        <v>0</v>
      </c>
      <c r="S13" s="1">
        <f>COUNTIFS('Incident Log'!$C$9:$C$1008,"&gt;="&amp;A13,'Incident Log'!$C$9:$C$1008,"&lt;"&amp;EDATE(A13,1),'Incident Log'!$H$9:$H$1008,"Near miss")</f>
        <v>0</v>
      </c>
      <c r="T13" s="1">
        <f>COUNTIFS('Incident Log'!$C$9:$C$1008,"&gt;="&amp;A13,'Incident Log'!$C$9:$C$1008,"&lt;"&amp;EDATE(A13,1),'Incident Log'!$M$9:$M$1008,"4*")+COUNTIFS('Incident Log'!$C$9:$C$1008,"&gt;="&amp;A13,'Incident Log'!$C$9:$C$1008,"&lt;"&amp;EDATE(A13,1),'Incident Log'!$M$9:$M$1008,"5*")</f>
        <v>0</v>
      </c>
      <c r="U13" s="14" t="str">
        <f>IF(OR(E13&lt;&gt;"Ready",D13=0),"",N13*Setup!$B$6/D13)</f>
        <v/>
      </c>
      <c r="V13" s="14" t="str">
        <f>IF(OR(E13&lt;&gt;"Ready",D13=0),"",O13*Setup!$B$6/D13)</f>
        <v/>
      </c>
      <c r="W13" s="14" t="str">
        <f>IF(OR(E13&lt;&gt;"Ready",D13=0),"",P13*Setup!$B$6/D13)</f>
        <v/>
      </c>
      <c r="X13" s="1">
        <f>COUNTIFS('Incident Log'!$C$9:$C$1008,"&gt;="&amp;A13,'Incident Log'!$C$9:$C$1008,"&lt;"&amp;EDATE(A13,1),'Incident Log'!$AK$9:$AK$1008,"&lt;&gt;Ready",'Incident Log'!$AK$9:$AK$1008,"&lt;&gt;")</f>
        <v>0</v>
      </c>
      <c r="Y13" s="1">
        <f>COUNTIFS('Hours Worked'!$A$9:$A$128,A13)</f>
        <v>0</v>
      </c>
    </row>
    <row r="14" spans="1:25" ht="24.95" customHeight="1">
      <c r="A14" s="12">
        <f>DATE(2026,6,1)</f>
        <v>46174</v>
      </c>
      <c r="B14" s="9" t="str">
        <f>IF(Y14=1,SUMIFS('Hours Worked'!$B$9:$B$128,'Hours Worked'!$A$9:$A$128,A14),"")</f>
        <v/>
      </c>
      <c r="C14" s="9" t="str">
        <f>IF(Y14=1,SUMIFS('Hours Worked'!$C$9:$C$128,'Hours Worked'!$A$9:$A$128,A14),"")</f>
        <v/>
      </c>
      <c r="D14" s="9" t="str">
        <f>IF(Y14=1,SUM(B14:C14),"")</f>
        <v/>
      </c>
      <c r="E14" s="1" t="str">
        <f>IF(Y14=0,"Enter hours",IF(Y14&gt;1,"Duplicate hours month",IF(COUNTIFS('Hours Worked'!$A$9:$A$128,A14,'Hours Worked'!$H$9:$H$128,"Ready")&lt;&gt;1,"Review hours/register",IF(OR(X14&gt;0,COUNTIFS('Incident Log'!$AK$9:$AK$1008,"Missing / invalid date")&gt;0),"Resolve case inputs","Ready"))))</f>
        <v>Enter hours</v>
      </c>
      <c r="F14" s="1">
        <f>COUNTIFS('Incident Log'!$C$9:$C$1008,"&gt;="&amp;A14,'Incident Log'!$C$9:$C$1008,"&lt;"&amp;EDATE(A14,1),'Incident Log'!$A$9:$A$1008,"&lt;&gt;")</f>
        <v>0</v>
      </c>
      <c r="G14" s="1">
        <f>SUMIFS('Incident Log'!$AJ$9:$AJ$1008,'Incident Log'!$C$9:$C$1008,"&gt;="&amp;A14,'Incident Log'!$C$9:$C$1008,"&lt;"&amp;EDATE(A14,1))</f>
        <v>0</v>
      </c>
      <c r="H14" s="1">
        <f>COUNTIFS('Incident Log'!$C$9:$C$1008,"&gt;="&amp;A14,'Incident Log'!$C$9:$C$1008,"&lt;"&amp;EDATE(A14,1),'Incident Log'!$I$9:$I$1008,"First aid",'Incident Log'!$J$9:$J$1008,"Yes",'Incident Log'!$G$9:$G$1008,"Employee")+COUNTIFS('Incident Log'!$C$9:$C$1008,"&gt;="&amp;A14,'Incident Log'!$C$9:$C$1008,"&lt;"&amp;EDATE(A14,1),'Incident Log'!$I$9:$I$1008,"First aid",'Incident Log'!$J$9:$J$1008,"Yes",'Incident Log'!$G$9:$G$1008,"Contractor")</f>
        <v>0</v>
      </c>
      <c r="I14" s="1">
        <f>COUNTIFS('Incident Log'!$C$9:$C$1008,"&gt;="&amp;A14,'Incident Log'!$C$9:$C$1008,"&lt;"&amp;EDATE(A14,1),'Incident Log'!$I$9:$I$1008,"Medical treatment",'Incident Log'!$J$9:$J$1008,"Yes",'Incident Log'!$G$9:$G$1008,"Employee")+COUNTIFS('Incident Log'!$C$9:$C$1008,"&gt;="&amp;A14,'Incident Log'!$C$9:$C$1008,"&lt;"&amp;EDATE(A14,1),'Incident Log'!$I$9:$I$1008,"Medical treatment",'Incident Log'!$J$9:$J$1008,"Yes",'Incident Log'!$G$9:$G$1008,"Contractor")</f>
        <v>0</v>
      </c>
      <c r="J14" s="1">
        <f>COUNTIFS('Incident Log'!$C$9:$C$1008,"&gt;="&amp;A14,'Incident Log'!$C$9:$C$1008,"&lt;"&amp;EDATE(A14,1),'Incident Log'!$I$9:$I$1008,"Restricted / modified work",'Incident Log'!$J$9:$J$1008,"Yes",'Incident Log'!$G$9:$G$1008,"Employee")+COUNTIFS('Incident Log'!$C$9:$C$1008,"&gt;="&amp;A14,'Incident Log'!$C$9:$C$1008,"&lt;"&amp;EDATE(A14,1),'Incident Log'!$I$9:$I$1008,"Restricted / modified work",'Incident Log'!$J$9:$J$1008,"Yes",'Incident Log'!$G$9:$G$1008,"Contractor")</f>
        <v>0</v>
      </c>
      <c r="K14" s="1">
        <f>COUNTIFS('Incident Log'!$C$9:$C$1008,"&gt;="&amp;A14,'Incident Log'!$C$9:$C$1008,"&lt;"&amp;EDATE(A14,1),'Incident Log'!$I$9:$I$1008,"Lost time",'Incident Log'!$J$9:$J$1008,"Yes",'Incident Log'!$G$9:$G$1008,"Employee")+COUNTIFS('Incident Log'!$C$9:$C$1008,"&gt;="&amp;A14,'Incident Log'!$C$9:$C$1008,"&lt;"&amp;EDATE(A14,1),'Incident Log'!$I$9:$I$1008,"Lost time",'Incident Log'!$J$9:$J$1008,"Yes",'Incident Log'!$G$9:$G$1008,"Contractor")</f>
        <v>0</v>
      </c>
      <c r="L14" s="1">
        <f>COUNTIFS('Incident Log'!$C$9:$C$1008,"&gt;="&amp;A14,'Incident Log'!$C$9:$C$1008,"&lt;"&amp;EDATE(A14,1),'Incident Log'!$I$9:$I$1008,"Fatality",'Incident Log'!$J$9:$J$1008,"Yes",'Incident Log'!$G$9:$G$1008,"Employee")+COUNTIFS('Incident Log'!$C$9:$C$1008,"&gt;="&amp;A14,'Incident Log'!$C$9:$C$1008,"&lt;"&amp;EDATE(A14,1),'Incident Log'!$I$9:$I$1008,"Fatality",'Incident Log'!$J$9:$J$1008,"Yes",'Incident Log'!$G$9:$G$1008,"Contractor")</f>
        <v>0</v>
      </c>
      <c r="M14" s="1">
        <f>COUNTIFS('Incident Log'!$C$9:$C$1008,"&gt;="&amp;A14,'Incident Log'!$C$9:$C$1008,"&lt;"&amp;EDATE(A14,1),'Incident Log'!$I$9:$I$1008,"Other recordable",'Incident Log'!$J$9:$J$1008,"Yes",'Incident Log'!$G$9:$G$1008,"Employee")+COUNTIFS('Incident Log'!$C$9:$C$1008,"&gt;="&amp;A14,'Incident Log'!$C$9:$C$1008,"&lt;"&amp;EDATE(A14,1),'Incident Log'!$I$9:$I$1008,"Other recordable",'Incident Log'!$J$9:$J$1008,"Yes",'Incident Log'!$G$9:$G$1008,"Contractor")</f>
        <v>0</v>
      </c>
      <c r="N14" s="1">
        <f>SUMIFS('Incident Log'!$AG$9:$AG$1008,'Incident Log'!$C$9:$C$1008,"&gt;="&amp;A14,'Incident Log'!$C$9:$C$1008,"&lt;"&amp;EDATE(A14,1))</f>
        <v>0</v>
      </c>
      <c r="O14" s="1">
        <f>SUMIFS('Incident Log'!$AH$9:$AH$1008,'Incident Log'!$C$9:$C$1008,"&gt;="&amp;A14,'Incident Log'!$C$9:$C$1008,"&lt;"&amp;EDATE(A14,1))</f>
        <v>0</v>
      </c>
      <c r="P14" s="1">
        <f>SUMIFS('Incident Log'!$Q$9:$Q$1008,'Incident Log'!$C$9:$C$1008,"&gt;="&amp;A14,'Incident Log'!$C$9:$C$1008,"&lt;"&amp;EDATE(A14,1),'Incident Log'!$J$9:$J$1008,"Yes",'Incident Log'!$G$9:$G$1008,"Employee")+SUMIFS('Incident Log'!$Q$9:$Q$1008,'Incident Log'!$C$9:$C$1008,"&gt;="&amp;A14,'Incident Log'!$C$9:$C$1008,"&lt;"&amp;EDATE(A14,1),'Incident Log'!$J$9:$J$1008,"Yes",'Incident Log'!$G$9:$G$1008,"Contractor")</f>
        <v>0</v>
      </c>
      <c r="Q14" s="1">
        <f>SUMIFS('Incident Log'!$R$9:$R$1008,'Incident Log'!$C$9:$C$1008,"&gt;="&amp;A14,'Incident Log'!$C$9:$C$1008,"&lt;"&amp;EDATE(A14,1),'Incident Log'!$J$9:$J$1008,"Yes",'Incident Log'!$G$9:$G$1008,"Employee")+SUMIFS('Incident Log'!$R$9:$R$1008,'Incident Log'!$C$9:$C$1008,"&gt;="&amp;A14,'Incident Log'!$C$9:$C$1008,"&lt;"&amp;EDATE(A14,1),'Incident Log'!$J$9:$J$1008,"Yes",'Incident Log'!$G$9:$G$1008,"Contractor")</f>
        <v>0</v>
      </c>
      <c r="R14" s="13">
        <f>SUMIFS('Incident Log'!$S$9:$S$1008,'Incident Log'!$C$9:$C$1008,"&gt;="&amp;A14,'Incident Log'!$C$9:$C$1008,"&lt;"&amp;EDATE(A14,1))</f>
        <v>0</v>
      </c>
      <c r="S14" s="1">
        <f>COUNTIFS('Incident Log'!$C$9:$C$1008,"&gt;="&amp;A14,'Incident Log'!$C$9:$C$1008,"&lt;"&amp;EDATE(A14,1),'Incident Log'!$H$9:$H$1008,"Near miss")</f>
        <v>0</v>
      </c>
      <c r="T14" s="1">
        <f>COUNTIFS('Incident Log'!$C$9:$C$1008,"&gt;="&amp;A14,'Incident Log'!$C$9:$C$1008,"&lt;"&amp;EDATE(A14,1),'Incident Log'!$M$9:$M$1008,"4*")+COUNTIFS('Incident Log'!$C$9:$C$1008,"&gt;="&amp;A14,'Incident Log'!$C$9:$C$1008,"&lt;"&amp;EDATE(A14,1),'Incident Log'!$M$9:$M$1008,"5*")</f>
        <v>0</v>
      </c>
      <c r="U14" s="14" t="str">
        <f>IF(OR(E14&lt;&gt;"Ready",D14=0),"",N14*Setup!$B$6/D14)</f>
        <v/>
      </c>
      <c r="V14" s="14" t="str">
        <f>IF(OR(E14&lt;&gt;"Ready",D14=0),"",O14*Setup!$B$6/D14)</f>
        <v/>
      </c>
      <c r="W14" s="14" t="str">
        <f>IF(OR(E14&lt;&gt;"Ready",D14=0),"",P14*Setup!$B$6/D14)</f>
        <v/>
      </c>
      <c r="X14" s="1">
        <f>COUNTIFS('Incident Log'!$C$9:$C$1008,"&gt;="&amp;A14,'Incident Log'!$C$9:$C$1008,"&lt;"&amp;EDATE(A14,1),'Incident Log'!$AK$9:$AK$1008,"&lt;&gt;Ready",'Incident Log'!$AK$9:$AK$1008,"&lt;&gt;")</f>
        <v>0</v>
      </c>
      <c r="Y14" s="1">
        <f>COUNTIFS('Hours Worked'!$A$9:$A$128,A14)</f>
        <v>0</v>
      </c>
    </row>
    <row r="15" spans="1:25" ht="24.95" customHeight="1">
      <c r="A15" s="12">
        <f>DATE(2026,7,1)</f>
        <v>46204</v>
      </c>
      <c r="B15" s="9" t="str">
        <f>IF(Y15=1,SUMIFS('Hours Worked'!$B$9:$B$128,'Hours Worked'!$A$9:$A$128,A15),"")</f>
        <v/>
      </c>
      <c r="C15" s="9" t="str">
        <f>IF(Y15=1,SUMIFS('Hours Worked'!$C$9:$C$128,'Hours Worked'!$A$9:$A$128,A15),"")</f>
        <v/>
      </c>
      <c r="D15" s="9" t="str">
        <f>IF(Y15=1,SUM(B15:C15),"")</f>
        <v/>
      </c>
      <c r="E15" s="1" t="str">
        <f>IF(Y15=0,"Enter hours",IF(Y15&gt;1,"Duplicate hours month",IF(COUNTIFS('Hours Worked'!$A$9:$A$128,A15,'Hours Worked'!$H$9:$H$128,"Ready")&lt;&gt;1,"Review hours/register",IF(OR(X15&gt;0,COUNTIFS('Incident Log'!$AK$9:$AK$1008,"Missing / invalid date")&gt;0),"Resolve case inputs","Ready"))))</f>
        <v>Enter hours</v>
      </c>
      <c r="F15" s="1">
        <f>COUNTIFS('Incident Log'!$C$9:$C$1008,"&gt;="&amp;A15,'Incident Log'!$C$9:$C$1008,"&lt;"&amp;EDATE(A15,1),'Incident Log'!$A$9:$A$1008,"&lt;&gt;")</f>
        <v>0</v>
      </c>
      <c r="G15" s="1">
        <f>SUMIFS('Incident Log'!$AJ$9:$AJ$1008,'Incident Log'!$C$9:$C$1008,"&gt;="&amp;A15,'Incident Log'!$C$9:$C$1008,"&lt;"&amp;EDATE(A15,1))</f>
        <v>0</v>
      </c>
      <c r="H15" s="1">
        <f>COUNTIFS('Incident Log'!$C$9:$C$1008,"&gt;="&amp;A15,'Incident Log'!$C$9:$C$1008,"&lt;"&amp;EDATE(A15,1),'Incident Log'!$I$9:$I$1008,"First aid",'Incident Log'!$J$9:$J$1008,"Yes",'Incident Log'!$G$9:$G$1008,"Employee")+COUNTIFS('Incident Log'!$C$9:$C$1008,"&gt;="&amp;A15,'Incident Log'!$C$9:$C$1008,"&lt;"&amp;EDATE(A15,1),'Incident Log'!$I$9:$I$1008,"First aid",'Incident Log'!$J$9:$J$1008,"Yes",'Incident Log'!$G$9:$G$1008,"Contractor")</f>
        <v>0</v>
      </c>
      <c r="I15" s="1">
        <f>COUNTIFS('Incident Log'!$C$9:$C$1008,"&gt;="&amp;A15,'Incident Log'!$C$9:$C$1008,"&lt;"&amp;EDATE(A15,1),'Incident Log'!$I$9:$I$1008,"Medical treatment",'Incident Log'!$J$9:$J$1008,"Yes",'Incident Log'!$G$9:$G$1008,"Employee")+COUNTIFS('Incident Log'!$C$9:$C$1008,"&gt;="&amp;A15,'Incident Log'!$C$9:$C$1008,"&lt;"&amp;EDATE(A15,1),'Incident Log'!$I$9:$I$1008,"Medical treatment",'Incident Log'!$J$9:$J$1008,"Yes",'Incident Log'!$G$9:$G$1008,"Contractor")</f>
        <v>0</v>
      </c>
      <c r="J15" s="1">
        <f>COUNTIFS('Incident Log'!$C$9:$C$1008,"&gt;="&amp;A15,'Incident Log'!$C$9:$C$1008,"&lt;"&amp;EDATE(A15,1),'Incident Log'!$I$9:$I$1008,"Restricted / modified work",'Incident Log'!$J$9:$J$1008,"Yes",'Incident Log'!$G$9:$G$1008,"Employee")+COUNTIFS('Incident Log'!$C$9:$C$1008,"&gt;="&amp;A15,'Incident Log'!$C$9:$C$1008,"&lt;"&amp;EDATE(A15,1),'Incident Log'!$I$9:$I$1008,"Restricted / modified work",'Incident Log'!$J$9:$J$1008,"Yes",'Incident Log'!$G$9:$G$1008,"Contractor")</f>
        <v>0</v>
      </c>
      <c r="K15" s="1">
        <f>COUNTIFS('Incident Log'!$C$9:$C$1008,"&gt;="&amp;A15,'Incident Log'!$C$9:$C$1008,"&lt;"&amp;EDATE(A15,1),'Incident Log'!$I$9:$I$1008,"Lost time",'Incident Log'!$J$9:$J$1008,"Yes",'Incident Log'!$G$9:$G$1008,"Employee")+COUNTIFS('Incident Log'!$C$9:$C$1008,"&gt;="&amp;A15,'Incident Log'!$C$9:$C$1008,"&lt;"&amp;EDATE(A15,1),'Incident Log'!$I$9:$I$1008,"Lost time",'Incident Log'!$J$9:$J$1008,"Yes",'Incident Log'!$G$9:$G$1008,"Contractor")</f>
        <v>0</v>
      </c>
      <c r="L15" s="1">
        <f>COUNTIFS('Incident Log'!$C$9:$C$1008,"&gt;="&amp;A15,'Incident Log'!$C$9:$C$1008,"&lt;"&amp;EDATE(A15,1),'Incident Log'!$I$9:$I$1008,"Fatality",'Incident Log'!$J$9:$J$1008,"Yes",'Incident Log'!$G$9:$G$1008,"Employee")+COUNTIFS('Incident Log'!$C$9:$C$1008,"&gt;="&amp;A15,'Incident Log'!$C$9:$C$1008,"&lt;"&amp;EDATE(A15,1),'Incident Log'!$I$9:$I$1008,"Fatality",'Incident Log'!$J$9:$J$1008,"Yes",'Incident Log'!$G$9:$G$1008,"Contractor")</f>
        <v>0</v>
      </c>
      <c r="M15" s="1">
        <f>COUNTIFS('Incident Log'!$C$9:$C$1008,"&gt;="&amp;A15,'Incident Log'!$C$9:$C$1008,"&lt;"&amp;EDATE(A15,1),'Incident Log'!$I$9:$I$1008,"Other recordable",'Incident Log'!$J$9:$J$1008,"Yes",'Incident Log'!$G$9:$G$1008,"Employee")+COUNTIFS('Incident Log'!$C$9:$C$1008,"&gt;="&amp;A15,'Incident Log'!$C$9:$C$1008,"&lt;"&amp;EDATE(A15,1),'Incident Log'!$I$9:$I$1008,"Other recordable",'Incident Log'!$J$9:$J$1008,"Yes",'Incident Log'!$G$9:$G$1008,"Contractor")</f>
        <v>0</v>
      </c>
      <c r="N15" s="1">
        <f>SUMIFS('Incident Log'!$AG$9:$AG$1008,'Incident Log'!$C$9:$C$1008,"&gt;="&amp;A15,'Incident Log'!$C$9:$C$1008,"&lt;"&amp;EDATE(A15,1))</f>
        <v>0</v>
      </c>
      <c r="O15" s="1">
        <f>SUMIFS('Incident Log'!$AH$9:$AH$1008,'Incident Log'!$C$9:$C$1008,"&gt;="&amp;A15,'Incident Log'!$C$9:$C$1008,"&lt;"&amp;EDATE(A15,1))</f>
        <v>0</v>
      </c>
      <c r="P15" s="1">
        <f>SUMIFS('Incident Log'!$Q$9:$Q$1008,'Incident Log'!$C$9:$C$1008,"&gt;="&amp;A15,'Incident Log'!$C$9:$C$1008,"&lt;"&amp;EDATE(A15,1),'Incident Log'!$J$9:$J$1008,"Yes",'Incident Log'!$G$9:$G$1008,"Employee")+SUMIFS('Incident Log'!$Q$9:$Q$1008,'Incident Log'!$C$9:$C$1008,"&gt;="&amp;A15,'Incident Log'!$C$9:$C$1008,"&lt;"&amp;EDATE(A15,1),'Incident Log'!$J$9:$J$1008,"Yes",'Incident Log'!$G$9:$G$1008,"Contractor")</f>
        <v>0</v>
      </c>
      <c r="Q15" s="1">
        <f>SUMIFS('Incident Log'!$R$9:$R$1008,'Incident Log'!$C$9:$C$1008,"&gt;="&amp;A15,'Incident Log'!$C$9:$C$1008,"&lt;"&amp;EDATE(A15,1),'Incident Log'!$J$9:$J$1008,"Yes",'Incident Log'!$G$9:$G$1008,"Employee")+SUMIFS('Incident Log'!$R$9:$R$1008,'Incident Log'!$C$9:$C$1008,"&gt;="&amp;A15,'Incident Log'!$C$9:$C$1008,"&lt;"&amp;EDATE(A15,1),'Incident Log'!$J$9:$J$1008,"Yes",'Incident Log'!$G$9:$G$1008,"Contractor")</f>
        <v>0</v>
      </c>
      <c r="R15" s="13">
        <f>SUMIFS('Incident Log'!$S$9:$S$1008,'Incident Log'!$C$9:$C$1008,"&gt;="&amp;A15,'Incident Log'!$C$9:$C$1008,"&lt;"&amp;EDATE(A15,1))</f>
        <v>0</v>
      </c>
      <c r="S15" s="1">
        <f>COUNTIFS('Incident Log'!$C$9:$C$1008,"&gt;="&amp;A15,'Incident Log'!$C$9:$C$1008,"&lt;"&amp;EDATE(A15,1),'Incident Log'!$H$9:$H$1008,"Near miss")</f>
        <v>0</v>
      </c>
      <c r="T15" s="1">
        <f>COUNTIFS('Incident Log'!$C$9:$C$1008,"&gt;="&amp;A15,'Incident Log'!$C$9:$C$1008,"&lt;"&amp;EDATE(A15,1),'Incident Log'!$M$9:$M$1008,"4*")+COUNTIFS('Incident Log'!$C$9:$C$1008,"&gt;="&amp;A15,'Incident Log'!$C$9:$C$1008,"&lt;"&amp;EDATE(A15,1),'Incident Log'!$M$9:$M$1008,"5*")</f>
        <v>0</v>
      </c>
      <c r="U15" s="14" t="str">
        <f>IF(OR(E15&lt;&gt;"Ready",D15=0),"",N15*Setup!$B$6/D15)</f>
        <v/>
      </c>
      <c r="V15" s="14" t="str">
        <f>IF(OR(E15&lt;&gt;"Ready",D15=0),"",O15*Setup!$B$6/D15)</f>
        <v/>
      </c>
      <c r="W15" s="14" t="str">
        <f>IF(OR(E15&lt;&gt;"Ready",D15=0),"",P15*Setup!$B$6/D15)</f>
        <v/>
      </c>
      <c r="X15" s="1">
        <f>COUNTIFS('Incident Log'!$C$9:$C$1008,"&gt;="&amp;A15,'Incident Log'!$C$9:$C$1008,"&lt;"&amp;EDATE(A15,1),'Incident Log'!$AK$9:$AK$1008,"&lt;&gt;Ready",'Incident Log'!$AK$9:$AK$1008,"&lt;&gt;")</f>
        <v>0</v>
      </c>
      <c r="Y15" s="1">
        <f>COUNTIFS('Hours Worked'!$A$9:$A$128,A15)</f>
        <v>0</v>
      </c>
    </row>
    <row r="16" spans="1:25" ht="24.95" customHeight="1">
      <c r="A16" s="12">
        <f>DATE(2026,8,1)</f>
        <v>46235</v>
      </c>
      <c r="B16" s="9" t="str">
        <f>IF(Y16=1,SUMIFS('Hours Worked'!$B$9:$B$128,'Hours Worked'!$A$9:$A$128,A16),"")</f>
        <v/>
      </c>
      <c r="C16" s="9" t="str">
        <f>IF(Y16=1,SUMIFS('Hours Worked'!$C$9:$C$128,'Hours Worked'!$A$9:$A$128,A16),"")</f>
        <v/>
      </c>
      <c r="D16" s="9" t="str">
        <f>IF(Y16=1,SUM(B16:C16),"")</f>
        <v/>
      </c>
      <c r="E16" s="1" t="str">
        <f>IF(Y16=0,"Enter hours",IF(Y16&gt;1,"Duplicate hours month",IF(COUNTIFS('Hours Worked'!$A$9:$A$128,A16,'Hours Worked'!$H$9:$H$128,"Ready")&lt;&gt;1,"Review hours/register",IF(OR(X16&gt;0,COUNTIFS('Incident Log'!$AK$9:$AK$1008,"Missing / invalid date")&gt;0),"Resolve case inputs","Ready"))))</f>
        <v>Enter hours</v>
      </c>
      <c r="F16" s="1">
        <f>COUNTIFS('Incident Log'!$C$9:$C$1008,"&gt;="&amp;A16,'Incident Log'!$C$9:$C$1008,"&lt;"&amp;EDATE(A16,1),'Incident Log'!$A$9:$A$1008,"&lt;&gt;")</f>
        <v>0</v>
      </c>
      <c r="G16" s="1">
        <f>SUMIFS('Incident Log'!$AJ$9:$AJ$1008,'Incident Log'!$C$9:$C$1008,"&gt;="&amp;A16,'Incident Log'!$C$9:$C$1008,"&lt;"&amp;EDATE(A16,1))</f>
        <v>0</v>
      </c>
      <c r="H16" s="1">
        <f>COUNTIFS('Incident Log'!$C$9:$C$1008,"&gt;="&amp;A16,'Incident Log'!$C$9:$C$1008,"&lt;"&amp;EDATE(A16,1),'Incident Log'!$I$9:$I$1008,"First aid",'Incident Log'!$J$9:$J$1008,"Yes",'Incident Log'!$G$9:$G$1008,"Employee")+COUNTIFS('Incident Log'!$C$9:$C$1008,"&gt;="&amp;A16,'Incident Log'!$C$9:$C$1008,"&lt;"&amp;EDATE(A16,1),'Incident Log'!$I$9:$I$1008,"First aid",'Incident Log'!$J$9:$J$1008,"Yes",'Incident Log'!$G$9:$G$1008,"Contractor")</f>
        <v>0</v>
      </c>
      <c r="I16" s="1">
        <f>COUNTIFS('Incident Log'!$C$9:$C$1008,"&gt;="&amp;A16,'Incident Log'!$C$9:$C$1008,"&lt;"&amp;EDATE(A16,1),'Incident Log'!$I$9:$I$1008,"Medical treatment",'Incident Log'!$J$9:$J$1008,"Yes",'Incident Log'!$G$9:$G$1008,"Employee")+COUNTIFS('Incident Log'!$C$9:$C$1008,"&gt;="&amp;A16,'Incident Log'!$C$9:$C$1008,"&lt;"&amp;EDATE(A16,1),'Incident Log'!$I$9:$I$1008,"Medical treatment",'Incident Log'!$J$9:$J$1008,"Yes",'Incident Log'!$G$9:$G$1008,"Contractor")</f>
        <v>0</v>
      </c>
      <c r="J16" s="1">
        <f>COUNTIFS('Incident Log'!$C$9:$C$1008,"&gt;="&amp;A16,'Incident Log'!$C$9:$C$1008,"&lt;"&amp;EDATE(A16,1),'Incident Log'!$I$9:$I$1008,"Restricted / modified work",'Incident Log'!$J$9:$J$1008,"Yes",'Incident Log'!$G$9:$G$1008,"Employee")+COUNTIFS('Incident Log'!$C$9:$C$1008,"&gt;="&amp;A16,'Incident Log'!$C$9:$C$1008,"&lt;"&amp;EDATE(A16,1),'Incident Log'!$I$9:$I$1008,"Restricted / modified work",'Incident Log'!$J$9:$J$1008,"Yes",'Incident Log'!$G$9:$G$1008,"Contractor")</f>
        <v>0</v>
      </c>
      <c r="K16" s="1">
        <f>COUNTIFS('Incident Log'!$C$9:$C$1008,"&gt;="&amp;A16,'Incident Log'!$C$9:$C$1008,"&lt;"&amp;EDATE(A16,1),'Incident Log'!$I$9:$I$1008,"Lost time",'Incident Log'!$J$9:$J$1008,"Yes",'Incident Log'!$G$9:$G$1008,"Employee")+COUNTIFS('Incident Log'!$C$9:$C$1008,"&gt;="&amp;A16,'Incident Log'!$C$9:$C$1008,"&lt;"&amp;EDATE(A16,1),'Incident Log'!$I$9:$I$1008,"Lost time",'Incident Log'!$J$9:$J$1008,"Yes",'Incident Log'!$G$9:$G$1008,"Contractor")</f>
        <v>0</v>
      </c>
      <c r="L16" s="1">
        <f>COUNTIFS('Incident Log'!$C$9:$C$1008,"&gt;="&amp;A16,'Incident Log'!$C$9:$C$1008,"&lt;"&amp;EDATE(A16,1),'Incident Log'!$I$9:$I$1008,"Fatality",'Incident Log'!$J$9:$J$1008,"Yes",'Incident Log'!$G$9:$G$1008,"Employee")+COUNTIFS('Incident Log'!$C$9:$C$1008,"&gt;="&amp;A16,'Incident Log'!$C$9:$C$1008,"&lt;"&amp;EDATE(A16,1),'Incident Log'!$I$9:$I$1008,"Fatality",'Incident Log'!$J$9:$J$1008,"Yes",'Incident Log'!$G$9:$G$1008,"Contractor")</f>
        <v>0</v>
      </c>
      <c r="M16" s="1">
        <f>COUNTIFS('Incident Log'!$C$9:$C$1008,"&gt;="&amp;A16,'Incident Log'!$C$9:$C$1008,"&lt;"&amp;EDATE(A16,1),'Incident Log'!$I$9:$I$1008,"Other recordable",'Incident Log'!$J$9:$J$1008,"Yes",'Incident Log'!$G$9:$G$1008,"Employee")+COUNTIFS('Incident Log'!$C$9:$C$1008,"&gt;="&amp;A16,'Incident Log'!$C$9:$C$1008,"&lt;"&amp;EDATE(A16,1),'Incident Log'!$I$9:$I$1008,"Other recordable",'Incident Log'!$J$9:$J$1008,"Yes",'Incident Log'!$G$9:$G$1008,"Contractor")</f>
        <v>0</v>
      </c>
      <c r="N16" s="1">
        <f>SUMIFS('Incident Log'!$AG$9:$AG$1008,'Incident Log'!$C$9:$C$1008,"&gt;="&amp;A16,'Incident Log'!$C$9:$C$1008,"&lt;"&amp;EDATE(A16,1))</f>
        <v>0</v>
      </c>
      <c r="O16" s="1">
        <f>SUMIFS('Incident Log'!$AH$9:$AH$1008,'Incident Log'!$C$9:$C$1008,"&gt;="&amp;A16,'Incident Log'!$C$9:$C$1008,"&lt;"&amp;EDATE(A16,1))</f>
        <v>0</v>
      </c>
      <c r="P16" s="1">
        <f>SUMIFS('Incident Log'!$Q$9:$Q$1008,'Incident Log'!$C$9:$C$1008,"&gt;="&amp;A16,'Incident Log'!$C$9:$C$1008,"&lt;"&amp;EDATE(A16,1),'Incident Log'!$J$9:$J$1008,"Yes",'Incident Log'!$G$9:$G$1008,"Employee")+SUMIFS('Incident Log'!$Q$9:$Q$1008,'Incident Log'!$C$9:$C$1008,"&gt;="&amp;A16,'Incident Log'!$C$9:$C$1008,"&lt;"&amp;EDATE(A16,1),'Incident Log'!$J$9:$J$1008,"Yes",'Incident Log'!$G$9:$G$1008,"Contractor")</f>
        <v>0</v>
      </c>
      <c r="Q16" s="1">
        <f>SUMIFS('Incident Log'!$R$9:$R$1008,'Incident Log'!$C$9:$C$1008,"&gt;="&amp;A16,'Incident Log'!$C$9:$C$1008,"&lt;"&amp;EDATE(A16,1),'Incident Log'!$J$9:$J$1008,"Yes",'Incident Log'!$G$9:$G$1008,"Employee")+SUMIFS('Incident Log'!$R$9:$R$1008,'Incident Log'!$C$9:$C$1008,"&gt;="&amp;A16,'Incident Log'!$C$9:$C$1008,"&lt;"&amp;EDATE(A16,1),'Incident Log'!$J$9:$J$1008,"Yes",'Incident Log'!$G$9:$G$1008,"Contractor")</f>
        <v>0</v>
      </c>
      <c r="R16" s="13">
        <f>SUMIFS('Incident Log'!$S$9:$S$1008,'Incident Log'!$C$9:$C$1008,"&gt;="&amp;A16,'Incident Log'!$C$9:$C$1008,"&lt;"&amp;EDATE(A16,1))</f>
        <v>0</v>
      </c>
      <c r="S16" s="1">
        <f>COUNTIFS('Incident Log'!$C$9:$C$1008,"&gt;="&amp;A16,'Incident Log'!$C$9:$C$1008,"&lt;"&amp;EDATE(A16,1),'Incident Log'!$H$9:$H$1008,"Near miss")</f>
        <v>0</v>
      </c>
      <c r="T16" s="1">
        <f>COUNTIFS('Incident Log'!$C$9:$C$1008,"&gt;="&amp;A16,'Incident Log'!$C$9:$C$1008,"&lt;"&amp;EDATE(A16,1),'Incident Log'!$M$9:$M$1008,"4*")+COUNTIFS('Incident Log'!$C$9:$C$1008,"&gt;="&amp;A16,'Incident Log'!$C$9:$C$1008,"&lt;"&amp;EDATE(A16,1),'Incident Log'!$M$9:$M$1008,"5*")</f>
        <v>0</v>
      </c>
      <c r="U16" s="14" t="str">
        <f>IF(OR(E16&lt;&gt;"Ready",D16=0),"",N16*Setup!$B$6/D16)</f>
        <v/>
      </c>
      <c r="V16" s="14" t="str">
        <f>IF(OR(E16&lt;&gt;"Ready",D16=0),"",O16*Setup!$B$6/D16)</f>
        <v/>
      </c>
      <c r="W16" s="14" t="str">
        <f>IF(OR(E16&lt;&gt;"Ready",D16=0),"",P16*Setup!$B$6/D16)</f>
        <v/>
      </c>
      <c r="X16" s="1">
        <f>COUNTIFS('Incident Log'!$C$9:$C$1008,"&gt;="&amp;A16,'Incident Log'!$C$9:$C$1008,"&lt;"&amp;EDATE(A16,1),'Incident Log'!$AK$9:$AK$1008,"&lt;&gt;Ready",'Incident Log'!$AK$9:$AK$1008,"&lt;&gt;")</f>
        <v>0</v>
      </c>
      <c r="Y16" s="1">
        <f>COUNTIFS('Hours Worked'!$A$9:$A$128,A16)</f>
        <v>0</v>
      </c>
    </row>
    <row r="17" spans="1:25" ht="24.95" customHeight="1">
      <c r="A17" s="12">
        <f>DATE(2026,9,1)</f>
        <v>46266</v>
      </c>
      <c r="B17" s="9" t="str">
        <f>IF(Y17=1,SUMIFS('Hours Worked'!$B$9:$B$128,'Hours Worked'!$A$9:$A$128,A17),"")</f>
        <v/>
      </c>
      <c r="C17" s="9" t="str">
        <f>IF(Y17=1,SUMIFS('Hours Worked'!$C$9:$C$128,'Hours Worked'!$A$9:$A$128,A17),"")</f>
        <v/>
      </c>
      <c r="D17" s="9" t="str">
        <f>IF(Y17=1,SUM(B17:C17),"")</f>
        <v/>
      </c>
      <c r="E17" s="1" t="str">
        <f>IF(Y17=0,"Enter hours",IF(Y17&gt;1,"Duplicate hours month",IF(COUNTIFS('Hours Worked'!$A$9:$A$128,A17,'Hours Worked'!$H$9:$H$128,"Ready")&lt;&gt;1,"Review hours/register",IF(OR(X17&gt;0,COUNTIFS('Incident Log'!$AK$9:$AK$1008,"Missing / invalid date")&gt;0),"Resolve case inputs","Ready"))))</f>
        <v>Enter hours</v>
      </c>
      <c r="F17" s="1">
        <f>COUNTIFS('Incident Log'!$C$9:$C$1008,"&gt;="&amp;A17,'Incident Log'!$C$9:$C$1008,"&lt;"&amp;EDATE(A17,1),'Incident Log'!$A$9:$A$1008,"&lt;&gt;")</f>
        <v>0</v>
      </c>
      <c r="G17" s="1">
        <f>SUMIFS('Incident Log'!$AJ$9:$AJ$1008,'Incident Log'!$C$9:$C$1008,"&gt;="&amp;A17,'Incident Log'!$C$9:$C$1008,"&lt;"&amp;EDATE(A17,1))</f>
        <v>0</v>
      </c>
      <c r="H17" s="1">
        <f>COUNTIFS('Incident Log'!$C$9:$C$1008,"&gt;="&amp;A17,'Incident Log'!$C$9:$C$1008,"&lt;"&amp;EDATE(A17,1),'Incident Log'!$I$9:$I$1008,"First aid",'Incident Log'!$J$9:$J$1008,"Yes",'Incident Log'!$G$9:$G$1008,"Employee")+COUNTIFS('Incident Log'!$C$9:$C$1008,"&gt;="&amp;A17,'Incident Log'!$C$9:$C$1008,"&lt;"&amp;EDATE(A17,1),'Incident Log'!$I$9:$I$1008,"First aid",'Incident Log'!$J$9:$J$1008,"Yes",'Incident Log'!$G$9:$G$1008,"Contractor")</f>
        <v>0</v>
      </c>
      <c r="I17" s="1">
        <f>COUNTIFS('Incident Log'!$C$9:$C$1008,"&gt;="&amp;A17,'Incident Log'!$C$9:$C$1008,"&lt;"&amp;EDATE(A17,1),'Incident Log'!$I$9:$I$1008,"Medical treatment",'Incident Log'!$J$9:$J$1008,"Yes",'Incident Log'!$G$9:$G$1008,"Employee")+COUNTIFS('Incident Log'!$C$9:$C$1008,"&gt;="&amp;A17,'Incident Log'!$C$9:$C$1008,"&lt;"&amp;EDATE(A17,1),'Incident Log'!$I$9:$I$1008,"Medical treatment",'Incident Log'!$J$9:$J$1008,"Yes",'Incident Log'!$G$9:$G$1008,"Contractor")</f>
        <v>0</v>
      </c>
      <c r="J17" s="1">
        <f>COUNTIFS('Incident Log'!$C$9:$C$1008,"&gt;="&amp;A17,'Incident Log'!$C$9:$C$1008,"&lt;"&amp;EDATE(A17,1),'Incident Log'!$I$9:$I$1008,"Restricted / modified work",'Incident Log'!$J$9:$J$1008,"Yes",'Incident Log'!$G$9:$G$1008,"Employee")+COUNTIFS('Incident Log'!$C$9:$C$1008,"&gt;="&amp;A17,'Incident Log'!$C$9:$C$1008,"&lt;"&amp;EDATE(A17,1),'Incident Log'!$I$9:$I$1008,"Restricted / modified work",'Incident Log'!$J$9:$J$1008,"Yes",'Incident Log'!$G$9:$G$1008,"Contractor")</f>
        <v>0</v>
      </c>
      <c r="K17" s="1">
        <f>COUNTIFS('Incident Log'!$C$9:$C$1008,"&gt;="&amp;A17,'Incident Log'!$C$9:$C$1008,"&lt;"&amp;EDATE(A17,1),'Incident Log'!$I$9:$I$1008,"Lost time",'Incident Log'!$J$9:$J$1008,"Yes",'Incident Log'!$G$9:$G$1008,"Employee")+COUNTIFS('Incident Log'!$C$9:$C$1008,"&gt;="&amp;A17,'Incident Log'!$C$9:$C$1008,"&lt;"&amp;EDATE(A17,1),'Incident Log'!$I$9:$I$1008,"Lost time",'Incident Log'!$J$9:$J$1008,"Yes",'Incident Log'!$G$9:$G$1008,"Contractor")</f>
        <v>0</v>
      </c>
      <c r="L17" s="1">
        <f>COUNTIFS('Incident Log'!$C$9:$C$1008,"&gt;="&amp;A17,'Incident Log'!$C$9:$C$1008,"&lt;"&amp;EDATE(A17,1),'Incident Log'!$I$9:$I$1008,"Fatality",'Incident Log'!$J$9:$J$1008,"Yes",'Incident Log'!$G$9:$G$1008,"Employee")+COUNTIFS('Incident Log'!$C$9:$C$1008,"&gt;="&amp;A17,'Incident Log'!$C$9:$C$1008,"&lt;"&amp;EDATE(A17,1),'Incident Log'!$I$9:$I$1008,"Fatality",'Incident Log'!$J$9:$J$1008,"Yes",'Incident Log'!$G$9:$G$1008,"Contractor")</f>
        <v>0</v>
      </c>
      <c r="M17" s="1">
        <f>COUNTIFS('Incident Log'!$C$9:$C$1008,"&gt;="&amp;A17,'Incident Log'!$C$9:$C$1008,"&lt;"&amp;EDATE(A17,1),'Incident Log'!$I$9:$I$1008,"Other recordable",'Incident Log'!$J$9:$J$1008,"Yes",'Incident Log'!$G$9:$G$1008,"Employee")+COUNTIFS('Incident Log'!$C$9:$C$1008,"&gt;="&amp;A17,'Incident Log'!$C$9:$C$1008,"&lt;"&amp;EDATE(A17,1),'Incident Log'!$I$9:$I$1008,"Other recordable",'Incident Log'!$J$9:$J$1008,"Yes",'Incident Log'!$G$9:$G$1008,"Contractor")</f>
        <v>0</v>
      </c>
      <c r="N17" s="1">
        <f>SUMIFS('Incident Log'!$AG$9:$AG$1008,'Incident Log'!$C$9:$C$1008,"&gt;="&amp;A17,'Incident Log'!$C$9:$C$1008,"&lt;"&amp;EDATE(A17,1))</f>
        <v>0</v>
      </c>
      <c r="O17" s="1">
        <f>SUMIFS('Incident Log'!$AH$9:$AH$1008,'Incident Log'!$C$9:$C$1008,"&gt;="&amp;A17,'Incident Log'!$C$9:$C$1008,"&lt;"&amp;EDATE(A17,1))</f>
        <v>0</v>
      </c>
      <c r="P17" s="1">
        <f>SUMIFS('Incident Log'!$Q$9:$Q$1008,'Incident Log'!$C$9:$C$1008,"&gt;="&amp;A17,'Incident Log'!$C$9:$C$1008,"&lt;"&amp;EDATE(A17,1),'Incident Log'!$J$9:$J$1008,"Yes",'Incident Log'!$G$9:$G$1008,"Employee")+SUMIFS('Incident Log'!$Q$9:$Q$1008,'Incident Log'!$C$9:$C$1008,"&gt;="&amp;A17,'Incident Log'!$C$9:$C$1008,"&lt;"&amp;EDATE(A17,1),'Incident Log'!$J$9:$J$1008,"Yes",'Incident Log'!$G$9:$G$1008,"Contractor")</f>
        <v>0</v>
      </c>
      <c r="Q17" s="1">
        <f>SUMIFS('Incident Log'!$R$9:$R$1008,'Incident Log'!$C$9:$C$1008,"&gt;="&amp;A17,'Incident Log'!$C$9:$C$1008,"&lt;"&amp;EDATE(A17,1),'Incident Log'!$J$9:$J$1008,"Yes",'Incident Log'!$G$9:$G$1008,"Employee")+SUMIFS('Incident Log'!$R$9:$R$1008,'Incident Log'!$C$9:$C$1008,"&gt;="&amp;A17,'Incident Log'!$C$9:$C$1008,"&lt;"&amp;EDATE(A17,1),'Incident Log'!$J$9:$J$1008,"Yes",'Incident Log'!$G$9:$G$1008,"Contractor")</f>
        <v>0</v>
      </c>
      <c r="R17" s="13">
        <f>SUMIFS('Incident Log'!$S$9:$S$1008,'Incident Log'!$C$9:$C$1008,"&gt;="&amp;A17,'Incident Log'!$C$9:$C$1008,"&lt;"&amp;EDATE(A17,1))</f>
        <v>0</v>
      </c>
      <c r="S17" s="1">
        <f>COUNTIFS('Incident Log'!$C$9:$C$1008,"&gt;="&amp;A17,'Incident Log'!$C$9:$C$1008,"&lt;"&amp;EDATE(A17,1),'Incident Log'!$H$9:$H$1008,"Near miss")</f>
        <v>0</v>
      </c>
      <c r="T17" s="1">
        <f>COUNTIFS('Incident Log'!$C$9:$C$1008,"&gt;="&amp;A17,'Incident Log'!$C$9:$C$1008,"&lt;"&amp;EDATE(A17,1),'Incident Log'!$M$9:$M$1008,"4*")+COUNTIFS('Incident Log'!$C$9:$C$1008,"&gt;="&amp;A17,'Incident Log'!$C$9:$C$1008,"&lt;"&amp;EDATE(A17,1),'Incident Log'!$M$9:$M$1008,"5*")</f>
        <v>0</v>
      </c>
      <c r="U17" s="14" t="str">
        <f>IF(OR(E17&lt;&gt;"Ready",D17=0),"",N17*Setup!$B$6/D17)</f>
        <v/>
      </c>
      <c r="V17" s="14" t="str">
        <f>IF(OR(E17&lt;&gt;"Ready",D17=0),"",O17*Setup!$B$6/D17)</f>
        <v/>
      </c>
      <c r="W17" s="14" t="str">
        <f>IF(OR(E17&lt;&gt;"Ready",D17=0),"",P17*Setup!$B$6/D17)</f>
        <v/>
      </c>
      <c r="X17" s="1">
        <f>COUNTIFS('Incident Log'!$C$9:$C$1008,"&gt;="&amp;A17,'Incident Log'!$C$9:$C$1008,"&lt;"&amp;EDATE(A17,1),'Incident Log'!$AK$9:$AK$1008,"&lt;&gt;Ready",'Incident Log'!$AK$9:$AK$1008,"&lt;&gt;")</f>
        <v>0</v>
      </c>
      <c r="Y17" s="1">
        <f>COUNTIFS('Hours Worked'!$A$9:$A$128,A17)</f>
        <v>0</v>
      </c>
    </row>
    <row r="18" spans="1:25" ht="24.95" customHeight="1">
      <c r="A18" s="12">
        <f>DATE(2026,10,1)</f>
        <v>46296</v>
      </c>
      <c r="B18" s="9" t="str">
        <f>IF(Y18=1,SUMIFS('Hours Worked'!$B$9:$B$128,'Hours Worked'!$A$9:$A$128,A18),"")</f>
        <v/>
      </c>
      <c r="C18" s="9" t="str">
        <f>IF(Y18=1,SUMIFS('Hours Worked'!$C$9:$C$128,'Hours Worked'!$A$9:$A$128,A18),"")</f>
        <v/>
      </c>
      <c r="D18" s="9" t="str">
        <f>IF(Y18=1,SUM(B18:C18),"")</f>
        <v/>
      </c>
      <c r="E18" s="1" t="str">
        <f>IF(Y18=0,"Enter hours",IF(Y18&gt;1,"Duplicate hours month",IF(COUNTIFS('Hours Worked'!$A$9:$A$128,A18,'Hours Worked'!$H$9:$H$128,"Ready")&lt;&gt;1,"Review hours/register",IF(OR(X18&gt;0,COUNTIFS('Incident Log'!$AK$9:$AK$1008,"Missing / invalid date")&gt;0),"Resolve case inputs","Ready"))))</f>
        <v>Enter hours</v>
      </c>
      <c r="F18" s="1">
        <f>COUNTIFS('Incident Log'!$C$9:$C$1008,"&gt;="&amp;A18,'Incident Log'!$C$9:$C$1008,"&lt;"&amp;EDATE(A18,1),'Incident Log'!$A$9:$A$1008,"&lt;&gt;")</f>
        <v>0</v>
      </c>
      <c r="G18" s="1">
        <f>SUMIFS('Incident Log'!$AJ$9:$AJ$1008,'Incident Log'!$C$9:$C$1008,"&gt;="&amp;A18,'Incident Log'!$C$9:$C$1008,"&lt;"&amp;EDATE(A18,1))</f>
        <v>0</v>
      </c>
      <c r="H18" s="1">
        <f>COUNTIFS('Incident Log'!$C$9:$C$1008,"&gt;="&amp;A18,'Incident Log'!$C$9:$C$1008,"&lt;"&amp;EDATE(A18,1),'Incident Log'!$I$9:$I$1008,"First aid",'Incident Log'!$J$9:$J$1008,"Yes",'Incident Log'!$G$9:$G$1008,"Employee")+COUNTIFS('Incident Log'!$C$9:$C$1008,"&gt;="&amp;A18,'Incident Log'!$C$9:$C$1008,"&lt;"&amp;EDATE(A18,1),'Incident Log'!$I$9:$I$1008,"First aid",'Incident Log'!$J$9:$J$1008,"Yes",'Incident Log'!$G$9:$G$1008,"Contractor")</f>
        <v>0</v>
      </c>
      <c r="I18" s="1">
        <f>COUNTIFS('Incident Log'!$C$9:$C$1008,"&gt;="&amp;A18,'Incident Log'!$C$9:$C$1008,"&lt;"&amp;EDATE(A18,1),'Incident Log'!$I$9:$I$1008,"Medical treatment",'Incident Log'!$J$9:$J$1008,"Yes",'Incident Log'!$G$9:$G$1008,"Employee")+COUNTIFS('Incident Log'!$C$9:$C$1008,"&gt;="&amp;A18,'Incident Log'!$C$9:$C$1008,"&lt;"&amp;EDATE(A18,1),'Incident Log'!$I$9:$I$1008,"Medical treatment",'Incident Log'!$J$9:$J$1008,"Yes",'Incident Log'!$G$9:$G$1008,"Contractor")</f>
        <v>0</v>
      </c>
      <c r="J18" s="1">
        <f>COUNTIFS('Incident Log'!$C$9:$C$1008,"&gt;="&amp;A18,'Incident Log'!$C$9:$C$1008,"&lt;"&amp;EDATE(A18,1),'Incident Log'!$I$9:$I$1008,"Restricted / modified work",'Incident Log'!$J$9:$J$1008,"Yes",'Incident Log'!$G$9:$G$1008,"Employee")+COUNTIFS('Incident Log'!$C$9:$C$1008,"&gt;="&amp;A18,'Incident Log'!$C$9:$C$1008,"&lt;"&amp;EDATE(A18,1),'Incident Log'!$I$9:$I$1008,"Restricted / modified work",'Incident Log'!$J$9:$J$1008,"Yes",'Incident Log'!$G$9:$G$1008,"Contractor")</f>
        <v>0</v>
      </c>
      <c r="K18" s="1">
        <f>COUNTIFS('Incident Log'!$C$9:$C$1008,"&gt;="&amp;A18,'Incident Log'!$C$9:$C$1008,"&lt;"&amp;EDATE(A18,1),'Incident Log'!$I$9:$I$1008,"Lost time",'Incident Log'!$J$9:$J$1008,"Yes",'Incident Log'!$G$9:$G$1008,"Employee")+COUNTIFS('Incident Log'!$C$9:$C$1008,"&gt;="&amp;A18,'Incident Log'!$C$9:$C$1008,"&lt;"&amp;EDATE(A18,1),'Incident Log'!$I$9:$I$1008,"Lost time",'Incident Log'!$J$9:$J$1008,"Yes",'Incident Log'!$G$9:$G$1008,"Contractor")</f>
        <v>0</v>
      </c>
      <c r="L18" s="1">
        <f>COUNTIFS('Incident Log'!$C$9:$C$1008,"&gt;="&amp;A18,'Incident Log'!$C$9:$C$1008,"&lt;"&amp;EDATE(A18,1),'Incident Log'!$I$9:$I$1008,"Fatality",'Incident Log'!$J$9:$J$1008,"Yes",'Incident Log'!$G$9:$G$1008,"Employee")+COUNTIFS('Incident Log'!$C$9:$C$1008,"&gt;="&amp;A18,'Incident Log'!$C$9:$C$1008,"&lt;"&amp;EDATE(A18,1),'Incident Log'!$I$9:$I$1008,"Fatality",'Incident Log'!$J$9:$J$1008,"Yes",'Incident Log'!$G$9:$G$1008,"Contractor")</f>
        <v>0</v>
      </c>
      <c r="M18" s="1">
        <f>COUNTIFS('Incident Log'!$C$9:$C$1008,"&gt;="&amp;A18,'Incident Log'!$C$9:$C$1008,"&lt;"&amp;EDATE(A18,1),'Incident Log'!$I$9:$I$1008,"Other recordable",'Incident Log'!$J$9:$J$1008,"Yes",'Incident Log'!$G$9:$G$1008,"Employee")+COUNTIFS('Incident Log'!$C$9:$C$1008,"&gt;="&amp;A18,'Incident Log'!$C$9:$C$1008,"&lt;"&amp;EDATE(A18,1),'Incident Log'!$I$9:$I$1008,"Other recordable",'Incident Log'!$J$9:$J$1008,"Yes",'Incident Log'!$G$9:$G$1008,"Contractor")</f>
        <v>0</v>
      </c>
      <c r="N18" s="1">
        <f>SUMIFS('Incident Log'!$AG$9:$AG$1008,'Incident Log'!$C$9:$C$1008,"&gt;="&amp;A18,'Incident Log'!$C$9:$C$1008,"&lt;"&amp;EDATE(A18,1))</f>
        <v>0</v>
      </c>
      <c r="O18" s="1">
        <f>SUMIFS('Incident Log'!$AH$9:$AH$1008,'Incident Log'!$C$9:$C$1008,"&gt;="&amp;A18,'Incident Log'!$C$9:$C$1008,"&lt;"&amp;EDATE(A18,1))</f>
        <v>0</v>
      </c>
      <c r="P18" s="1">
        <f>SUMIFS('Incident Log'!$Q$9:$Q$1008,'Incident Log'!$C$9:$C$1008,"&gt;="&amp;A18,'Incident Log'!$C$9:$C$1008,"&lt;"&amp;EDATE(A18,1),'Incident Log'!$J$9:$J$1008,"Yes",'Incident Log'!$G$9:$G$1008,"Employee")+SUMIFS('Incident Log'!$Q$9:$Q$1008,'Incident Log'!$C$9:$C$1008,"&gt;="&amp;A18,'Incident Log'!$C$9:$C$1008,"&lt;"&amp;EDATE(A18,1),'Incident Log'!$J$9:$J$1008,"Yes",'Incident Log'!$G$9:$G$1008,"Contractor")</f>
        <v>0</v>
      </c>
      <c r="Q18" s="1">
        <f>SUMIFS('Incident Log'!$R$9:$R$1008,'Incident Log'!$C$9:$C$1008,"&gt;="&amp;A18,'Incident Log'!$C$9:$C$1008,"&lt;"&amp;EDATE(A18,1),'Incident Log'!$J$9:$J$1008,"Yes",'Incident Log'!$G$9:$G$1008,"Employee")+SUMIFS('Incident Log'!$R$9:$R$1008,'Incident Log'!$C$9:$C$1008,"&gt;="&amp;A18,'Incident Log'!$C$9:$C$1008,"&lt;"&amp;EDATE(A18,1),'Incident Log'!$J$9:$J$1008,"Yes",'Incident Log'!$G$9:$G$1008,"Contractor")</f>
        <v>0</v>
      </c>
      <c r="R18" s="13">
        <f>SUMIFS('Incident Log'!$S$9:$S$1008,'Incident Log'!$C$9:$C$1008,"&gt;="&amp;A18,'Incident Log'!$C$9:$C$1008,"&lt;"&amp;EDATE(A18,1))</f>
        <v>0</v>
      </c>
      <c r="S18" s="1">
        <f>COUNTIFS('Incident Log'!$C$9:$C$1008,"&gt;="&amp;A18,'Incident Log'!$C$9:$C$1008,"&lt;"&amp;EDATE(A18,1),'Incident Log'!$H$9:$H$1008,"Near miss")</f>
        <v>0</v>
      </c>
      <c r="T18" s="1">
        <f>COUNTIFS('Incident Log'!$C$9:$C$1008,"&gt;="&amp;A18,'Incident Log'!$C$9:$C$1008,"&lt;"&amp;EDATE(A18,1),'Incident Log'!$M$9:$M$1008,"4*")+COUNTIFS('Incident Log'!$C$9:$C$1008,"&gt;="&amp;A18,'Incident Log'!$C$9:$C$1008,"&lt;"&amp;EDATE(A18,1),'Incident Log'!$M$9:$M$1008,"5*")</f>
        <v>0</v>
      </c>
      <c r="U18" s="14" t="str">
        <f>IF(OR(E18&lt;&gt;"Ready",D18=0),"",N18*Setup!$B$6/D18)</f>
        <v/>
      </c>
      <c r="V18" s="14" t="str">
        <f>IF(OR(E18&lt;&gt;"Ready",D18=0),"",O18*Setup!$B$6/D18)</f>
        <v/>
      </c>
      <c r="W18" s="14" t="str">
        <f>IF(OR(E18&lt;&gt;"Ready",D18=0),"",P18*Setup!$B$6/D18)</f>
        <v/>
      </c>
      <c r="X18" s="1">
        <f>COUNTIFS('Incident Log'!$C$9:$C$1008,"&gt;="&amp;A18,'Incident Log'!$C$9:$C$1008,"&lt;"&amp;EDATE(A18,1),'Incident Log'!$AK$9:$AK$1008,"&lt;&gt;Ready",'Incident Log'!$AK$9:$AK$1008,"&lt;&gt;")</f>
        <v>0</v>
      </c>
      <c r="Y18" s="1">
        <f>COUNTIFS('Hours Worked'!$A$9:$A$128,A18)</f>
        <v>0</v>
      </c>
    </row>
    <row r="19" spans="1:25" ht="24.95" customHeight="1">
      <c r="A19" s="12">
        <f>DATE(2026,11,1)</f>
        <v>46327</v>
      </c>
      <c r="B19" s="9" t="str">
        <f>IF(Y19=1,SUMIFS('Hours Worked'!$B$9:$B$128,'Hours Worked'!$A$9:$A$128,A19),"")</f>
        <v/>
      </c>
      <c r="C19" s="9" t="str">
        <f>IF(Y19=1,SUMIFS('Hours Worked'!$C$9:$C$128,'Hours Worked'!$A$9:$A$128,A19),"")</f>
        <v/>
      </c>
      <c r="D19" s="9" t="str">
        <f>IF(Y19=1,SUM(B19:C19),"")</f>
        <v/>
      </c>
      <c r="E19" s="1" t="str">
        <f>IF(Y19=0,"Enter hours",IF(Y19&gt;1,"Duplicate hours month",IF(COUNTIFS('Hours Worked'!$A$9:$A$128,A19,'Hours Worked'!$H$9:$H$128,"Ready")&lt;&gt;1,"Review hours/register",IF(OR(X19&gt;0,COUNTIFS('Incident Log'!$AK$9:$AK$1008,"Missing / invalid date")&gt;0),"Resolve case inputs","Ready"))))</f>
        <v>Enter hours</v>
      </c>
      <c r="F19" s="1">
        <f>COUNTIFS('Incident Log'!$C$9:$C$1008,"&gt;="&amp;A19,'Incident Log'!$C$9:$C$1008,"&lt;"&amp;EDATE(A19,1),'Incident Log'!$A$9:$A$1008,"&lt;&gt;")</f>
        <v>0</v>
      </c>
      <c r="G19" s="1">
        <f>SUMIFS('Incident Log'!$AJ$9:$AJ$1008,'Incident Log'!$C$9:$C$1008,"&gt;="&amp;A19,'Incident Log'!$C$9:$C$1008,"&lt;"&amp;EDATE(A19,1))</f>
        <v>0</v>
      </c>
      <c r="H19" s="1">
        <f>COUNTIFS('Incident Log'!$C$9:$C$1008,"&gt;="&amp;A19,'Incident Log'!$C$9:$C$1008,"&lt;"&amp;EDATE(A19,1),'Incident Log'!$I$9:$I$1008,"First aid",'Incident Log'!$J$9:$J$1008,"Yes",'Incident Log'!$G$9:$G$1008,"Employee")+COUNTIFS('Incident Log'!$C$9:$C$1008,"&gt;="&amp;A19,'Incident Log'!$C$9:$C$1008,"&lt;"&amp;EDATE(A19,1),'Incident Log'!$I$9:$I$1008,"First aid",'Incident Log'!$J$9:$J$1008,"Yes",'Incident Log'!$G$9:$G$1008,"Contractor")</f>
        <v>0</v>
      </c>
      <c r="I19" s="1">
        <f>COUNTIFS('Incident Log'!$C$9:$C$1008,"&gt;="&amp;A19,'Incident Log'!$C$9:$C$1008,"&lt;"&amp;EDATE(A19,1),'Incident Log'!$I$9:$I$1008,"Medical treatment",'Incident Log'!$J$9:$J$1008,"Yes",'Incident Log'!$G$9:$G$1008,"Employee")+COUNTIFS('Incident Log'!$C$9:$C$1008,"&gt;="&amp;A19,'Incident Log'!$C$9:$C$1008,"&lt;"&amp;EDATE(A19,1),'Incident Log'!$I$9:$I$1008,"Medical treatment",'Incident Log'!$J$9:$J$1008,"Yes",'Incident Log'!$G$9:$G$1008,"Contractor")</f>
        <v>0</v>
      </c>
      <c r="J19" s="1">
        <f>COUNTIFS('Incident Log'!$C$9:$C$1008,"&gt;="&amp;A19,'Incident Log'!$C$9:$C$1008,"&lt;"&amp;EDATE(A19,1),'Incident Log'!$I$9:$I$1008,"Restricted / modified work",'Incident Log'!$J$9:$J$1008,"Yes",'Incident Log'!$G$9:$G$1008,"Employee")+COUNTIFS('Incident Log'!$C$9:$C$1008,"&gt;="&amp;A19,'Incident Log'!$C$9:$C$1008,"&lt;"&amp;EDATE(A19,1),'Incident Log'!$I$9:$I$1008,"Restricted / modified work",'Incident Log'!$J$9:$J$1008,"Yes",'Incident Log'!$G$9:$G$1008,"Contractor")</f>
        <v>0</v>
      </c>
      <c r="K19" s="1">
        <f>COUNTIFS('Incident Log'!$C$9:$C$1008,"&gt;="&amp;A19,'Incident Log'!$C$9:$C$1008,"&lt;"&amp;EDATE(A19,1),'Incident Log'!$I$9:$I$1008,"Lost time",'Incident Log'!$J$9:$J$1008,"Yes",'Incident Log'!$G$9:$G$1008,"Employee")+COUNTIFS('Incident Log'!$C$9:$C$1008,"&gt;="&amp;A19,'Incident Log'!$C$9:$C$1008,"&lt;"&amp;EDATE(A19,1),'Incident Log'!$I$9:$I$1008,"Lost time",'Incident Log'!$J$9:$J$1008,"Yes",'Incident Log'!$G$9:$G$1008,"Contractor")</f>
        <v>0</v>
      </c>
      <c r="L19" s="1">
        <f>COUNTIFS('Incident Log'!$C$9:$C$1008,"&gt;="&amp;A19,'Incident Log'!$C$9:$C$1008,"&lt;"&amp;EDATE(A19,1),'Incident Log'!$I$9:$I$1008,"Fatality",'Incident Log'!$J$9:$J$1008,"Yes",'Incident Log'!$G$9:$G$1008,"Employee")+COUNTIFS('Incident Log'!$C$9:$C$1008,"&gt;="&amp;A19,'Incident Log'!$C$9:$C$1008,"&lt;"&amp;EDATE(A19,1),'Incident Log'!$I$9:$I$1008,"Fatality",'Incident Log'!$J$9:$J$1008,"Yes",'Incident Log'!$G$9:$G$1008,"Contractor")</f>
        <v>0</v>
      </c>
      <c r="M19" s="1">
        <f>COUNTIFS('Incident Log'!$C$9:$C$1008,"&gt;="&amp;A19,'Incident Log'!$C$9:$C$1008,"&lt;"&amp;EDATE(A19,1),'Incident Log'!$I$9:$I$1008,"Other recordable",'Incident Log'!$J$9:$J$1008,"Yes",'Incident Log'!$G$9:$G$1008,"Employee")+COUNTIFS('Incident Log'!$C$9:$C$1008,"&gt;="&amp;A19,'Incident Log'!$C$9:$C$1008,"&lt;"&amp;EDATE(A19,1),'Incident Log'!$I$9:$I$1008,"Other recordable",'Incident Log'!$J$9:$J$1008,"Yes",'Incident Log'!$G$9:$G$1008,"Contractor")</f>
        <v>0</v>
      </c>
      <c r="N19" s="1">
        <f>SUMIFS('Incident Log'!$AG$9:$AG$1008,'Incident Log'!$C$9:$C$1008,"&gt;="&amp;A19,'Incident Log'!$C$9:$C$1008,"&lt;"&amp;EDATE(A19,1))</f>
        <v>0</v>
      </c>
      <c r="O19" s="1">
        <f>SUMIFS('Incident Log'!$AH$9:$AH$1008,'Incident Log'!$C$9:$C$1008,"&gt;="&amp;A19,'Incident Log'!$C$9:$C$1008,"&lt;"&amp;EDATE(A19,1))</f>
        <v>0</v>
      </c>
      <c r="P19" s="1">
        <f>SUMIFS('Incident Log'!$Q$9:$Q$1008,'Incident Log'!$C$9:$C$1008,"&gt;="&amp;A19,'Incident Log'!$C$9:$C$1008,"&lt;"&amp;EDATE(A19,1),'Incident Log'!$J$9:$J$1008,"Yes",'Incident Log'!$G$9:$G$1008,"Employee")+SUMIFS('Incident Log'!$Q$9:$Q$1008,'Incident Log'!$C$9:$C$1008,"&gt;="&amp;A19,'Incident Log'!$C$9:$C$1008,"&lt;"&amp;EDATE(A19,1),'Incident Log'!$J$9:$J$1008,"Yes",'Incident Log'!$G$9:$G$1008,"Contractor")</f>
        <v>0</v>
      </c>
      <c r="Q19" s="1">
        <f>SUMIFS('Incident Log'!$R$9:$R$1008,'Incident Log'!$C$9:$C$1008,"&gt;="&amp;A19,'Incident Log'!$C$9:$C$1008,"&lt;"&amp;EDATE(A19,1),'Incident Log'!$J$9:$J$1008,"Yes",'Incident Log'!$G$9:$G$1008,"Employee")+SUMIFS('Incident Log'!$R$9:$R$1008,'Incident Log'!$C$9:$C$1008,"&gt;="&amp;A19,'Incident Log'!$C$9:$C$1008,"&lt;"&amp;EDATE(A19,1),'Incident Log'!$J$9:$J$1008,"Yes",'Incident Log'!$G$9:$G$1008,"Contractor")</f>
        <v>0</v>
      </c>
      <c r="R19" s="13">
        <f>SUMIFS('Incident Log'!$S$9:$S$1008,'Incident Log'!$C$9:$C$1008,"&gt;="&amp;A19,'Incident Log'!$C$9:$C$1008,"&lt;"&amp;EDATE(A19,1))</f>
        <v>0</v>
      </c>
      <c r="S19" s="1">
        <f>COUNTIFS('Incident Log'!$C$9:$C$1008,"&gt;="&amp;A19,'Incident Log'!$C$9:$C$1008,"&lt;"&amp;EDATE(A19,1),'Incident Log'!$H$9:$H$1008,"Near miss")</f>
        <v>0</v>
      </c>
      <c r="T19" s="1">
        <f>COUNTIFS('Incident Log'!$C$9:$C$1008,"&gt;="&amp;A19,'Incident Log'!$C$9:$C$1008,"&lt;"&amp;EDATE(A19,1),'Incident Log'!$M$9:$M$1008,"4*")+COUNTIFS('Incident Log'!$C$9:$C$1008,"&gt;="&amp;A19,'Incident Log'!$C$9:$C$1008,"&lt;"&amp;EDATE(A19,1),'Incident Log'!$M$9:$M$1008,"5*")</f>
        <v>0</v>
      </c>
      <c r="U19" s="14" t="str">
        <f>IF(OR(E19&lt;&gt;"Ready",D19=0),"",N19*Setup!$B$6/D19)</f>
        <v/>
      </c>
      <c r="V19" s="14" t="str">
        <f>IF(OR(E19&lt;&gt;"Ready",D19=0),"",O19*Setup!$B$6/D19)</f>
        <v/>
      </c>
      <c r="W19" s="14" t="str">
        <f>IF(OR(E19&lt;&gt;"Ready",D19=0),"",P19*Setup!$B$6/D19)</f>
        <v/>
      </c>
      <c r="X19" s="1">
        <f>COUNTIFS('Incident Log'!$C$9:$C$1008,"&gt;="&amp;A19,'Incident Log'!$C$9:$C$1008,"&lt;"&amp;EDATE(A19,1),'Incident Log'!$AK$9:$AK$1008,"&lt;&gt;Ready",'Incident Log'!$AK$9:$AK$1008,"&lt;&gt;")</f>
        <v>0</v>
      </c>
      <c r="Y19" s="1">
        <f>COUNTIFS('Hours Worked'!$A$9:$A$128,A19)</f>
        <v>0</v>
      </c>
    </row>
    <row r="20" spans="1:25" ht="24.95" customHeight="1">
      <c r="A20" s="12">
        <f>DATE(2026,12,1)</f>
        <v>46357</v>
      </c>
      <c r="B20" s="9" t="str">
        <f>IF(Y20=1,SUMIFS('Hours Worked'!$B$9:$B$128,'Hours Worked'!$A$9:$A$128,A20),"")</f>
        <v/>
      </c>
      <c r="C20" s="9" t="str">
        <f>IF(Y20=1,SUMIFS('Hours Worked'!$C$9:$C$128,'Hours Worked'!$A$9:$A$128,A20),"")</f>
        <v/>
      </c>
      <c r="D20" s="9" t="str">
        <f>IF(Y20=1,SUM(B20:C20),"")</f>
        <v/>
      </c>
      <c r="E20" s="1" t="str">
        <f>IF(Y20=0,"Enter hours",IF(Y20&gt;1,"Duplicate hours month",IF(COUNTIFS('Hours Worked'!$A$9:$A$128,A20,'Hours Worked'!$H$9:$H$128,"Ready")&lt;&gt;1,"Review hours/register",IF(OR(X20&gt;0,COUNTIFS('Incident Log'!$AK$9:$AK$1008,"Missing / invalid date")&gt;0),"Resolve case inputs","Ready"))))</f>
        <v>Enter hours</v>
      </c>
      <c r="F20" s="1">
        <f>COUNTIFS('Incident Log'!$C$9:$C$1008,"&gt;="&amp;A20,'Incident Log'!$C$9:$C$1008,"&lt;"&amp;EDATE(A20,1),'Incident Log'!$A$9:$A$1008,"&lt;&gt;")</f>
        <v>0</v>
      </c>
      <c r="G20" s="1">
        <f>SUMIFS('Incident Log'!$AJ$9:$AJ$1008,'Incident Log'!$C$9:$C$1008,"&gt;="&amp;A20,'Incident Log'!$C$9:$C$1008,"&lt;"&amp;EDATE(A20,1))</f>
        <v>0</v>
      </c>
      <c r="H20" s="1">
        <f>COUNTIFS('Incident Log'!$C$9:$C$1008,"&gt;="&amp;A20,'Incident Log'!$C$9:$C$1008,"&lt;"&amp;EDATE(A20,1),'Incident Log'!$I$9:$I$1008,"First aid",'Incident Log'!$J$9:$J$1008,"Yes",'Incident Log'!$G$9:$G$1008,"Employee")+COUNTIFS('Incident Log'!$C$9:$C$1008,"&gt;="&amp;A20,'Incident Log'!$C$9:$C$1008,"&lt;"&amp;EDATE(A20,1),'Incident Log'!$I$9:$I$1008,"First aid",'Incident Log'!$J$9:$J$1008,"Yes",'Incident Log'!$G$9:$G$1008,"Contractor")</f>
        <v>0</v>
      </c>
      <c r="I20" s="1">
        <f>COUNTIFS('Incident Log'!$C$9:$C$1008,"&gt;="&amp;A20,'Incident Log'!$C$9:$C$1008,"&lt;"&amp;EDATE(A20,1),'Incident Log'!$I$9:$I$1008,"Medical treatment",'Incident Log'!$J$9:$J$1008,"Yes",'Incident Log'!$G$9:$G$1008,"Employee")+COUNTIFS('Incident Log'!$C$9:$C$1008,"&gt;="&amp;A20,'Incident Log'!$C$9:$C$1008,"&lt;"&amp;EDATE(A20,1),'Incident Log'!$I$9:$I$1008,"Medical treatment",'Incident Log'!$J$9:$J$1008,"Yes",'Incident Log'!$G$9:$G$1008,"Contractor")</f>
        <v>0</v>
      </c>
      <c r="J20" s="1">
        <f>COUNTIFS('Incident Log'!$C$9:$C$1008,"&gt;="&amp;A20,'Incident Log'!$C$9:$C$1008,"&lt;"&amp;EDATE(A20,1),'Incident Log'!$I$9:$I$1008,"Restricted / modified work",'Incident Log'!$J$9:$J$1008,"Yes",'Incident Log'!$G$9:$G$1008,"Employee")+COUNTIFS('Incident Log'!$C$9:$C$1008,"&gt;="&amp;A20,'Incident Log'!$C$9:$C$1008,"&lt;"&amp;EDATE(A20,1),'Incident Log'!$I$9:$I$1008,"Restricted / modified work",'Incident Log'!$J$9:$J$1008,"Yes",'Incident Log'!$G$9:$G$1008,"Contractor")</f>
        <v>0</v>
      </c>
      <c r="K20" s="1">
        <f>COUNTIFS('Incident Log'!$C$9:$C$1008,"&gt;="&amp;A20,'Incident Log'!$C$9:$C$1008,"&lt;"&amp;EDATE(A20,1),'Incident Log'!$I$9:$I$1008,"Lost time",'Incident Log'!$J$9:$J$1008,"Yes",'Incident Log'!$G$9:$G$1008,"Employee")+COUNTIFS('Incident Log'!$C$9:$C$1008,"&gt;="&amp;A20,'Incident Log'!$C$9:$C$1008,"&lt;"&amp;EDATE(A20,1),'Incident Log'!$I$9:$I$1008,"Lost time",'Incident Log'!$J$9:$J$1008,"Yes",'Incident Log'!$G$9:$G$1008,"Contractor")</f>
        <v>0</v>
      </c>
      <c r="L20" s="1">
        <f>COUNTIFS('Incident Log'!$C$9:$C$1008,"&gt;="&amp;A20,'Incident Log'!$C$9:$C$1008,"&lt;"&amp;EDATE(A20,1),'Incident Log'!$I$9:$I$1008,"Fatality",'Incident Log'!$J$9:$J$1008,"Yes",'Incident Log'!$G$9:$G$1008,"Employee")+COUNTIFS('Incident Log'!$C$9:$C$1008,"&gt;="&amp;A20,'Incident Log'!$C$9:$C$1008,"&lt;"&amp;EDATE(A20,1),'Incident Log'!$I$9:$I$1008,"Fatality",'Incident Log'!$J$9:$J$1008,"Yes",'Incident Log'!$G$9:$G$1008,"Contractor")</f>
        <v>0</v>
      </c>
      <c r="M20" s="1">
        <f>COUNTIFS('Incident Log'!$C$9:$C$1008,"&gt;="&amp;A20,'Incident Log'!$C$9:$C$1008,"&lt;"&amp;EDATE(A20,1),'Incident Log'!$I$9:$I$1008,"Other recordable",'Incident Log'!$J$9:$J$1008,"Yes",'Incident Log'!$G$9:$G$1008,"Employee")+COUNTIFS('Incident Log'!$C$9:$C$1008,"&gt;="&amp;A20,'Incident Log'!$C$9:$C$1008,"&lt;"&amp;EDATE(A20,1),'Incident Log'!$I$9:$I$1008,"Other recordable",'Incident Log'!$J$9:$J$1008,"Yes",'Incident Log'!$G$9:$G$1008,"Contractor")</f>
        <v>0</v>
      </c>
      <c r="N20" s="1">
        <f>SUMIFS('Incident Log'!$AG$9:$AG$1008,'Incident Log'!$C$9:$C$1008,"&gt;="&amp;A20,'Incident Log'!$C$9:$C$1008,"&lt;"&amp;EDATE(A20,1))</f>
        <v>0</v>
      </c>
      <c r="O20" s="1">
        <f>SUMIFS('Incident Log'!$AH$9:$AH$1008,'Incident Log'!$C$9:$C$1008,"&gt;="&amp;A20,'Incident Log'!$C$9:$C$1008,"&lt;"&amp;EDATE(A20,1))</f>
        <v>0</v>
      </c>
      <c r="P20" s="1">
        <f>SUMIFS('Incident Log'!$Q$9:$Q$1008,'Incident Log'!$C$9:$C$1008,"&gt;="&amp;A20,'Incident Log'!$C$9:$C$1008,"&lt;"&amp;EDATE(A20,1),'Incident Log'!$J$9:$J$1008,"Yes",'Incident Log'!$G$9:$G$1008,"Employee")+SUMIFS('Incident Log'!$Q$9:$Q$1008,'Incident Log'!$C$9:$C$1008,"&gt;="&amp;A20,'Incident Log'!$C$9:$C$1008,"&lt;"&amp;EDATE(A20,1),'Incident Log'!$J$9:$J$1008,"Yes",'Incident Log'!$G$9:$G$1008,"Contractor")</f>
        <v>0</v>
      </c>
      <c r="Q20" s="1">
        <f>SUMIFS('Incident Log'!$R$9:$R$1008,'Incident Log'!$C$9:$C$1008,"&gt;="&amp;A20,'Incident Log'!$C$9:$C$1008,"&lt;"&amp;EDATE(A20,1),'Incident Log'!$J$9:$J$1008,"Yes",'Incident Log'!$G$9:$G$1008,"Employee")+SUMIFS('Incident Log'!$R$9:$R$1008,'Incident Log'!$C$9:$C$1008,"&gt;="&amp;A20,'Incident Log'!$C$9:$C$1008,"&lt;"&amp;EDATE(A20,1),'Incident Log'!$J$9:$J$1008,"Yes",'Incident Log'!$G$9:$G$1008,"Contractor")</f>
        <v>0</v>
      </c>
      <c r="R20" s="13">
        <f>SUMIFS('Incident Log'!$S$9:$S$1008,'Incident Log'!$C$9:$C$1008,"&gt;="&amp;A20,'Incident Log'!$C$9:$C$1008,"&lt;"&amp;EDATE(A20,1))</f>
        <v>0</v>
      </c>
      <c r="S20" s="1">
        <f>COUNTIFS('Incident Log'!$C$9:$C$1008,"&gt;="&amp;A20,'Incident Log'!$C$9:$C$1008,"&lt;"&amp;EDATE(A20,1),'Incident Log'!$H$9:$H$1008,"Near miss")</f>
        <v>0</v>
      </c>
      <c r="T20" s="1">
        <f>COUNTIFS('Incident Log'!$C$9:$C$1008,"&gt;="&amp;A20,'Incident Log'!$C$9:$C$1008,"&lt;"&amp;EDATE(A20,1),'Incident Log'!$M$9:$M$1008,"4*")+COUNTIFS('Incident Log'!$C$9:$C$1008,"&gt;="&amp;A20,'Incident Log'!$C$9:$C$1008,"&lt;"&amp;EDATE(A20,1),'Incident Log'!$M$9:$M$1008,"5*")</f>
        <v>0</v>
      </c>
      <c r="U20" s="14" t="str">
        <f>IF(OR(E20&lt;&gt;"Ready",D20=0),"",N20*Setup!$B$6/D20)</f>
        <v/>
      </c>
      <c r="V20" s="14" t="str">
        <f>IF(OR(E20&lt;&gt;"Ready",D20=0),"",O20*Setup!$B$6/D20)</f>
        <v/>
      </c>
      <c r="W20" s="14" t="str">
        <f>IF(OR(E20&lt;&gt;"Ready",D20=0),"",P20*Setup!$B$6/D20)</f>
        <v/>
      </c>
      <c r="X20" s="1">
        <f>COUNTIFS('Incident Log'!$C$9:$C$1008,"&gt;="&amp;A20,'Incident Log'!$C$9:$C$1008,"&lt;"&amp;EDATE(A20,1),'Incident Log'!$AK$9:$AK$1008,"&lt;&gt;Ready",'Incident Log'!$AK$9:$AK$1008,"&lt;&gt;")</f>
        <v>0</v>
      </c>
      <c r="Y20" s="1">
        <f>COUNTIFS('Hours Worked'!$A$9:$A$128,A20)</f>
        <v>0</v>
      </c>
    </row>
    <row r="21" spans="1:25" ht="24.95" customHeight="1">
      <c r="A21" s="12">
        <f>DATE(2026,13,1)</f>
        <v>46388</v>
      </c>
      <c r="B21" s="9" t="str">
        <f>IF(Y21=1,SUMIFS('Hours Worked'!$B$9:$B$128,'Hours Worked'!$A$9:$A$128,A21),"")</f>
        <v/>
      </c>
      <c r="C21" s="9" t="str">
        <f>IF(Y21=1,SUMIFS('Hours Worked'!$C$9:$C$128,'Hours Worked'!$A$9:$A$128,A21),"")</f>
        <v/>
      </c>
      <c r="D21" s="9" t="str">
        <f>IF(Y21=1,SUM(B21:C21),"")</f>
        <v/>
      </c>
      <c r="E21" s="1" t="str">
        <f>IF(Y21=0,"Enter hours",IF(Y21&gt;1,"Duplicate hours month",IF(COUNTIFS('Hours Worked'!$A$9:$A$128,A21,'Hours Worked'!$H$9:$H$128,"Ready")&lt;&gt;1,"Review hours/register",IF(OR(X21&gt;0,COUNTIFS('Incident Log'!$AK$9:$AK$1008,"Missing / invalid date")&gt;0),"Resolve case inputs","Ready"))))</f>
        <v>Enter hours</v>
      </c>
      <c r="F21" s="1">
        <f>COUNTIFS('Incident Log'!$C$9:$C$1008,"&gt;="&amp;A21,'Incident Log'!$C$9:$C$1008,"&lt;"&amp;EDATE(A21,1),'Incident Log'!$A$9:$A$1008,"&lt;&gt;")</f>
        <v>0</v>
      </c>
      <c r="G21" s="1">
        <f>SUMIFS('Incident Log'!$AJ$9:$AJ$1008,'Incident Log'!$C$9:$C$1008,"&gt;="&amp;A21,'Incident Log'!$C$9:$C$1008,"&lt;"&amp;EDATE(A21,1))</f>
        <v>0</v>
      </c>
      <c r="H21" s="1">
        <f>COUNTIFS('Incident Log'!$C$9:$C$1008,"&gt;="&amp;A21,'Incident Log'!$C$9:$C$1008,"&lt;"&amp;EDATE(A21,1),'Incident Log'!$I$9:$I$1008,"First aid",'Incident Log'!$J$9:$J$1008,"Yes",'Incident Log'!$G$9:$G$1008,"Employee")+COUNTIFS('Incident Log'!$C$9:$C$1008,"&gt;="&amp;A21,'Incident Log'!$C$9:$C$1008,"&lt;"&amp;EDATE(A21,1),'Incident Log'!$I$9:$I$1008,"First aid",'Incident Log'!$J$9:$J$1008,"Yes",'Incident Log'!$G$9:$G$1008,"Contractor")</f>
        <v>0</v>
      </c>
      <c r="I21" s="1">
        <f>COUNTIFS('Incident Log'!$C$9:$C$1008,"&gt;="&amp;A21,'Incident Log'!$C$9:$C$1008,"&lt;"&amp;EDATE(A21,1),'Incident Log'!$I$9:$I$1008,"Medical treatment",'Incident Log'!$J$9:$J$1008,"Yes",'Incident Log'!$G$9:$G$1008,"Employee")+COUNTIFS('Incident Log'!$C$9:$C$1008,"&gt;="&amp;A21,'Incident Log'!$C$9:$C$1008,"&lt;"&amp;EDATE(A21,1),'Incident Log'!$I$9:$I$1008,"Medical treatment",'Incident Log'!$J$9:$J$1008,"Yes",'Incident Log'!$G$9:$G$1008,"Contractor")</f>
        <v>0</v>
      </c>
      <c r="J21" s="1">
        <f>COUNTIFS('Incident Log'!$C$9:$C$1008,"&gt;="&amp;A21,'Incident Log'!$C$9:$C$1008,"&lt;"&amp;EDATE(A21,1),'Incident Log'!$I$9:$I$1008,"Restricted / modified work",'Incident Log'!$J$9:$J$1008,"Yes",'Incident Log'!$G$9:$G$1008,"Employee")+COUNTIFS('Incident Log'!$C$9:$C$1008,"&gt;="&amp;A21,'Incident Log'!$C$9:$C$1008,"&lt;"&amp;EDATE(A21,1),'Incident Log'!$I$9:$I$1008,"Restricted / modified work",'Incident Log'!$J$9:$J$1008,"Yes",'Incident Log'!$G$9:$G$1008,"Contractor")</f>
        <v>0</v>
      </c>
      <c r="K21" s="1">
        <f>COUNTIFS('Incident Log'!$C$9:$C$1008,"&gt;="&amp;A21,'Incident Log'!$C$9:$C$1008,"&lt;"&amp;EDATE(A21,1),'Incident Log'!$I$9:$I$1008,"Lost time",'Incident Log'!$J$9:$J$1008,"Yes",'Incident Log'!$G$9:$G$1008,"Employee")+COUNTIFS('Incident Log'!$C$9:$C$1008,"&gt;="&amp;A21,'Incident Log'!$C$9:$C$1008,"&lt;"&amp;EDATE(A21,1),'Incident Log'!$I$9:$I$1008,"Lost time",'Incident Log'!$J$9:$J$1008,"Yes",'Incident Log'!$G$9:$G$1008,"Contractor")</f>
        <v>0</v>
      </c>
      <c r="L21" s="1">
        <f>COUNTIFS('Incident Log'!$C$9:$C$1008,"&gt;="&amp;A21,'Incident Log'!$C$9:$C$1008,"&lt;"&amp;EDATE(A21,1),'Incident Log'!$I$9:$I$1008,"Fatality",'Incident Log'!$J$9:$J$1008,"Yes",'Incident Log'!$G$9:$G$1008,"Employee")+COUNTIFS('Incident Log'!$C$9:$C$1008,"&gt;="&amp;A21,'Incident Log'!$C$9:$C$1008,"&lt;"&amp;EDATE(A21,1),'Incident Log'!$I$9:$I$1008,"Fatality",'Incident Log'!$J$9:$J$1008,"Yes",'Incident Log'!$G$9:$G$1008,"Contractor")</f>
        <v>0</v>
      </c>
      <c r="M21" s="1">
        <f>COUNTIFS('Incident Log'!$C$9:$C$1008,"&gt;="&amp;A21,'Incident Log'!$C$9:$C$1008,"&lt;"&amp;EDATE(A21,1),'Incident Log'!$I$9:$I$1008,"Other recordable",'Incident Log'!$J$9:$J$1008,"Yes",'Incident Log'!$G$9:$G$1008,"Employee")+COUNTIFS('Incident Log'!$C$9:$C$1008,"&gt;="&amp;A21,'Incident Log'!$C$9:$C$1008,"&lt;"&amp;EDATE(A21,1),'Incident Log'!$I$9:$I$1008,"Other recordable",'Incident Log'!$J$9:$J$1008,"Yes",'Incident Log'!$G$9:$G$1008,"Contractor")</f>
        <v>0</v>
      </c>
      <c r="N21" s="1">
        <f>SUMIFS('Incident Log'!$AG$9:$AG$1008,'Incident Log'!$C$9:$C$1008,"&gt;="&amp;A21,'Incident Log'!$C$9:$C$1008,"&lt;"&amp;EDATE(A21,1))</f>
        <v>0</v>
      </c>
      <c r="O21" s="1">
        <f>SUMIFS('Incident Log'!$AH$9:$AH$1008,'Incident Log'!$C$9:$C$1008,"&gt;="&amp;A21,'Incident Log'!$C$9:$C$1008,"&lt;"&amp;EDATE(A21,1))</f>
        <v>0</v>
      </c>
      <c r="P21" s="1">
        <f>SUMIFS('Incident Log'!$Q$9:$Q$1008,'Incident Log'!$C$9:$C$1008,"&gt;="&amp;A21,'Incident Log'!$C$9:$C$1008,"&lt;"&amp;EDATE(A21,1),'Incident Log'!$J$9:$J$1008,"Yes",'Incident Log'!$G$9:$G$1008,"Employee")+SUMIFS('Incident Log'!$Q$9:$Q$1008,'Incident Log'!$C$9:$C$1008,"&gt;="&amp;A21,'Incident Log'!$C$9:$C$1008,"&lt;"&amp;EDATE(A21,1),'Incident Log'!$J$9:$J$1008,"Yes",'Incident Log'!$G$9:$G$1008,"Contractor")</f>
        <v>0</v>
      </c>
      <c r="Q21" s="1">
        <f>SUMIFS('Incident Log'!$R$9:$R$1008,'Incident Log'!$C$9:$C$1008,"&gt;="&amp;A21,'Incident Log'!$C$9:$C$1008,"&lt;"&amp;EDATE(A21,1),'Incident Log'!$J$9:$J$1008,"Yes",'Incident Log'!$G$9:$G$1008,"Employee")+SUMIFS('Incident Log'!$R$9:$R$1008,'Incident Log'!$C$9:$C$1008,"&gt;="&amp;A21,'Incident Log'!$C$9:$C$1008,"&lt;"&amp;EDATE(A21,1),'Incident Log'!$J$9:$J$1008,"Yes",'Incident Log'!$G$9:$G$1008,"Contractor")</f>
        <v>0</v>
      </c>
      <c r="R21" s="13">
        <f>SUMIFS('Incident Log'!$S$9:$S$1008,'Incident Log'!$C$9:$C$1008,"&gt;="&amp;A21,'Incident Log'!$C$9:$C$1008,"&lt;"&amp;EDATE(A21,1))</f>
        <v>0</v>
      </c>
      <c r="S21" s="1">
        <f>COUNTIFS('Incident Log'!$C$9:$C$1008,"&gt;="&amp;A21,'Incident Log'!$C$9:$C$1008,"&lt;"&amp;EDATE(A21,1),'Incident Log'!$H$9:$H$1008,"Near miss")</f>
        <v>0</v>
      </c>
      <c r="T21" s="1">
        <f>COUNTIFS('Incident Log'!$C$9:$C$1008,"&gt;="&amp;A21,'Incident Log'!$C$9:$C$1008,"&lt;"&amp;EDATE(A21,1),'Incident Log'!$M$9:$M$1008,"4*")+COUNTIFS('Incident Log'!$C$9:$C$1008,"&gt;="&amp;A21,'Incident Log'!$C$9:$C$1008,"&lt;"&amp;EDATE(A21,1),'Incident Log'!$M$9:$M$1008,"5*")</f>
        <v>0</v>
      </c>
      <c r="U21" s="14" t="str">
        <f>IF(OR(E21&lt;&gt;"Ready",D21=0),"",N21*Setup!$B$6/D21)</f>
        <v/>
      </c>
      <c r="V21" s="14" t="str">
        <f>IF(OR(E21&lt;&gt;"Ready",D21=0),"",O21*Setup!$B$6/D21)</f>
        <v/>
      </c>
      <c r="W21" s="14" t="str">
        <f>IF(OR(E21&lt;&gt;"Ready",D21=0),"",P21*Setup!$B$6/D21)</f>
        <v/>
      </c>
      <c r="X21" s="1">
        <f>COUNTIFS('Incident Log'!$C$9:$C$1008,"&gt;="&amp;A21,'Incident Log'!$C$9:$C$1008,"&lt;"&amp;EDATE(A21,1),'Incident Log'!$AK$9:$AK$1008,"&lt;&gt;Ready",'Incident Log'!$AK$9:$AK$1008,"&lt;&gt;")</f>
        <v>0</v>
      </c>
      <c r="Y21" s="1">
        <f>COUNTIFS('Hours Worked'!$A$9:$A$128,A21)</f>
        <v>0</v>
      </c>
    </row>
    <row r="22" spans="1:25" ht="24.95" customHeight="1">
      <c r="A22" s="12">
        <f>DATE(2026,14,1)</f>
        <v>46419</v>
      </c>
      <c r="B22" s="9" t="str">
        <f>IF(Y22=1,SUMIFS('Hours Worked'!$B$9:$B$128,'Hours Worked'!$A$9:$A$128,A22),"")</f>
        <v/>
      </c>
      <c r="C22" s="9" t="str">
        <f>IF(Y22=1,SUMIFS('Hours Worked'!$C$9:$C$128,'Hours Worked'!$A$9:$A$128,A22),"")</f>
        <v/>
      </c>
      <c r="D22" s="9" t="str">
        <f>IF(Y22=1,SUM(B22:C22),"")</f>
        <v/>
      </c>
      <c r="E22" s="1" t="str">
        <f>IF(Y22=0,"Enter hours",IF(Y22&gt;1,"Duplicate hours month",IF(COUNTIFS('Hours Worked'!$A$9:$A$128,A22,'Hours Worked'!$H$9:$H$128,"Ready")&lt;&gt;1,"Review hours/register",IF(OR(X22&gt;0,COUNTIFS('Incident Log'!$AK$9:$AK$1008,"Missing / invalid date")&gt;0),"Resolve case inputs","Ready"))))</f>
        <v>Enter hours</v>
      </c>
      <c r="F22" s="1">
        <f>COUNTIFS('Incident Log'!$C$9:$C$1008,"&gt;="&amp;A22,'Incident Log'!$C$9:$C$1008,"&lt;"&amp;EDATE(A22,1),'Incident Log'!$A$9:$A$1008,"&lt;&gt;")</f>
        <v>0</v>
      </c>
      <c r="G22" s="1">
        <f>SUMIFS('Incident Log'!$AJ$9:$AJ$1008,'Incident Log'!$C$9:$C$1008,"&gt;="&amp;A22,'Incident Log'!$C$9:$C$1008,"&lt;"&amp;EDATE(A22,1))</f>
        <v>0</v>
      </c>
      <c r="H22" s="1">
        <f>COUNTIFS('Incident Log'!$C$9:$C$1008,"&gt;="&amp;A22,'Incident Log'!$C$9:$C$1008,"&lt;"&amp;EDATE(A22,1),'Incident Log'!$I$9:$I$1008,"First aid",'Incident Log'!$J$9:$J$1008,"Yes",'Incident Log'!$G$9:$G$1008,"Employee")+COUNTIFS('Incident Log'!$C$9:$C$1008,"&gt;="&amp;A22,'Incident Log'!$C$9:$C$1008,"&lt;"&amp;EDATE(A22,1),'Incident Log'!$I$9:$I$1008,"First aid",'Incident Log'!$J$9:$J$1008,"Yes",'Incident Log'!$G$9:$G$1008,"Contractor")</f>
        <v>0</v>
      </c>
      <c r="I22" s="1">
        <f>COUNTIFS('Incident Log'!$C$9:$C$1008,"&gt;="&amp;A22,'Incident Log'!$C$9:$C$1008,"&lt;"&amp;EDATE(A22,1),'Incident Log'!$I$9:$I$1008,"Medical treatment",'Incident Log'!$J$9:$J$1008,"Yes",'Incident Log'!$G$9:$G$1008,"Employee")+COUNTIFS('Incident Log'!$C$9:$C$1008,"&gt;="&amp;A22,'Incident Log'!$C$9:$C$1008,"&lt;"&amp;EDATE(A22,1),'Incident Log'!$I$9:$I$1008,"Medical treatment",'Incident Log'!$J$9:$J$1008,"Yes",'Incident Log'!$G$9:$G$1008,"Contractor")</f>
        <v>0</v>
      </c>
      <c r="J22" s="1">
        <f>COUNTIFS('Incident Log'!$C$9:$C$1008,"&gt;="&amp;A22,'Incident Log'!$C$9:$C$1008,"&lt;"&amp;EDATE(A22,1),'Incident Log'!$I$9:$I$1008,"Restricted / modified work",'Incident Log'!$J$9:$J$1008,"Yes",'Incident Log'!$G$9:$G$1008,"Employee")+COUNTIFS('Incident Log'!$C$9:$C$1008,"&gt;="&amp;A22,'Incident Log'!$C$9:$C$1008,"&lt;"&amp;EDATE(A22,1),'Incident Log'!$I$9:$I$1008,"Restricted / modified work",'Incident Log'!$J$9:$J$1008,"Yes",'Incident Log'!$G$9:$G$1008,"Contractor")</f>
        <v>0</v>
      </c>
      <c r="K22" s="1">
        <f>COUNTIFS('Incident Log'!$C$9:$C$1008,"&gt;="&amp;A22,'Incident Log'!$C$9:$C$1008,"&lt;"&amp;EDATE(A22,1),'Incident Log'!$I$9:$I$1008,"Lost time",'Incident Log'!$J$9:$J$1008,"Yes",'Incident Log'!$G$9:$G$1008,"Employee")+COUNTIFS('Incident Log'!$C$9:$C$1008,"&gt;="&amp;A22,'Incident Log'!$C$9:$C$1008,"&lt;"&amp;EDATE(A22,1),'Incident Log'!$I$9:$I$1008,"Lost time",'Incident Log'!$J$9:$J$1008,"Yes",'Incident Log'!$G$9:$G$1008,"Contractor")</f>
        <v>0</v>
      </c>
      <c r="L22" s="1">
        <f>COUNTIFS('Incident Log'!$C$9:$C$1008,"&gt;="&amp;A22,'Incident Log'!$C$9:$C$1008,"&lt;"&amp;EDATE(A22,1),'Incident Log'!$I$9:$I$1008,"Fatality",'Incident Log'!$J$9:$J$1008,"Yes",'Incident Log'!$G$9:$G$1008,"Employee")+COUNTIFS('Incident Log'!$C$9:$C$1008,"&gt;="&amp;A22,'Incident Log'!$C$9:$C$1008,"&lt;"&amp;EDATE(A22,1),'Incident Log'!$I$9:$I$1008,"Fatality",'Incident Log'!$J$9:$J$1008,"Yes",'Incident Log'!$G$9:$G$1008,"Contractor")</f>
        <v>0</v>
      </c>
      <c r="M22" s="1">
        <f>COUNTIFS('Incident Log'!$C$9:$C$1008,"&gt;="&amp;A22,'Incident Log'!$C$9:$C$1008,"&lt;"&amp;EDATE(A22,1),'Incident Log'!$I$9:$I$1008,"Other recordable",'Incident Log'!$J$9:$J$1008,"Yes",'Incident Log'!$G$9:$G$1008,"Employee")+COUNTIFS('Incident Log'!$C$9:$C$1008,"&gt;="&amp;A22,'Incident Log'!$C$9:$C$1008,"&lt;"&amp;EDATE(A22,1),'Incident Log'!$I$9:$I$1008,"Other recordable",'Incident Log'!$J$9:$J$1008,"Yes",'Incident Log'!$G$9:$G$1008,"Contractor")</f>
        <v>0</v>
      </c>
      <c r="N22" s="1">
        <f>SUMIFS('Incident Log'!$AG$9:$AG$1008,'Incident Log'!$C$9:$C$1008,"&gt;="&amp;A22,'Incident Log'!$C$9:$C$1008,"&lt;"&amp;EDATE(A22,1))</f>
        <v>0</v>
      </c>
      <c r="O22" s="1">
        <f>SUMIFS('Incident Log'!$AH$9:$AH$1008,'Incident Log'!$C$9:$C$1008,"&gt;="&amp;A22,'Incident Log'!$C$9:$C$1008,"&lt;"&amp;EDATE(A22,1))</f>
        <v>0</v>
      </c>
      <c r="P22" s="1">
        <f>SUMIFS('Incident Log'!$Q$9:$Q$1008,'Incident Log'!$C$9:$C$1008,"&gt;="&amp;A22,'Incident Log'!$C$9:$C$1008,"&lt;"&amp;EDATE(A22,1),'Incident Log'!$J$9:$J$1008,"Yes",'Incident Log'!$G$9:$G$1008,"Employee")+SUMIFS('Incident Log'!$Q$9:$Q$1008,'Incident Log'!$C$9:$C$1008,"&gt;="&amp;A22,'Incident Log'!$C$9:$C$1008,"&lt;"&amp;EDATE(A22,1),'Incident Log'!$J$9:$J$1008,"Yes",'Incident Log'!$G$9:$G$1008,"Contractor")</f>
        <v>0</v>
      </c>
      <c r="Q22" s="1">
        <f>SUMIFS('Incident Log'!$R$9:$R$1008,'Incident Log'!$C$9:$C$1008,"&gt;="&amp;A22,'Incident Log'!$C$9:$C$1008,"&lt;"&amp;EDATE(A22,1),'Incident Log'!$J$9:$J$1008,"Yes",'Incident Log'!$G$9:$G$1008,"Employee")+SUMIFS('Incident Log'!$R$9:$R$1008,'Incident Log'!$C$9:$C$1008,"&gt;="&amp;A22,'Incident Log'!$C$9:$C$1008,"&lt;"&amp;EDATE(A22,1),'Incident Log'!$J$9:$J$1008,"Yes",'Incident Log'!$G$9:$G$1008,"Contractor")</f>
        <v>0</v>
      </c>
      <c r="R22" s="13">
        <f>SUMIFS('Incident Log'!$S$9:$S$1008,'Incident Log'!$C$9:$C$1008,"&gt;="&amp;A22,'Incident Log'!$C$9:$C$1008,"&lt;"&amp;EDATE(A22,1))</f>
        <v>0</v>
      </c>
      <c r="S22" s="1">
        <f>COUNTIFS('Incident Log'!$C$9:$C$1008,"&gt;="&amp;A22,'Incident Log'!$C$9:$C$1008,"&lt;"&amp;EDATE(A22,1),'Incident Log'!$H$9:$H$1008,"Near miss")</f>
        <v>0</v>
      </c>
      <c r="T22" s="1">
        <f>COUNTIFS('Incident Log'!$C$9:$C$1008,"&gt;="&amp;A22,'Incident Log'!$C$9:$C$1008,"&lt;"&amp;EDATE(A22,1),'Incident Log'!$M$9:$M$1008,"4*")+COUNTIFS('Incident Log'!$C$9:$C$1008,"&gt;="&amp;A22,'Incident Log'!$C$9:$C$1008,"&lt;"&amp;EDATE(A22,1),'Incident Log'!$M$9:$M$1008,"5*")</f>
        <v>0</v>
      </c>
      <c r="U22" s="14" t="str">
        <f>IF(OR(E22&lt;&gt;"Ready",D22=0),"",N22*Setup!$B$6/D22)</f>
        <v/>
      </c>
      <c r="V22" s="14" t="str">
        <f>IF(OR(E22&lt;&gt;"Ready",D22=0),"",O22*Setup!$B$6/D22)</f>
        <v/>
      </c>
      <c r="W22" s="14" t="str">
        <f>IF(OR(E22&lt;&gt;"Ready",D22=0),"",P22*Setup!$B$6/D22)</f>
        <v/>
      </c>
      <c r="X22" s="1">
        <f>COUNTIFS('Incident Log'!$C$9:$C$1008,"&gt;="&amp;A22,'Incident Log'!$C$9:$C$1008,"&lt;"&amp;EDATE(A22,1),'Incident Log'!$AK$9:$AK$1008,"&lt;&gt;Ready",'Incident Log'!$AK$9:$AK$1008,"&lt;&gt;")</f>
        <v>0</v>
      </c>
      <c r="Y22" s="1">
        <f>COUNTIFS('Hours Worked'!$A$9:$A$128,A22)</f>
        <v>0</v>
      </c>
    </row>
    <row r="23" spans="1:25" ht="24.95" customHeight="1">
      <c r="A23" s="12">
        <f>DATE(2026,15,1)</f>
        <v>46447</v>
      </c>
      <c r="B23" s="9" t="str">
        <f>IF(Y23=1,SUMIFS('Hours Worked'!$B$9:$B$128,'Hours Worked'!$A$9:$A$128,A23),"")</f>
        <v/>
      </c>
      <c r="C23" s="9" t="str">
        <f>IF(Y23=1,SUMIFS('Hours Worked'!$C$9:$C$128,'Hours Worked'!$A$9:$A$128,A23),"")</f>
        <v/>
      </c>
      <c r="D23" s="9" t="str">
        <f>IF(Y23=1,SUM(B23:C23),"")</f>
        <v/>
      </c>
      <c r="E23" s="1" t="str">
        <f>IF(Y23=0,"Enter hours",IF(Y23&gt;1,"Duplicate hours month",IF(COUNTIFS('Hours Worked'!$A$9:$A$128,A23,'Hours Worked'!$H$9:$H$128,"Ready")&lt;&gt;1,"Review hours/register",IF(OR(X23&gt;0,COUNTIFS('Incident Log'!$AK$9:$AK$1008,"Missing / invalid date")&gt;0),"Resolve case inputs","Ready"))))</f>
        <v>Enter hours</v>
      </c>
      <c r="F23" s="1">
        <f>COUNTIFS('Incident Log'!$C$9:$C$1008,"&gt;="&amp;A23,'Incident Log'!$C$9:$C$1008,"&lt;"&amp;EDATE(A23,1),'Incident Log'!$A$9:$A$1008,"&lt;&gt;")</f>
        <v>0</v>
      </c>
      <c r="G23" s="1">
        <f>SUMIFS('Incident Log'!$AJ$9:$AJ$1008,'Incident Log'!$C$9:$C$1008,"&gt;="&amp;A23,'Incident Log'!$C$9:$C$1008,"&lt;"&amp;EDATE(A23,1))</f>
        <v>0</v>
      </c>
      <c r="H23" s="1">
        <f>COUNTIFS('Incident Log'!$C$9:$C$1008,"&gt;="&amp;A23,'Incident Log'!$C$9:$C$1008,"&lt;"&amp;EDATE(A23,1),'Incident Log'!$I$9:$I$1008,"First aid",'Incident Log'!$J$9:$J$1008,"Yes",'Incident Log'!$G$9:$G$1008,"Employee")+COUNTIFS('Incident Log'!$C$9:$C$1008,"&gt;="&amp;A23,'Incident Log'!$C$9:$C$1008,"&lt;"&amp;EDATE(A23,1),'Incident Log'!$I$9:$I$1008,"First aid",'Incident Log'!$J$9:$J$1008,"Yes",'Incident Log'!$G$9:$G$1008,"Contractor")</f>
        <v>0</v>
      </c>
      <c r="I23" s="1">
        <f>COUNTIFS('Incident Log'!$C$9:$C$1008,"&gt;="&amp;A23,'Incident Log'!$C$9:$C$1008,"&lt;"&amp;EDATE(A23,1),'Incident Log'!$I$9:$I$1008,"Medical treatment",'Incident Log'!$J$9:$J$1008,"Yes",'Incident Log'!$G$9:$G$1008,"Employee")+COUNTIFS('Incident Log'!$C$9:$C$1008,"&gt;="&amp;A23,'Incident Log'!$C$9:$C$1008,"&lt;"&amp;EDATE(A23,1),'Incident Log'!$I$9:$I$1008,"Medical treatment",'Incident Log'!$J$9:$J$1008,"Yes",'Incident Log'!$G$9:$G$1008,"Contractor")</f>
        <v>0</v>
      </c>
      <c r="J23" s="1">
        <f>COUNTIFS('Incident Log'!$C$9:$C$1008,"&gt;="&amp;A23,'Incident Log'!$C$9:$C$1008,"&lt;"&amp;EDATE(A23,1),'Incident Log'!$I$9:$I$1008,"Restricted / modified work",'Incident Log'!$J$9:$J$1008,"Yes",'Incident Log'!$G$9:$G$1008,"Employee")+COUNTIFS('Incident Log'!$C$9:$C$1008,"&gt;="&amp;A23,'Incident Log'!$C$9:$C$1008,"&lt;"&amp;EDATE(A23,1),'Incident Log'!$I$9:$I$1008,"Restricted / modified work",'Incident Log'!$J$9:$J$1008,"Yes",'Incident Log'!$G$9:$G$1008,"Contractor")</f>
        <v>0</v>
      </c>
      <c r="K23" s="1">
        <f>COUNTIFS('Incident Log'!$C$9:$C$1008,"&gt;="&amp;A23,'Incident Log'!$C$9:$C$1008,"&lt;"&amp;EDATE(A23,1),'Incident Log'!$I$9:$I$1008,"Lost time",'Incident Log'!$J$9:$J$1008,"Yes",'Incident Log'!$G$9:$G$1008,"Employee")+COUNTIFS('Incident Log'!$C$9:$C$1008,"&gt;="&amp;A23,'Incident Log'!$C$9:$C$1008,"&lt;"&amp;EDATE(A23,1),'Incident Log'!$I$9:$I$1008,"Lost time",'Incident Log'!$J$9:$J$1008,"Yes",'Incident Log'!$G$9:$G$1008,"Contractor")</f>
        <v>0</v>
      </c>
      <c r="L23" s="1">
        <f>COUNTIFS('Incident Log'!$C$9:$C$1008,"&gt;="&amp;A23,'Incident Log'!$C$9:$C$1008,"&lt;"&amp;EDATE(A23,1),'Incident Log'!$I$9:$I$1008,"Fatality",'Incident Log'!$J$9:$J$1008,"Yes",'Incident Log'!$G$9:$G$1008,"Employee")+COUNTIFS('Incident Log'!$C$9:$C$1008,"&gt;="&amp;A23,'Incident Log'!$C$9:$C$1008,"&lt;"&amp;EDATE(A23,1),'Incident Log'!$I$9:$I$1008,"Fatality",'Incident Log'!$J$9:$J$1008,"Yes",'Incident Log'!$G$9:$G$1008,"Contractor")</f>
        <v>0</v>
      </c>
      <c r="M23" s="1">
        <f>COUNTIFS('Incident Log'!$C$9:$C$1008,"&gt;="&amp;A23,'Incident Log'!$C$9:$C$1008,"&lt;"&amp;EDATE(A23,1),'Incident Log'!$I$9:$I$1008,"Other recordable",'Incident Log'!$J$9:$J$1008,"Yes",'Incident Log'!$G$9:$G$1008,"Employee")+COUNTIFS('Incident Log'!$C$9:$C$1008,"&gt;="&amp;A23,'Incident Log'!$C$9:$C$1008,"&lt;"&amp;EDATE(A23,1),'Incident Log'!$I$9:$I$1008,"Other recordable",'Incident Log'!$J$9:$J$1008,"Yes",'Incident Log'!$G$9:$G$1008,"Contractor")</f>
        <v>0</v>
      </c>
      <c r="N23" s="1">
        <f>SUMIFS('Incident Log'!$AG$9:$AG$1008,'Incident Log'!$C$9:$C$1008,"&gt;="&amp;A23,'Incident Log'!$C$9:$C$1008,"&lt;"&amp;EDATE(A23,1))</f>
        <v>0</v>
      </c>
      <c r="O23" s="1">
        <f>SUMIFS('Incident Log'!$AH$9:$AH$1008,'Incident Log'!$C$9:$C$1008,"&gt;="&amp;A23,'Incident Log'!$C$9:$C$1008,"&lt;"&amp;EDATE(A23,1))</f>
        <v>0</v>
      </c>
      <c r="P23" s="1">
        <f>SUMIFS('Incident Log'!$Q$9:$Q$1008,'Incident Log'!$C$9:$C$1008,"&gt;="&amp;A23,'Incident Log'!$C$9:$C$1008,"&lt;"&amp;EDATE(A23,1),'Incident Log'!$J$9:$J$1008,"Yes",'Incident Log'!$G$9:$G$1008,"Employee")+SUMIFS('Incident Log'!$Q$9:$Q$1008,'Incident Log'!$C$9:$C$1008,"&gt;="&amp;A23,'Incident Log'!$C$9:$C$1008,"&lt;"&amp;EDATE(A23,1),'Incident Log'!$J$9:$J$1008,"Yes",'Incident Log'!$G$9:$G$1008,"Contractor")</f>
        <v>0</v>
      </c>
      <c r="Q23" s="1">
        <f>SUMIFS('Incident Log'!$R$9:$R$1008,'Incident Log'!$C$9:$C$1008,"&gt;="&amp;A23,'Incident Log'!$C$9:$C$1008,"&lt;"&amp;EDATE(A23,1),'Incident Log'!$J$9:$J$1008,"Yes",'Incident Log'!$G$9:$G$1008,"Employee")+SUMIFS('Incident Log'!$R$9:$R$1008,'Incident Log'!$C$9:$C$1008,"&gt;="&amp;A23,'Incident Log'!$C$9:$C$1008,"&lt;"&amp;EDATE(A23,1),'Incident Log'!$J$9:$J$1008,"Yes",'Incident Log'!$G$9:$G$1008,"Contractor")</f>
        <v>0</v>
      </c>
      <c r="R23" s="13">
        <f>SUMIFS('Incident Log'!$S$9:$S$1008,'Incident Log'!$C$9:$C$1008,"&gt;="&amp;A23,'Incident Log'!$C$9:$C$1008,"&lt;"&amp;EDATE(A23,1))</f>
        <v>0</v>
      </c>
      <c r="S23" s="1">
        <f>COUNTIFS('Incident Log'!$C$9:$C$1008,"&gt;="&amp;A23,'Incident Log'!$C$9:$C$1008,"&lt;"&amp;EDATE(A23,1),'Incident Log'!$H$9:$H$1008,"Near miss")</f>
        <v>0</v>
      </c>
      <c r="T23" s="1">
        <f>COUNTIFS('Incident Log'!$C$9:$C$1008,"&gt;="&amp;A23,'Incident Log'!$C$9:$C$1008,"&lt;"&amp;EDATE(A23,1),'Incident Log'!$M$9:$M$1008,"4*")+COUNTIFS('Incident Log'!$C$9:$C$1008,"&gt;="&amp;A23,'Incident Log'!$C$9:$C$1008,"&lt;"&amp;EDATE(A23,1),'Incident Log'!$M$9:$M$1008,"5*")</f>
        <v>0</v>
      </c>
      <c r="U23" s="14" t="str">
        <f>IF(OR(E23&lt;&gt;"Ready",D23=0),"",N23*Setup!$B$6/D23)</f>
        <v/>
      </c>
      <c r="V23" s="14" t="str">
        <f>IF(OR(E23&lt;&gt;"Ready",D23=0),"",O23*Setup!$B$6/D23)</f>
        <v/>
      </c>
      <c r="W23" s="14" t="str">
        <f>IF(OR(E23&lt;&gt;"Ready",D23=0),"",P23*Setup!$B$6/D23)</f>
        <v/>
      </c>
      <c r="X23" s="1">
        <f>COUNTIFS('Incident Log'!$C$9:$C$1008,"&gt;="&amp;A23,'Incident Log'!$C$9:$C$1008,"&lt;"&amp;EDATE(A23,1),'Incident Log'!$AK$9:$AK$1008,"&lt;&gt;Ready",'Incident Log'!$AK$9:$AK$1008,"&lt;&gt;")</f>
        <v>0</v>
      </c>
      <c r="Y23" s="1">
        <f>COUNTIFS('Hours Worked'!$A$9:$A$128,A23)</f>
        <v>0</v>
      </c>
    </row>
    <row r="24" spans="1:25" ht="24.95" customHeight="1">
      <c r="A24" s="12">
        <f>DATE(2026,16,1)</f>
        <v>46478</v>
      </c>
      <c r="B24" s="9" t="str">
        <f>IF(Y24=1,SUMIFS('Hours Worked'!$B$9:$B$128,'Hours Worked'!$A$9:$A$128,A24),"")</f>
        <v/>
      </c>
      <c r="C24" s="9" t="str">
        <f>IF(Y24=1,SUMIFS('Hours Worked'!$C$9:$C$128,'Hours Worked'!$A$9:$A$128,A24),"")</f>
        <v/>
      </c>
      <c r="D24" s="9" t="str">
        <f>IF(Y24=1,SUM(B24:C24),"")</f>
        <v/>
      </c>
      <c r="E24" s="1" t="str">
        <f>IF(Y24=0,"Enter hours",IF(Y24&gt;1,"Duplicate hours month",IF(COUNTIFS('Hours Worked'!$A$9:$A$128,A24,'Hours Worked'!$H$9:$H$128,"Ready")&lt;&gt;1,"Review hours/register",IF(OR(X24&gt;0,COUNTIFS('Incident Log'!$AK$9:$AK$1008,"Missing / invalid date")&gt;0),"Resolve case inputs","Ready"))))</f>
        <v>Enter hours</v>
      </c>
      <c r="F24" s="1">
        <f>COUNTIFS('Incident Log'!$C$9:$C$1008,"&gt;="&amp;A24,'Incident Log'!$C$9:$C$1008,"&lt;"&amp;EDATE(A24,1),'Incident Log'!$A$9:$A$1008,"&lt;&gt;")</f>
        <v>0</v>
      </c>
      <c r="G24" s="1">
        <f>SUMIFS('Incident Log'!$AJ$9:$AJ$1008,'Incident Log'!$C$9:$C$1008,"&gt;="&amp;A24,'Incident Log'!$C$9:$C$1008,"&lt;"&amp;EDATE(A24,1))</f>
        <v>0</v>
      </c>
      <c r="H24" s="1">
        <f>COUNTIFS('Incident Log'!$C$9:$C$1008,"&gt;="&amp;A24,'Incident Log'!$C$9:$C$1008,"&lt;"&amp;EDATE(A24,1),'Incident Log'!$I$9:$I$1008,"First aid",'Incident Log'!$J$9:$J$1008,"Yes",'Incident Log'!$G$9:$G$1008,"Employee")+COUNTIFS('Incident Log'!$C$9:$C$1008,"&gt;="&amp;A24,'Incident Log'!$C$9:$C$1008,"&lt;"&amp;EDATE(A24,1),'Incident Log'!$I$9:$I$1008,"First aid",'Incident Log'!$J$9:$J$1008,"Yes",'Incident Log'!$G$9:$G$1008,"Contractor")</f>
        <v>0</v>
      </c>
      <c r="I24" s="1">
        <f>COUNTIFS('Incident Log'!$C$9:$C$1008,"&gt;="&amp;A24,'Incident Log'!$C$9:$C$1008,"&lt;"&amp;EDATE(A24,1),'Incident Log'!$I$9:$I$1008,"Medical treatment",'Incident Log'!$J$9:$J$1008,"Yes",'Incident Log'!$G$9:$G$1008,"Employee")+COUNTIFS('Incident Log'!$C$9:$C$1008,"&gt;="&amp;A24,'Incident Log'!$C$9:$C$1008,"&lt;"&amp;EDATE(A24,1),'Incident Log'!$I$9:$I$1008,"Medical treatment",'Incident Log'!$J$9:$J$1008,"Yes",'Incident Log'!$G$9:$G$1008,"Contractor")</f>
        <v>0</v>
      </c>
      <c r="J24" s="1">
        <f>COUNTIFS('Incident Log'!$C$9:$C$1008,"&gt;="&amp;A24,'Incident Log'!$C$9:$C$1008,"&lt;"&amp;EDATE(A24,1),'Incident Log'!$I$9:$I$1008,"Restricted / modified work",'Incident Log'!$J$9:$J$1008,"Yes",'Incident Log'!$G$9:$G$1008,"Employee")+COUNTIFS('Incident Log'!$C$9:$C$1008,"&gt;="&amp;A24,'Incident Log'!$C$9:$C$1008,"&lt;"&amp;EDATE(A24,1),'Incident Log'!$I$9:$I$1008,"Restricted / modified work",'Incident Log'!$J$9:$J$1008,"Yes",'Incident Log'!$G$9:$G$1008,"Contractor")</f>
        <v>0</v>
      </c>
      <c r="K24" s="1">
        <f>COUNTIFS('Incident Log'!$C$9:$C$1008,"&gt;="&amp;A24,'Incident Log'!$C$9:$C$1008,"&lt;"&amp;EDATE(A24,1),'Incident Log'!$I$9:$I$1008,"Lost time",'Incident Log'!$J$9:$J$1008,"Yes",'Incident Log'!$G$9:$G$1008,"Employee")+COUNTIFS('Incident Log'!$C$9:$C$1008,"&gt;="&amp;A24,'Incident Log'!$C$9:$C$1008,"&lt;"&amp;EDATE(A24,1),'Incident Log'!$I$9:$I$1008,"Lost time",'Incident Log'!$J$9:$J$1008,"Yes",'Incident Log'!$G$9:$G$1008,"Contractor")</f>
        <v>0</v>
      </c>
      <c r="L24" s="1">
        <f>COUNTIFS('Incident Log'!$C$9:$C$1008,"&gt;="&amp;A24,'Incident Log'!$C$9:$C$1008,"&lt;"&amp;EDATE(A24,1),'Incident Log'!$I$9:$I$1008,"Fatality",'Incident Log'!$J$9:$J$1008,"Yes",'Incident Log'!$G$9:$G$1008,"Employee")+COUNTIFS('Incident Log'!$C$9:$C$1008,"&gt;="&amp;A24,'Incident Log'!$C$9:$C$1008,"&lt;"&amp;EDATE(A24,1),'Incident Log'!$I$9:$I$1008,"Fatality",'Incident Log'!$J$9:$J$1008,"Yes",'Incident Log'!$G$9:$G$1008,"Contractor")</f>
        <v>0</v>
      </c>
      <c r="M24" s="1">
        <f>COUNTIFS('Incident Log'!$C$9:$C$1008,"&gt;="&amp;A24,'Incident Log'!$C$9:$C$1008,"&lt;"&amp;EDATE(A24,1),'Incident Log'!$I$9:$I$1008,"Other recordable",'Incident Log'!$J$9:$J$1008,"Yes",'Incident Log'!$G$9:$G$1008,"Employee")+COUNTIFS('Incident Log'!$C$9:$C$1008,"&gt;="&amp;A24,'Incident Log'!$C$9:$C$1008,"&lt;"&amp;EDATE(A24,1),'Incident Log'!$I$9:$I$1008,"Other recordable",'Incident Log'!$J$9:$J$1008,"Yes",'Incident Log'!$G$9:$G$1008,"Contractor")</f>
        <v>0</v>
      </c>
      <c r="N24" s="1">
        <f>SUMIFS('Incident Log'!$AG$9:$AG$1008,'Incident Log'!$C$9:$C$1008,"&gt;="&amp;A24,'Incident Log'!$C$9:$C$1008,"&lt;"&amp;EDATE(A24,1))</f>
        <v>0</v>
      </c>
      <c r="O24" s="1">
        <f>SUMIFS('Incident Log'!$AH$9:$AH$1008,'Incident Log'!$C$9:$C$1008,"&gt;="&amp;A24,'Incident Log'!$C$9:$C$1008,"&lt;"&amp;EDATE(A24,1))</f>
        <v>0</v>
      </c>
      <c r="P24" s="1">
        <f>SUMIFS('Incident Log'!$Q$9:$Q$1008,'Incident Log'!$C$9:$C$1008,"&gt;="&amp;A24,'Incident Log'!$C$9:$C$1008,"&lt;"&amp;EDATE(A24,1),'Incident Log'!$J$9:$J$1008,"Yes",'Incident Log'!$G$9:$G$1008,"Employee")+SUMIFS('Incident Log'!$Q$9:$Q$1008,'Incident Log'!$C$9:$C$1008,"&gt;="&amp;A24,'Incident Log'!$C$9:$C$1008,"&lt;"&amp;EDATE(A24,1),'Incident Log'!$J$9:$J$1008,"Yes",'Incident Log'!$G$9:$G$1008,"Contractor")</f>
        <v>0</v>
      </c>
      <c r="Q24" s="1">
        <f>SUMIFS('Incident Log'!$R$9:$R$1008,'Incident Log'!$C$9:$C$1008,"&gt;="&amp;A24,'Incident Log'!$C$9:$C$1008,"&lt;"&amp;EDATE(A24,1),'Incident Log'!$J$9:$J$1008,"Yes",'Incident Log'!$G$9:$G$1008,"Employee")+SUMIFS('Incident Log'!$R$9:$R$1008,'Incident Log'!$C$9:$C$1008,"&gt;="&amp;A24,'Incident Log'!$C$9:$C$1008,"&lt;"&amp;EDATE(A24,1),'Incident Log'!$J$9:$J$1008,"Yes",'Incident Log'!$G$9:$G$1008,"Contractor")</f>
        <v>0</v>
      </c>
      <c r="R24" s="13">
        <f>SUMIFS('Incident Log'!$S$9:$S$1008,'Incident Log'!$C$9:$C$1008,"&gt;="&amp;A24,'Incident Log'!$C$9:$C$1008,"&lt;"&amp;EDATE(A24,1))</f>
        <v>0</v>
      </c>
      <c r="S24" s="1">
        <f>COUNTIFS('Incident Log'!$C$9:$C$1008,"&gt;="&amp;A24,'Incident Log'!$C$9:$C$1008,"&lt;"&amp;EDATE(A24,1),'Incident Log'!$H$9:$H$1008,"Near miss")</f>
        <v>0</v>
      </c>
      <c r="T24" s="1">
        <f>COUNTIFS('Incident Log'!$C$9:$C$1008,"&gt;="&amp;A24,'Incident Log'!$C$9:$C$1008,"&lt;"&amp;EDATE(A24,1),'Incident Log'!$M$9:$M$1008,"4*")+COUNTIFS('Incident Log'!$C$9:$C$1008,"&gt;="&amp;A24,'Incident Log'!$C$9:$C$1008,"&lt;"&amp;EDATE(A24,1),'Incident Log'!$M$9:$M$1008,"5*")</f>
        <v>0</v>
      </c>
      <c r="U24" s="14" t="str">
        <f>IF(OR(E24&lt;&gt;"Ready",D24=0),"",N24*Setup!$B$6/D24)</f>
        <v/>
      </c>
      <c r="V24" s="14" t="str">
        <f>IF(OR(E24&lt;&gt;"Ready",D24=0),"",O24*Setup!$B$6/D24)</f>
        <v/>
      </c>
      <c r="W24" s="14" t="str">
        <f>IF(OR(E24&lt;&gt;"Ready",D24=0),"",P24*Setup!$B$6/D24)</f>
        <v/>
      </c>
      <c r="X24" s="1">
        <f>COUNTIFS('Incident Log'!$C$9:$C$1008,"&gt;="&amp;A24,'Incident Log'!$C$9:$C$1008,"&lt;"&amp;EDATE(A24,1),'Incident Log'!$AK$9:$AK$1008,"&lt;&gt;Ready",'Incident Log'!$AK$9:$AK$1008,"&lt;&gt;")</f>
        <v>0</v>
      </c>
      <c r="Y24" s="1">
        <f>COUNTIFS('Hours Worked'!$A$9:$A$128,A24)</f>
        <v>0</v>
      </c>
    </row>
    <row r="25" spans="1:25" ht="24.95" customHeight="1">
      <c r="A25" s="12">
        <f>DATE(2026,17,1)</f>
        <v>46508</v>
      </c>
      <c r="B25" s="9" t="str">
        <f>IF(Y25=1,SUMIFS('Hours Worked'!$B$9:$B$128,'Hours Worked'!$A$9:$A$128,A25),"")</f>
        <v/>
      </c>
      <c r="C25" s="9" t="str">
        <f>IF(Y25=1,SUMIFS('Hours Worked'!$C$9:$C$128,'Hours Worked'!$A$9:$A$128,A25),"")</f>
        <v/>
      </c>
      <c r="D25" s="9" t="str">
        <f>IF(Y25=1,SUM(B25:C25),"")</f>
        <v/>
      </c>
      <c r="E25" s="1" t="str">
        <f>IF(Y25=0,"Enter hours",IF(Y25&gt;1,"Duplicate hours month",IF(COUNTIFS('Hours Worked'!$A$9:$A$128,A25,'Hours Worked'!$H$9:$H$128,"Ready")&lt;&gt;1,"Review hours/register",IF(OR(X25&gt;0,COUNTIFS('Incident Log'!$AK$9:$AK$1008,"Missing / invalid date")&gt;0),"Resolve case inputs","Ready"))))</f>
        <v>Enter hours</v>
      </c>
      <c r="F25" s="1">
        <f>COUNTIFS('Incident Log'!$C$9:$C$1008,"&gt;="&amp;A25,'Incident Log'!$C$9:$C$1008,"&lt;"&amp;EDATE(A25,1),'Incident Log'!$A$9:$A$1008,"&lt;&gt;")</f>
        <v>0</v>
      </c>
      <c r="G25" s="1">
        <f>SUMIFS('Incident Log'!$AJ$9:$AJ$1008,'Incident Log'!$C$9:$C$1008,"&gt;="&amp;A25,'Incident Log'!$C$9:$C$1008,"&lt;"&amp;EDATE(A25,1))</f>
        <v>0</v>
      </c>
      <c r="H25" s="1">
        <f>COUNTIFS('Incident Log'!$C$9:$C$1008,"&gt;="&amp;A25,'Incident Log'!$C$9:$C$1008,"&lt;"&amp;EDATE(A25,1),'Incident Log'!$I$9:$I$1008,"First aid",'Incident Log'!$J$9:$J$1008,"Yes",'Incident Log'!$G$9:$G$1008,"Employee")+COUNTIFS('Incident Log'!$C$9:$C$1008,"&gt;="&amp;A25,'Incident Log'!$C$9:$C$1008,"&lt;"&amp;EDATE(A25,1),'Incident Log'!$I$9:$I$1008,"First aid",'Incident Log'!$J$9:$J$1008,"Yes",'Incident Log'!$G$9:$G$1008,"Contractor")</f>
        <v>0</v>
      </c>
      <c r="I25" s="1">
        <f>COUNTIFS('Incident Log'!$C$9:$C$1008,"&gt;="&amp;A25,'Incident Log'!$C$9:$C$1008,"&lt;"&amp;EDATE(A25,1),'Incident Log'!$I$9:$I$1008,"Medical treatment",'Incident Log'!$J$9:$J$1008,"Yes",'Incident Log'!$G$9:$G$1008,"Employee")+COUNTIFS('Incident Log'!$C$9:$C$1008,"&gt;="&amp;A25,'Incident Log'!$C$9:$C$1008,"&lt;"&amp;EDATE(A25,1),'Incident Log'!$I$9:$I$1008,"Medical treatment",'Incident Log'!$J$9:$J$1008,"Yes",'Incident Log'!$G$9:$G$1008,"Contractor")</f>
        <v>0</v>
      </c>
      <c r="J25" s="1">
        <f>COUNTIFS('Incident Log'!$C$9:$C$1008,"&gt;="&amp;A25,'Incident Log'!$C$9:$C$1008,"&lt;"&amp;EDATE(A25,1),'Incident Log'!$I$9:$I$1008,"Restricted / modified work",'Incident Log'!$J$9:$J$1008,"Yes",'Incident Log'!$G$9:$G$1008,"Employee")+COUNTIFS('Incident Log'!$C$9:$C$1008,"&gt;="&amp;A25,'Incident Log'!$C$9:$C$1008,"&lt;"&amp;EDATE(A25,1),'Incident Log'!$I$9:$I$1008,"Restricted / modified work",'Incident Log'!$J$9:$J$1008,"Yes",'Incident Log'!$G$9:$G$1008,"Contractor")</f>
        <v>0</v>
      </c>
      <c r="K25" s="1">
        <f>COUNTIFS('Incident Log'!$C$9:$C$1008,"&gt;="&amp;A25,'Incident Log'!$C$9:$C$1008,"&lt;"&amp;EDATE(A25,1),'Incident Log'!$I$9:$I$1008,"Lost time",'Incident Log'!$J$9:$J$1008,"Yes",'Incident Log'!$G$9:$G$1008,"Employee")+COUNTIFS('Incident Log'!$C$9:$C$1008,"&gt;="&amp;A25,'Incident Log'!$C$9:$C$1008,"&lt;"&amp;EDATE(A25,1),'Incident Log'!$I$9:$I$1008,"Lost time",'Incident Log'!$J$9:$J$1008,"Yes",'Incident Log'!$G$9:$G$1008,"Contractor")</f>
        <v>0</v>
      </c>
      <c r="L25" s="1">
        <f>COUNTIFS('Incident Log'!$C$9:$C$1008,"&gt;="&amp;A25,'Incident Log'!$C$9:$C$1008,"&lt;"&amp;EDATE(A25,1),'Incident Log'!$I$9:$I$1008,"Fatality",'Incident Log'!$J$9:$J$1008,"Yes",'Incident Log'!$G$9:$G$1008,"Employee")+COUNTIFS('Incident Log'!$C$9:$C$1008,"&gt;="&amp;A25,'Incident Log'!$C$9:$C$1008,"&lt;"&amp;EDATE(A25,1),'Incident Log'!$I$9:$I$1008,"Fatality",'Incident Log'!$J$9:$J$1008,"Yes",'Incident Log'!$G$9:$G$1008,"Contractor")</f>
        <v>0</v>
      </c>
      <c r="M25" s="1">
        <f>COUNTIFS('Incident Log'!$C$9:$C$1008,"&gt;="&amp;A25,'Incident Log'!$C$9:$C$1008,"&lt;"&amp;EDATE(A25,1),'Incident Log'!$I$9:$I$1008,"Other recordable",'Incident Log'!$J$9:$J$1008,"Yes",'Incident Log'!$G$9:$G$1008,"Employee")+COUNTIFS('Incident Log'!$C$9:$C$1008,"&gt;="&amp;A25,'Incident Log'!$C$9:$C$1008,"&lt;"&amp;EDATE(A25,1),'Incident Log'!$I$9:$I$1008,"Other recordable",'Incident Log'!$J$9:$J$1008,"Yes",'Incident Log'!$G$9:$G$1008,"Contractor")</f>
        <v>0</v>
      </c>
      <c r="N25" s="1">
        <f>SUMIFS('Incident Log'!$AG$9:$AG$1008,'Incident Log'!$C$9:$C$1008,"&gt;="&amp;A25,'Incident Log'!$C$9:$C$1008,"&lt;"&amp;EDATE(A25,1))</f>
        <v>0</v>
      </c>
      <c r="O25" s="1">
        <f>SUMIFS('Incident Log'!$AH$9:$AH$1008,'Incident Log'!$C$9:$C$1008,"&gt;="&amp;A25,'Incident Log'!$C$9:$C$1008,"&lt;"&amp;EDATE(A25,1))</f>
        <v>0</v>
      </c>
      <c r="P25" s="1">
        <f>SUMIFS('Incident Log'!$Q$9:$Q$1008,'Incident Log'!$C$9:$C$1008,"&gt;="&amp;A25,'Incident Log'!$C$9:$C$1008,"&lt;"&amp;EDATE(A25,1),'Incident Log'!$J$9:$J$1008,"Yes",'Incident Log'!$G$9:$G$1008,"Employee")+SUMIFS('Incident Log'!$Q$9:$Q$1008,'Incident Log'!$C$9:$C$1008,"&gt;="&amp;A25,'Incident Log'!$C$9:$C$1008,"&lt;"&amp;EDATE(A25,1),'Incident Log'!$J$9:$J$1008,"Yes",'Incident Log'!$G$9:$G$1008,"Contractor")</f>
        <v>0</v>
      </c>
      <c r="Q25" s="1">
        <f>SUMIFS('Incident Log'!$R$9:$R$1008,'Incident Log'!$C$9:$C$1008,"&gt;="&amp;A25,'Incident Log'!$C$9:$C$1008,"&lt;"&amp;EDATE(A25,1),'Incident Log'!$J$9:$J$1008,"Yes",'Incident Log'!$G$9:$G$1008,"Employee")+SUMIFS('Incident Log'!$R$9:$R$1008,'Incident Log'!$C$9:$C$1008,"&gt;="&amp;A25,'Incident Log'!$C$9:$C$1008,"&lt;"&amp;EDATE(A25,1),'Incident Log'!$J$9:$J$1008,"Yes",'Incident Log'!$G$9:$G$1008,"Contractor")</f>
        <v>0</v>
      </c>
      <c r="R25" s="13">
        <f>SUMIFS('Incident Log'!$S$9:$S$1008,'Incident Log'!$C$9:$C$1008,"&gt;="&amp;A25,'Incident Log'!$C$9:$C$1008,"&lt;"&amp;EDATE(A25,1))</f>
        <v>0</v>
      </c>
      <c r="S25" s="1">
        <f>COUNTIFS('Incident Log'!$C$9:$C$1008,"&gt;="&amp;A25,'Incident Log'!$C$9:$C$1008,"&lt;"&amp;EDATE(A25,1),'Incident Log'!$H$9:$H$1008,"Near miss")</f>
        <v>0</v>
      </c>
      <c r="T25" s="1">
        <f>COUNTIFS('Incident Log'!$C$9:$C$1008,"&gt;="&amp;A25,'Incident Log'!$C$9:$C$1008,"&lt;"&amp;EDATE(A25,1),'Incident Log'!$M$9:$M$1008,"4*")+COUNTIFS('Incident Log'!$C$9:$C$1008,"&gt;="&amp;A25,'Incident Log'!$C$9:$C$1008,"&lt;"&amp;EDATE(A25,1),'Incident Log'!$M$9:$M$1008,"5*")</f>
        <v>0</v>
      </c>
      <c r="U25" s="14" t="str">
        <f>IF(OR(E25&lt;&gt;"Ready",D25=0),"",N25*Setup!$B$6/D25)</f>
        <v/>
      </c>
      <c r="V25" s="14" t="str">
        <f>IF(OR(E25&lt;&gt;"Ready",D25=0),"",O25*Setup!$B$6/D25)</f>
        <v/>
      </c>
      <c r="W25" s="14" t="str">
        <f>IF(OR(E25&lt;&gt;"Ready",D25=0),"",P25*Setup!$B$6/D25)</f>
        <v/>
      </c>
      <c r="X25" s="1">
        <f>COUNTIFS('Incident Log'!$C$9:$C$1008,"&gt;="&amp;A25,'Incident Log'!$C$9:$C$1008,"&lt;"&amp;EDATE(A25,1),'Incident Log'!$AK$9:$AK$1008,"&lt;&gt;Ready",'Incident Log'!$AK$9:$AK$1008,"&lt;&gt;")</f>
        <v>0</v>
      </c>
      <c r="Y25" s="1">
        <f>COUNTIFS('Hours Worked'!$A$9:$A$128,A25)</f>
        <v>0</v>
      </c>
    </row>
    <row r="26" spans="1:25" ht="24.95" customHeight="1">
      <c r="A26" s="12">
        <f>DATE(2026,18,1)</f>
        <v>46539</v>
      </c>
      <c r="B26" s="9" t="str">
        <f>IF(Y26=1,SUMIFS('Hours Worked'!$B$9:$B$128,'Hours Worked'!$A$9:$A$128,A26),"")</f>
        <v/>
      </c>
      <c r="C26" s="9" t="str">
        <f>IF(Y26=1,SUMIFS('Hours Worked'!$C$9:$C$128,'Hours Worked'!$A$9:$A$128,A26),"")</f>
        <v/>
      </c>
      <c r="D26" s="9" t="str">
        <f>IF(Y26=1,SUM(B26:C26),"")</f>
        <v/>
      </c>
      <c r="E26" s="1" t="str">
        <f>IF(Y26=0,"Enter hours",IF(Y26&gt;1,"Duplicate hours month",IF(COUNTIFS('Hours Worked'!$A$9:$A$128,A26,'Hours Worked'!$H$9:$H$128,"Ready")&lt;&gt;1,"Review hours/register",IF(OR(X26&gt;0,COUNTIFS('Incident Log'!$AK$9:$AK$1008,"Missing / invalid date")&gt;0),"Resolve case inputs","Ready"))))</f>
        <v>Enter hours</v>
      </c>
      <c r="F26" s="1">
        <f>COUNTIFS('Incident Log'!$C$9:$C$1008,"&gt;="&amp;A26,'Incident Log'!$C$9:$C$1008,"&lt;"&amp;EDATE(A26,1),'Incident Log'!$A$9:$A$1008,"&lt;&gt;")</f>
        <v>0</v>
      </c>
      <c r="G26" s="1">
        <f>SUMIFS('Incident Log'!$AJ$9:$AJ$1008,'Incident Log'!$C$9:$C$1008,"&gt;="&amp;A26,'Incident Log'!$C$9:$C$1008,"&lt;"&amp;EDATE(A26,1))</f>
        <v>0</v>
      </c>
      <c r="H26" s="1">
        <f>COUNTIFS('Incident Log'!$C$9:$C$1008,"&gt;="&amp;A26,'Incident Log'!$C$9:$C$1008,"&lt;"&amp;EDATE(A26,1),'Incident Log'!$I$9:$I$1008,"First aid",'Incident Log'!$J$9:$J$1008,"Yes",'Incident Log'!$G$9:$G$1008,"Employee")+COUNTIFS('Incident Log'!$C$9:$C$1008,"&gt;="&amp;A26,'Incident Log'!$C$9:$C$1008,"&lt;"&amp;EDATE(A26,1),'Incident Log'!$I$9:$I$1008,"First aid",'Incident Log'!$J$9:$J$1008,"Yes",'Incident Log'!$G$9:$G$1008,"Contractor")</f>
        <v>0</v>
      </c>
      <c r="I26" s="1">
        <f>COUNTIFS('Incident Log'!$C$9:$C$1008,"&gt;="&amp;A26,'Incident Log'!$C$9:$C$1008,"&lt;"&amp;EDATE(A26,1),'Incident Log'!$I$9:$I$1008,"Medical treatment",'Incident Log'!$J$9:$J$1008,"Yes",'Incident Log'!$G$9:$G$1008,"Employee")+COUNTIFS('Incident Log'!$C$9:$C$1008,"&gt;="&amp;A26,'Incident Log'!$C$9:$C$1008,"&lt;"&amp;EDATE(A26,1),'Incident Log'!$I$9:$I$1008,"Medical treatment",'Incident Log'!$J$9:$J$1008,"Yes",'Incident Log'!$G$9:$G$1008,"Contractor")</f>
        <v>0</v>
      </c>
      <c r="J26" s="1">
        <f>COUNTIFS('Incident Log'!$C$9:$C$1008,"&gt;="&amp;A26,'Incident Log'!$C$9:$C$1008,"&lt;"&amp;EDATE(A26,1),'Incident Log'!$I$9:$I$1008,"Restricted / modified work",'Incident Log'!$J$9:$J$1008,"Yes",'Incident Log'!$G$9:$G$1008,"Employee")+COUNTIFS('Incident Log'!$C$9:$C$1008,"&gt;="&amp;A26,'Incident Log'!$C$9:$C$1008,"&lt;"&amp;EDATE(A26,1),'Incident Log'!$I$9:$I$1008,"Restricted / modified work",'Incident Log'!$J$9:$J$1008,"Yes",'Incident Log'!$G$9:$G$1008,"Contractor")</f>
        <v>0</v>
      </c>
      <c r="K26" s="1">
        <f>COUNTIFS('Incident Log'!$C$9:$C$1008,"&gt;="&amp;A26,'Incident Log'!$C$9:$C$1008,"&lt;"&amp;EDATE(A26,1),'Incident Log'!$I$9:$I$1008,"Lost time",'Incident Log'!$J$9:$J$1008,"Yes",'Incident Log'!$G$9:$G$1008,"Employee")+COUNTIFS('Incident Log'!$C$9:$C$1008,"&gt;="&amp;A26,'Incident Log'!$C$9:$C$1008,"&lt;"&amp;EDATE(A26,1),'Incident Log'!$I$9:$I$1008,"Lost time",'Incident Log'!$J$9:$J$1008,"Yes",'Incident Log'!$G$9:$G$1008,"Contractor")</f>
        <v>0</v>
      </c>
      <c r="L26" s="1">
        <f>COUNTIFS('Incident Log'!$C$9:$C$1008,"&gt;="&amp;A26,'Incident Log'!$C$9:$C$1008,"&lt;"&amp;EDATE(A26,1),'Incident Log'!$I$9:$I$1008,"Fatality",'Incident Log'!$J$9:$J$1008,"Yes",'Incident Log'!$G$9:$G$1008,"Employee")+COUNTIFS('Incident Log'!$C$9:$C$1008,"&gt;="&amp;A26,'Incident Log'!$C$9:$C$1008,"&lt;"&amp;EDATE(A26,1),'Incident Log'!$I$9:$I$1008,"Fatality",'Incident Log'!$J$9:$J$1008,"Yes",'Incident Log'!$G$9:$G$1008,"Contractor")</f>
        <v>0</v>
      </c>
      <c r="M26" s="1">
        <f>COUNTIFS('Incident Log'!$C$9:$C$1008,"&gt;="&amp;A26,'Incident Log'!$C$9:$C$1008,"&lt;"&amp;EDATE(A26,1),'Incident Log'!$I$9:$I$1008,"Other recordable",'Incident Log'!$J$9:$J$1008,"Yes",'Incident Log'!$G$9:$G$1008,"Employee")+COUNTIFS('Incident Log'!$C$9:$C$1008,"&gt;="&amp;A26,'Incident Log'!$C$9:$C$1008,"&lt;"&amp;EDATE(A26,1),'Incident Log'!$I$9:$I$1008,"Other recordable",'Incident Log'!$J$9:$J$1008,"Yes",'Incident Log'!$G$9:$G$1008,"Contractor")</f>
        <v>0</v>
      </c>
      <c r="N26" s="1">
        <f>SUMIFS('Incident Log'!$AG$9:$AG$1008,'Incident Log'!$C$9:$C$1008,"&gt;="&amp;A26,'Incident Log'!$C$9:$C$1008,"&lt;"&amp;EDATE(A26,1))</f>
        <v>0</v>
      </c>
      <c r="O26" s="1">
        <f>SUMIFS('Incident Log'!$AH$9:$AH$1008,'Incident Log'!$C$9:$C$1008,"&gt;="&amp;A26,'Incident Log'!$C$9:$C$1008,"&lt;"&amp;EDATE(A26,1))</f>
        <v>0</v>
      </c>
      <c r="P26" s="1">
        <f>SUMIFS('Incident Log'!$Q$9:$Q$1008,'Incident Log'!$C$9:$C$1008,"&gt;="&amp;A26,'Incident Log'!$C$9:$C$1008,"&lt;"&amp;EDATE(A26,1),'Incident Log'!$J$9:$J$1008,"Yes",'Incident Log'!$G$9:$G$1008,"Employee")+SUMIFS('Incident Log'!$Q$9:$Q$1008,'Incident Log'!$C$9:$C$1008,"&gt;="&amp;A26,'Incident Log'!$C$9:$C$1008,"&lt;"&amp;EDATE(A26,1),'Incident Log'!$J$9:$J$1008,"Yes",'Incident Log'!$G$9:$G$1008,"Contractor")</f>
        <v>0</v>
      </c>
      <c r="Q26" s="1">
        <f>SUMIFS('Incident Log'!$R$9:$R$1008,'Incident Log'!$C$9:$C$1008,"&gt;="&amp;A26,'Incident Log'!$C$9:$C$1008,"&lt;"&amp;EDATE(A26,1),'Incident Log'!$J$9:$J$1008,"Yes",'Incident Log'!$G$9:$G$1008,"Employee")+SUMIFS('Incident Log'!$R$9:$R$1008,'Incident Log'!$C$9:$C$1008,"&gt;="&amp;A26,'Incident Log'!$C$9:$C$1008,"&lt;"&amp;EDATE(A26,1),'Incident Log'!$J$9:$J$1008,"Yes",'Incident Log'!$G$9:$G$1008,"Contractor")</f>
        <v>0</v>
      </c>
      <c r="R26" s="13">
        <f>SUMIFS('Incident Log'!$S$9:$S$1008,'Incident Log'!$C$9:$C$1008,"&gt;="&amp;A26,'Incident Log'!$C$9:$C$1008,"&lt;"&amp;EDATE(A26,1))</f>
        <v>0</v>
      </c>
      <c r="S26" s="1">
        <f>COUNTIFS('Incident Log'!$C$9:$C$1008,"&gt;="&amp;A26,'Incident Log'!$C$9:$C$1008,"&lt;"&amp;EDATE(A26,1),'Incident Log'!$H$9:$H$1008,"Near miss")</f>
        <v>0</v>
      </c>
      <c r="T26" s="1">
        <f>COUNTIFS('Incident Log'!$C$9:$C$1008,"&gt;="&amp;A26,'Incident Log'!$C$9:$C$1008,"&lt;"&amp;EDATE(A26,1),'Incident Log'!$M$9:$M$1008,"4*")+COUNTIFS('Incident Log'!$C$9:$C$1008,"&gt;="&amp;A26,'Incident Log'!$C$9:$C$1008,"&lt;"&amp;EDATE(A26,1),'Incident Log'!$M$9:$M$1008,"5*")</f>
        <v>0</v>
      </c>
      <c r="U26" s="14" t="str">
        <f>IF(OR(E26&lt;&gt;"Ready",D26=0),"",N26*Setup!$B$6/D26)</f>
        <v/>
      </c>
      <c r="V26" s="14" t="str">
        <f>IF(OR(E26&lt;&gt;"Ready",D26=0),"",O26*Setup!$B$6/D26)</f>
        <v/>
      </c>
      <c r="W26" s="14" t="str">
        <f>IF(OR(E26&lt;&gt;"Ready",D26=0),"",P26*Setup!$B$6/D26)</f>
        <v/>
      </c>
      <c r="X26" s="1">
        <f>COUNTIFS('Incident Log'!$C$9:$C$1008,"&gt;="&amp;A26,'Incident Log'!$C$9:$C$1008,"&lt;"&amp;EDATE(A26,1),'Incident Log'!$AK$9:$AK$1008,"&lt;&gt;Ready",'Incident Log'!$AK$9:$AK$1008,"&lt;&gt;")</f>
        <v>0</v>
      </c>
      <c r="Y26" s="1">
        <f>COUNTIFS('Hours Worked'!$A$9:$A$128,A26)</f>
        <v>0</v>
      </c>
    </row>
    <row r="27" spans="1:25" ht="24.95" customHeight="1">
      <c r="A27" s="12">
        <f>DATE(2026,19,1)</f>
        <v>46569</v>
      </c>
      <c r="B27" s="9" t="str">
        <f>IF(Y27=1,SUMIFS('Hours Worked'!$B$9:$B$128,'Hours Worked'!$A$9:$A$128,A27),"")</f>
        <v/>
      </c>
      <c r="C27" s="9" t="str">
        <f>IF(Y27=1,SUMIFS('Hours Worked'!$C$9:$C$128,'Hours Worked'!$A$9:$A$128,A27),"")</f>
        <v/>
      </c>
      <c r="D27" s="9" t="str">
        <f>IF(Y27=1,SUM(B27:C27),"")</f>
        <v/>
      </c>
      <c r="E27" s="1" t="str">
        <f>IF(Y27=0,"Enter hours",IF(Y27&gt;1,"Duplicate hours month",IF(COUNTIFS('Hours Worked'!$A$9:$A$128,A27,'Hours Worked'!$H$9:$H$128,"Ready")&lt;&gt;1,"Review hours/register",IF(OR(X27&gt;0,COUNTIFS('Incident Log'!$AK$9:$AK$1008,"Missing / invalid date")&gt;0),"Resolve case inputs","Ready"))))</f>
        <v>Enter hours</v>
      </c>
      <c r="F27" s="1">
        <f>COUNTIFS('Incident Log'!$C$9:$C$1008,"&gt;="&amp;A27,'Incident Log'!$C$9:$C$1008,"&lt;"&amp;EDATE(A27,1),'Incident Log'!$A$9:$A$1008,"&lt;&gt;")</f>
        <v>0</v>
      </c>
      <c r="G27" s="1">
        <f>SUMIFS('Incident Log'!$AJ$9:$AJ$1008,'Incident Log'!$C$9:$C$1008,"&gt;="&amp;A27,'Incident Log'!$C$9:$C$1008,"&lt;"&amp;EDATE(A27,1))</f>
        <v>0</v>
      </c>
      <c r="H27" s="1">
        <f>COUNTIFS('Incident Log'!$C$9:$C$1008,"&gt;="&amp;A27,'Incident Log'!$C$9:$C$1008,"&lt;"&amp;EDATE(A27,1),'Incident Log'!$I$9:$I$1008,"First aid",'Incident Log'!$J$9:$J$1008,"Yes",'Incident Log'!$G$9:$G$1008,"Employee")+COUNTIFS('Incident Log'!$C$9:$C$1008,"&gt;="&amp;A27,'Incident Log'!$C$9:$C$1008,"&lt;"&amp;EDATE(A27,1),'Incident Log'!$I$9:$I$1008,"First aid",'Incident Log'!$J$9:$J$1008,"Yes",'Incident Log'!$G$9:$G$1008,"Contractor")</f>
        <v>0</v>
      </c>
      <c r="I27" s="1">
        <f>COUNTIFS('Incident Log'!$C$9:$C$1008,"&gt;="&amp;A27,'Incident Log'!$C$9:$C$1008,"&lt;"&amp;EDATE(A27,1),'Incident Log'!$I$9:$I$1008,"Medical treatment",'Incident Log'!$J$9:$J$1008,"Yes",'Incident Log'!$G$9:$G$1008,"Employee")+COUNTIFS('Incident Log'!$C$9:$C$1008,"&gt;="&amp;A27,'Incident Log'!$C$9:$C$1008,"&lt;"&amp;EDATE(A27,1),'Incident Log'!$I$9:$I$1008,"Medical treatment",'Incident Log'!$J$9:$J$1008,"Yes",'Incident Log'!$G$9:$G$1008,"Contractor")</f>
        <v>0</v>
      </c>
      <c r="J27" s="1">
        <f>COUNTIFS('Incident Log'!$C$9:$C$1008,"&gt;="&amp;A27,'Incident Log'!$C$9:$C$1008,"&lt;"&amp;EDATE(A27,1),'Incident Log'!$I$9:$I$1008,"Restricted / modified work",'Incident Log'!$J$9:$J$1008,"Yes",'Incident Log'!$G$9:$G$1008,"Employee")+COUNTIFS('Incident Log'!$C$9:$C$1008,"&gt;="&amp;A27,'Incident Log'!$C$9:$C$1008,"&lt;"&amp;EDATE(A27,1),'Incident Log'!$I$9:$I$1008,"Restricted / modified work",'Incident Log'!$J$9:$J$1008,"Yes",'Incident Log'!$G$9:$G$1008,"Contractor")</f>
        <v>0</v>
      </c>
      <c r="K27" s="1">
        <f>COUNTIFS('Incident Log'!$C$9:$C$1008,"&gt;="&amp;A27,'Incident Log'!$C$9:$C$1008,"&lt;"&amp;EDATE(A27,1),'Incident Log'!$I$9:$I$1008,"Lost time",'Incident Log'!$J$9:$J$1008,"Yes",'Incident Log'!$G$9:$G$1008,"Employee")+COUNTIFS('Incident Log'!$C$9:$C$1008,"&gt;="&amp;A27,'Incident Log'!$C$9:$C$1008,"&lt;"&amp;EDATE(A27,1),'Incident Log'!$I$9:$I$1008,"Lost time",'Incident Log'!$J$9:$J$1008,"Yes",'Incident Log'!$G$9:$G$1008,"Contractor")</f>
        <v>0</v>
      </c>
      <c r="L27" s="1">
        <f>COUNTIFS('Incident Log'!$C$9:$C$1008,"&gt;="&amp;A27,'Incident Log'!$C$9:$C$1008,"&lt;"&amp;EDATE(A27,1),'Incident Log'!$I$9:$I$1008,"Fatality",'Incident Log'!$J$9:$J$1008,"Yes",'Incident Log'!$G$9:$G$1008,"Employee")+COUNTIFS('Incident Log'!$C$9:$C$1008,"&gt;="&amp;A27,'Incident Log'!$C$9:$C$1008,"&lt;"&amp;EDATE(A27,1),'Incident Log'!$I$9:$I$1008,"Fatality",'Incident Log'!$J$9:$J$1008,"Yes",'Incident Log'!$G$9:$G$1008,"Contractor")</f>
        <v>0</v>
      </c>
      <c r="M27" s="1">
        <f>COUNTIFS('Incident Log'!$C$9:$C$1008,"&gt;="&amp;A27,'Incident Log'!$C$9:$C$1008,"&lt;"&amp;EDATE(A27,1),'Incident Log'!$I$9:$I$1008,"Other recordable",'Incident Log'!$J$9:$J$1008,"Yes",'Incident Log'!$G$9:$G$1008,"Employee")+COUNTIFS('Incident Log'!$C$9:$C$1008,"&gt;="&amp;A27,'Incident Log'!$C$9:$C$1008,"&lt;"&amp;EDATE(A27,1),'Incident Log'!$I$9:$I$1008,"Other recordable",'Incident Log'!$J$9:$J$1008,"Yes",'Incident Log'!$G$9:$G$1008,"Contractor")</f>
        <v>0</v>
      </c>
      <c r="N27" s="1">
        <f>SUMIFS('Incident Log'!$AG$9:$AG$1008,'Incident Log'!$C$9:$C$1008,"&gt;="&amp;A27,'Incident Log'!$C$9:$C$1008,"&lt;"&amp;EDATE(A27,1))</f>
        <v>0</v>
      </c>
      <c r="O27" s="1">
        <f>SUMIFS('Incident Log'!$AH$9:$AH$1008,'Incident Log'!$C$9:$C$1008,"&gt;="&amp;A27,'Incident Log'!$C$9:$C$1008,"&lt;"&amp;EDATE(A27,1))</f>
        <v>0</v>
      </c>
      <c r="P27" s="1">
        <f>SUMIFS('Incident Log'!$Q$9:$Q$1008,'Incident Log'!$C$9:$C$1008,"&gt;="&amp;A27,'Incident Log'!$C$9:$C$1008,"&lt;"&amp;EDATE(A27,1),'Incident Log'!$J$9:$J$1008,"Yes",'Incident Log'!$G$9:$G$1008,"Employee")+SUMIFS('Incident Log'!$Q$9:$Q$1008,'Incident Log'!$C$9:$C$1008,"&gt;="&amp;A27,'Incident Log'!$C$9:$C$1008,"&lt;"&amp;EDATE(A27,1),'Incident Log'!$J$9:$J$1008,"Yes",'Incident Log'!$G$9:$G$1008,"Contractor")</f>
        <v>0</v>
      </c>
      <c r="Q27" s="1">
        <f>SUMIFS('Incident Log'!$R$9:$R$1008,'Incident Log'!$C$9:$C$1008,"&gt;="&amp;A27,'Incident Log'!$C$9:$C$1008,"&lt;"&amp;EDATE(A27,1),'Incident Log'!$J$9:$J$1008,"Yes",'Incident Log'!$G$9:$G$1008,"Employee")+SUMIFS('Incident Log'!$R$9:$R$1008,'Incident Log'!$C$9:$C$1008,"&gt;="&amp;A27,'Incident Log'!$C$9:$C$1008,"&lt;"&amp;EDATE(A27,1),'Incident Log'!$J$9:$J$1008,"Yes",'Incident Log'!$G$9:$G$1008,"Contractor")</f>
        <v>0</v>
      </c>
      <c r="R27" s="13">
        <f>SUMIFS('Incident Log'!$S$9:$S$1008,'Incident Log'!$C$9:$C$1008,"&gt;="&amp;A27,'Incident Log'!$C$9:$C$1008,"&lt;"&amp;EDATE(A27,1))</f>
        <v>0</v>
      </c>
      <c r="S27" s="1">
        <f>COUNTIFS('Incident Log'!$C$9:$C$1008,"&gt;="&amp;A27,'Incident Log'!$C$9:$C$1008,"&lt;"&amp;EDATE(A27,1),'Incident Log'!$H$9:$H$1008,"Near miss")</f>
        <v>0</v>
      </c>
      <c r="T27" s="1">
        <f>COUNTIFS('Incident Log'!$C$9:$C$1008,"&gt;="&amp;A27,'Incident Log'!$C$9:$C$1008,"&lt;"&amp;EDATE(A27,1),'Incident Log'!$M$9:$M$1008,"4*")+COUNTIFS('Incident Log'!$C$9:$C$1008,"&gt;="&amp;A27,'Incident Log'!$C$9:$C$1008,"&lt;"&amp;EDATE(A27,1),'Incident Log'!$M$9:$M$1008,"5*")</f>
        <v>0</v>
      </c>
      <c r="U27" s="14" t="str">
        <f>IF(OR(E27&lt;&gt;"Ready",D27=0),"",N27*Setup!$B$6/D27)</f>
        <v/>
      </c>
      <c r="V27" s="14" t="str">
        <f>IF(OR(E27&lt;&gt;"Ready",D27=0),"",O27*Setup!$B$6/D27)</f>
        <v/>
      </c>
      <c r="W27" s="14" t="str">
        <f>IF(OR(E27&lt;&gt;"Ready",D27=0),"",P27*Setup!$B$6/D27)</f>
        <v/>
      </c>
      <c r="X27" s="1">
        <f>COUNTIFS('Incident Log'!$C$9:$C$1008,"&gt;="&amp;A27,'Incident Log'!$C$9:$C$1008,"&lt;"&amp;EDATE(A27,1),'Incident Log'!$AK$9:$AK$1008,"&lt;&gt;Ready",'Incident Log'!$AK$9:$AK$1008,"&lt;&gt;")</f>
        <v>0</v>
      </c>
      <c r="Y27" s="1">
        <f>COUNTIFS('Hours Worked'!$A$9:$A$128,A27)</f>
        <v>0</v>
      </c>
    </row>
    <row r="28" spans="1:25" ht="24.95" customHeight="1">
      <c r="A28" s="12">
        <f>DATE(2026,20,1)</f>
        <v>46600</v>
      </c>
      <c r="B28" s="9" t="str">
        <f>IF(Y28=1,SUMIFS('Hours Worked'!$B$9:$B$128,'Hours Worked'!$A$9:$A$128,A28),"")</f>
        <v/>
      </c>
      <c r="C28" s="9" t="str">
        <f>IF(Y28=1,SUMIFS('Hours Worked'!$C$9:$C$128,'Hours Worked'!$A$9:$A$128,A28),"")</f>
        <v/>
      </c>
      <c r="D28" s="9" t="str">
        <f>IF(Y28=1,SUM(B28:C28),"")</f>
        <v/>
      </c>
      <c r="E28" s="1" t="str">
        <f>IF(Y28=0,"Enter hours",IF(Y28&gt;1,"Duplicate hours month",IF(COUNTIFS('Hours Worked'!$A$9:$A$128,A28,'Hours Worked'!$H$9:$H$128,"Ready")&lt;&gt;1,"Review hours/register",IF(OR(X28&gt;0,COUNTIFS('Incident Log'!$AK$9:$AK$1008,"Missing / invalid date")&gt;0),"Resolve case inputs","Ready"))))</f>
        <v>Enter hours</v>
      </c>
      <c r="F28" s="1">
        <f>COUNTIFS('Incident Log'!$C$9:$C$1008,"&gt;="&amp;A28,'Incident Log'!$C$9:$C$1008,"&lt;"&amp;EDATE(A28,1),'Incident Log'!$A$9:$A$1008,"&lt;&gt;")</f>
        <v>0</v>
      </c>
      <c r="G28" s="1">
        <f>SUMIFS('Incident Log'!$AJ$9:$AJ$1008,'Incident Log'!$C$9:$C$1008,"&gt;="&amp;A28,'Incident Log'!$C$9:$C$1008,"&lt;"&amp;EDATE(A28,1))</f>
        <v>0</v>
      </c>
      <c r="H28" s="1">
        <f>COUNTIFS('Incident Log'!$C$9:$C$1008,"&gt;="&amp;A28,'Incident Log'!$C$9:$C$1008,"&lt;"&amp;EDATE(A28,1),'Incident Log'!$I$9:$I$1008,"First aid",'Incident Log'!$J$9:$J$1008,"Yes",'Incident Log'!$G$9:$G$1008,"Employee")+COUNTIFS('Incident Log'!$C$9:$C$1008,"&gt;="&amp;A28,'Incident Log'!$C$9:$C$1008,"&lt;"&amp;EDATE(A28,1),'Incident Log'!$I$9:$I$1008,"First aid",'Incident Log'!$J$9:$J$1008,"Yes",'Incident Log'!$G$9:$G$1008,"Contractor")</f>
        <v>0</v>
      </c>
      <c r="I28" s="1">
        <f>COUNTIFS('Incident Log'!$C$9:$C$1008,"&gt;="&amp;A28,'Incident Log'!$C$9:$C$1008,"&lt;"&amp;EDATE(A28,1),'Incident Log'!$I$9:$I$1008,"Medical treatment",'Incident Log'!$J$9:$J$1008,"Yes",'Incident Log'!$G$9:$G$1008,"Employee")+COUNTIFS('Incident Log'!$C$9:$C$1008,"&gt;="&amp;A28,'Incident Log'!$C$9:$C$1008,"&lt;"&amp;EDATE(A28,1),'Incident Log'!$I$9:$I$1008,"Medical treatment",'Incident Log'!$J$9:$J$1008,"Yes",'Incident Log'!$G$9:$G$1008,"Contractor")</f>
        <v>0</v>
      </c>
      <c r="J28" s="1">
        <f>COUNTIFS('Incident Log'!$C$9:$C$1008,"&gt;="&amp;A28,'Incident Log'!$C$9:$C$1008,"&lt;"&amp;EDATE(A28,1),'Incident Log'!$I$9:$I$1008,"Restricted / modified work",'Incident Log'!$J$9:$J$1008,"Yes",'Incident Log'!$G$9:$G$1008,"Employee")+COUNTIFS('Incident Log'!$C$9:$C$1008,"&gt;="&amp;A28,'Incident Log'!$C$9:$C$1008,"&lt;"&amp;EDATE(A28,1),'Incident Log'!$I$9:$I$1008,"Restricted / modified work",'Incident Log'!$J$9:$J$1008,"Yes",'Incident Log'!$G$9:$G$1008,"Contractor")</f>
        <v>0</v>
      </c>
      <c r="K28" s="1">
        <f>COUNTIFS('Incident Log'!$C$9:$C$1008,"&gt;="&amp;A28,'Incident Log'!$C$9:$C$1008,"&lt;"&amp;EDATE(A28,1),'Incident Log'!$I$9:$I$1008,"Lost time",'Incident Log'!$J$9:$J$1008,"Yes",'Incident Log'!$G$9:$G$1008,"Employee")+COUNTIFS('Incident Log'!$C$9:$C$1008,"&gt;="&amp;A28,'Incident Log'!$C$9:$C$1008,"&lt;"&amp;EDATE(A28,1),'Incident Log'!$I$9:$I$1008,"Lost time",'Incident Log'!$J$9:$J$1008,"Yes",'Incident Log'!$G$9:$G$1008,"Contractor")</f>
        <v>0</v>
      </c>
      <c r="L28" s="1">
        <f>COUNTIFS('Incident Log'!$C$9:$C$1008,"&gt;="&amp;A28,'Incident Log'!$C$9:$C$1008,"&lt;"&amp;EDATE(A28,1),'Incident Log'!$I$9:$I$1008,"Fatality",'Incident Log'!$J$9:$J$1008,"Yes",'Incident Log'!$G$9:$G$1008,"Employee")+COUNTIFS('Incident Log'!$C$9:$C$1008,"&gt;="&amp;A28,'Incident Log'!$C$9:$C$1008,"&lt;"&amp;EDATE(A28,1),'Incident Log'!$I$9:$I$1008,"Fatality",'Incident Log'!$J$9:$J$1008,"Yes",'Incident Log'!$G$9:$G$1008,"Contractor")</f>
        <v>0</v>
      </c>
      <c r="M28" s="1">
        <f>COUNTIFS('Incident Log'!$C$9:$C$1008,"&gt;="&amp;A28,'Incident Log'!$C$9:$C$1008,"&lt;"&amp;EDATE(A28,1),'Incident Log'!$I$9:$I$1008,"Other recordable",'Incident Log'!$J$9:$J$1008,"Yes",'Incident Log'!$G$9:$G$1008,"Employee")+COUNTIFS('Incident Log'!$C$9:$C$1008,"&gt;="&amp;A28,'Incident Log'!$C$9:$C$1008,"&lt;"&amp;EDATE(A28,1),'Incident Log'!$I$9:$I$1008,"Other recordable",'Incident Log'!$J$9:$J$1008,"Yes",'Incident Log'!$G$9:$G$1008,"Contractor")</f>
        <v>0</v>
      </c>
      <c r="N28" s="1">
        <f>SUMIFS('Incident Log'!$AG$9:$AG$1008,'Incident Log'!$C$9:$C$1008,"&gt;="&amp;A28,'Incident Log'!$C$9:$C$1008,"&lt;"&amp;EDATE(A28,1))</f>
        <v>0</v>
      </c>
      <c r="O28" s="1">
        <f>SUMIFS('Incident Log'!$AH$9:$AH$1008,'Incident Log'!$C$9:$C$1008,"&gt;="&amp;A28,'Incident Log'!$C$9:$C$1008,"&lt;"&amp;EDATE(A28,1))</f>
        <v>0</v>
      </c>
      <c r="P28" s="1">
        <f>SUMIFS('Incident Log'!$Q$9:$Q$1008,'Incident Log'!$C$9:$C$1008,"&gt;="&amp;A28,'Incident Log'!$C$9:$C$1008,"&lt;"&amp;EDATE(A28,1),'Incident Log'!$J$9:$J$1008,"Yes",'Incident Log'!$G$9:$G$1008,"Employee")+SUMIFS('Incident Log'!$Q$9:$Q$1008,'Incident Log'!$C$9:$C$1008,"&gt;="&amp;A28,'Incident Log'!$C$9:$C$1008,"&lt;"&amp;EDATE(A28,1),'Incident Log'!$J$9:$J$1008,"Yes",'Incident Log'!$G$9:$G$1008,"Contractor")</f>
        <v>0</v>
      </c>
      <c r="Q28" s="1">
        <f>SUMIFS('Incident Log'!$R$9:$R$1008,'Incident Log'!$C$9:$C$1008,"&gt;="&amp;A28,'Incident Log'!$C$9:$C$1008,"&lt;"&amp;EDATE(A28,1),'Incident Log'!$J$9:$J$1008,"Yes",'Incident Log'!$G$9:$G$1008,"Employee")+SUMIFS('Incident Log'!$R$9:$R$1008,'Incident Log'!$C$9:$C$1008,"&gt;="&amp;A28,'Incident Log'!$C$9:$C$1008,"&lt;"&amp;EDATE(A28,1),'Incident Log'!$J$9:$J$1008,"Yes",'Incident Log'!$G$9:$G$1008,"Contractor")</f>
        <v>0</v>
      </c>
      <c r="R28" s="13">
        <f>SUMIFS('Incident Log'!$S$9:$S$1008,'Incident Log'!$C$9:$C$1008,"&gt;="&amp;A28,'Incident Log'!$C$9:$C$1008,"&lt;"&amp;EDATE(A28,1))</f>
        <v>0</v>
      </c>
      <c r="S28" s="1">
        <f>COUNTIFS('Incident Log'!$C$9:$C$1008,"&gt;="&amp;A28,'Incident Log'!$C$9:$C$1008,"&lt;"&amp;EDATE(A28,1),'Incident Log'!$H$9:$H$1008,"Near miss")</f>
        <v>0</v>
      </c>
      <c r="T28" s="1">
        <f>COUNTIFS('Incident Log'!$C$9:$C$1008,"&gt;="&amp;A28,'Incident Log'!$C$9:$C$1008,"&lt;"&amp;EDATE(A28,1),'Incident Log'!$M$9:$M$1008,"4*")+COUNTIFS('Incident Log'!$C$9:$C$1008,"&gt;="&amp;A28,'Incident Log'!$C$9:$C$1008,"&lt;"&amp;EDATE(A28,1),'Incident Log'!$M$9:$M$1008,"5*")</f>
        <v>0</v>
      </c>
      <c r="U28" s="14" t="str">
        <f>IF(OR(E28&lt;&gt;"Ready",D28=0),"",N28*Setup!$B$6/D28)</f>
        <v/>
      </c>
      <c r="V28" s="14" t="str">
        <f>IF(OR(E28&lt;&gt;"Ready",D28=0),"",O28*Setup!$B$6/D28)</f>
        <v/>
      </c>
      <c r="W28" s="14" t="str">
        <f>IF(OR(E28&lt;&gt;"Ready",D28=0),"",P28*Setup!$B$6/D28)</f>
        <v/>
      </c>
      <c r="X28" s="1">
        <f>COUNTIFS('Incident Log'!$C$9:$C$1008,"&gt;="&amp;A28,'Incident Log'!$C$9:$C$1008,"&lt;"&amp;EDATE(A28,1),'Incident Log'!$AK$9:$AK$1008,"&lt;&gt;Ready",'Incident Log'!$AK$9:$AK$1008,"&lt;&gt;")</f>
        <v>0</v>
      </c>
      <c r="Y28" s="1">
        <f>COUNTIFS('Hours Worked'!$A$9:$A$128,A28)</f>
        <v>0</v>
      </c>
    </row>
    <row r="29" spans="1:25" ht="24.95" customHeight="1">
      <c r="A29" s="12">
        <f>DATE(2026,21,1)</f>
        <v>46631</v>
      </c>
      <c r="B29" s="9" t="str">
        <f>IF(Y29=1,SUMIFS('Hours Worked'!$B$9:$B$128,'Hours Worked'!$A$9:$A$128,A29),"")</f>
        <v/>
      </c>
      <c r="C29" s="9" t="str">
        <f>IF(Y29=1,SUMIFS('Hours Worked'!$C$9:$C$128,'Hours Worked'!$A$9:$A$128,A29),"")</f>
        <v/>
      </c>
      <c r="D29" s="9" t="str">
        <f>IF(Y29=1,SUM(B29:C29),"")</f>
        <v/>
      </c>
      <c r="E29" s="1" t="str">
        <f>IF(Y29=0,"Enter hours",IF(Y29&gt;1,"Duplicate hours month",IF(COUNTIFS('Hours Worked'!$A$9:$A$128,A29,'Hours Worked'!$H$9:$H$128,"Ready")&lt;&gt;1,"Review hours/register",IF(OR(X29&gt;0,COUNTIFS('Incident Log'!$AK$9:$AK$1008,"Missing / invalid date")&gt;0),"Resolve case inputs","Ready"))))</f>
        <v>Enter hours</v>
      </c>
      <c r="F29" s="1">
        <f>COUNTIFS('Incident Log'!$C$9:$C$1008,"&gt;="&amp;A29,'Incident Log'!$C$9:$C$1008,"&lt;"&amp;EDATE(A29,1),'Incident Log'!$A$9:$A$1008,"&lt;&gt;")</f>
        <v>0</v>
      </c>
      <c r="G29" s="1">
        <f>SUMIFS('Incident Log'!$AJ$9:$AJ$1008,'Incident Log'!$C$9:$C$1008,"&gt;="&amp;A29,'Incident Log'!$C$9:$C$1008,"&lt;"&amp;EDATE(A29,1))</f>
        <v>0</v>
      </c>
      <c r="H29" s="1">
        <f>COUNTIFS('Incident Log'!$C$9:$C$1008,"&gt;="&amp;A29,'Incident Log'!$C$9:$C$1008,"&lt;"&amp;EDATE(A29,1),'Incident Log'!$I$9:$I$1008,"First aid",'Incident Log'!$J$9:$J$1008,"Yes",'Incident Log'!$G$9:$G$1008,"Employee")+COUNTIFS('Incident Log'!$C$9:$C$1008,"&gt;="&amp;A29,'Incident Log'!$C$9:$C$1008,"&lt;"&amp;EDATE(A29,1),'Incident Log'!$I$9:$I$1008,"First aid",'Incident Log'!$J$9:$J$1008,"Yes",'Incident Log'!$G$9:$G$1008,"Contractor")</f>
        <v>0</v>
      </c>
      <c r="I29" s="1">
        <f>COUNTIFS('Incident Log'!$C$9:$C$1008,"&gt;="&amp;A29,'Incident Log'!$C$9:$C$1008,"&lt;"&amp;EDATE(A29,1),'Incident Log'!$I$9:$I$1008,"Medical treatment",'Incident Log'!$J$9:$J$1008,"Yes",'Incident Log'!$G$9:$G$1008,"Employee")+COUNTIFS('Incident Log'!$C$9:$C$1008,"&gt;="&amp;A29,'Incident Log'!$C$9:$C$1008,"&lt;"&amp;EDATE(A29,1),'Incident Log'!$I$9:$I$1008,"Medical treatment",'Incident Log'!$J$9:$J$1008,"Yes",'Incident Log'!$G$9:$G$1008,"Contractor")</f>
        <v>0</v>
      </c>
      <c r="J29" s="1">
        <f>COUNTIFS('Incident Log'!$C$9:$C$1008,"&gt;="&amp;A29,'Incident Log'!$C$9:$C$1008,"&lt;"&amp;EDATE(A29,1),'Incident Log'!$I$9:$I$1008,"Restricted / modified work",'Incident Log'!$J$9:$J$1008,"Yes",'Incident Log'!$G$9:$G$1008,"Employee")+COUNTIFS('Incident Log'!$C$9:$C$1008,"&gt;="&amp;A29,'Incident Log'!$C$9:$C$1008,"&lt;"&amp;EDATE(A29,1),'Incident Log'!$I$9:$I$1008,"Restricted / modified work",'Incident Log'!$J$9:$J$1008,"Yes",'Incident Log'!$G$9:$G$1008,"Contractor")</f>
        <v>0</v>
      </c>
      <c r="K29" s="1">
        <f>COUNTIFS('Incident Log'!$C$9:$C$1008,"&gt;="&amp;A29,'Incident Log'!$C$9:$C$1008,"&lt;"&amp;EDATE(A29,1),'Incident Log'!$I$9:$I$1008,"Lost time",'Incident Log'!$J$9:$J$1008,"Yes",'Incident Log'!$G$9:$G$1008,"Employee")+COUNTIFS('Incident Log'!$C$9:$C$1008,"&gt;="&amp;A29,'Incident Log'!$C$9:$C$1008,"&lt;"&amp;EDATE(A29,1),'Incident Log'!$I$9:$I$1008,"Lost time",'Incident Log'!$J$9:$J$1008,"Yes",'Incident Log'!$G$9:$G$1008,"Contractor")</f>
        <v>0</v>
      </c>
      <c r="L29" s="1">
        <f>COUNTIFS('Incident Log'!$C$9:$C$1008,"&gt;="&amp;A29,'Incident Log'!$C$9:$C$1008,"&lt;"&amp;EDATE(A29,1),'Incident Log'!$I$9:$I$1008,"Fatality",'Incident Log'!$J$9:$J$1008,"Yes",'Incident Log'!$G$9:$G$1008,"Employee")+COUNTIFS('Incident Log'!$C$9:$C$1008,"&gt;="&amp;A29,'Incident Log'!$C$9:$C$1008,"&lt;"&amp;EDATE(A29,1),'Incident Log'!$I$9:$I$1008,"Fatality",'Incident Log'!$J$9:$J$1008,"Yes",'Incident Log'!$G$9:$G$1008,"Contractor")</f>
        <v>0</v>
      </c>
      <c r="M29" s="1">
        <f>COUNTIFS('Incident Log'!$C$9:$C$1008,"&gt;="&amp;A29,'Incident Log'!$C$9:$C$1008,"&lt;"&amp;EDATE(A29,1),'Incident Log'!$I$9:$I$1008,"Other recordable",'Incident Log'!$J$9:$J$1008,"Yes",'Incident Log'!$G$9:$G$1008,"Employee")+COUNTIFS('Incident Log'!$C$9:$C$1008,"&gt;="&amp;A29,'Incident Log'!$C$9:$C$1008,"&lt;"&amp;EDATE(A29,1),'Incident Log'!$I$9:$I$1008,"Other recordable",'Incident Log'!$J$9:$J$1008,"Yes",'Incident Log'!$G$9:$G$1008,"Contractor")</f>
        <v>0</v>
      </c>
      <c r="N29" s="1">
        <f>SUMIFS('Incident Log'!$AG$9:$AG$1008,'Incident Log'!$C$9:$C$1008,"&gt;="&amp;A29,'Incident Log'!$C$9:$C$1008,"&lt;"&amp;EDATE(A29,1))</f>
        <v>0</v>
      </c>
      <c r="O29" s="1">
        <f>SUMIFS('Incident Log'!$AH$9:$AH$1008,'Incident Log'!$C$9:$C$1008,"&gt;="&amp;A29,'Incident Log'!$C$9:$C$1008,"&lt;"&amp;EDATE(A29,1))</f>
        <v>0</v>
      </c>
      <c r="P29" s="1">
        <f>SUMIFS('Incident Log'!$Q$9:$Q$1008,'Incident Log'!$C$9:$C$1008,"&gt;="&amp;A29,'Incident Log'!$C$9:$C$1008,"&lt;"&amp;EDATE(A29,1),'Incident Log'!$J$9:$J$1008,"Yes",'Incident Log'!$G$9:$G$1008,"Employee")+SUMIFS('Incident Log'!$Q$9:$Q$1008,'Incident Log'!$C$9:$C$1008,"&gt;="&amp;A29,'Incident Log'!$C$9:$C$1008,"&lt;"&amp;EDATE(A29,1),'Incident Log'!$J$9:$J$1008,"Yes",'Incident Log'!$G$9:$G$1008,"Contractor")</f>
        <v>0</v>
      </c>
      <c r="Q29" s="1">
        <f>SUMIFS('Incident Log'!$R$9:$R$1008,'Incident Log'!$C$9:$C$1008,"&gt;="&amp;A29,'Incident Log'!$C$9:$C$1008,"&lt;"&amp;EDATE(A29,1),'Incident Log'!$J$9:$J$1008,"Yes",'Incident Log'!$G$9:$G$1008,"Employee")+SUMIFS('Incident Log'!$R$9:$R$1008,'Incident Log'!$C$9:$C$1008,"&gt;="&amp;A29,'Incident Log'!$C$9:$C$1008,"&lt;"&amp;EDATE(A29,1),'Incident Log'!$J$9:$J$1008,"Yes",'Incident Log'!$G$9:$G$1008,"Contractor")</f>
        <v>0</v>
      </c>
      <c r="R29" s="13">
        <f>SUMIFS('Incident Log'!$S$9:$S$1008,'Incident Log'!$C$9:$C$1008,"&gt;="&amp;A29,'Incident Log'!$C$9:$C$1008,"&lt;"&amp;EDATE(A29,1))</f>
        <v>0</v>
      </c>
      <c r="S29" s="1">
        <f>COUNTIFS('Incident Log'!$C$9:$C$1008,"&gt;="&amp;A29,'Incident Log'!$C$9:$C$1008,"&lt;"&amp;EDATE(A29,1),'Incident Log'!$H$9:$H$1008,"Near miss")</f>
        <v>0</v>
      </c>
      <c r="T29" s="1">
        <f>COUNTIFS('Incident Log'!$C$9:$C$1008,"&gt;="&amp;A29,'Incident Log'!$C$9:$C$1008,"&lt;"&amp;EDATE(A29,1),'Incident Log'!$M$9:$M$1008,"4*")+COUNTIFS('Incident Log'!$C$9:$C$1008,"&gt;="&amp;A29,'Incident Log'!$C$9:$C$1008,"&lt;"&amp;EDATE(A29,1),'Incident Log'!$M$9:$M$1008,"5*")</f>
        <v>0</v>
      </c>
      <c r="U29" s="14" t="str">
        <f>IF(OR(E29&lt;&gt;"Ready",D29=0),"",N29*Setup!$B$6/D29)</f>
        <v/>
      </c>
      <c r="V29" s="14" t="str">
        <f>IF(OR(E29&lt;&gt;"Ready",D29=0),"",O29*Setup!$B$6/D29)</f>
        <v/>
      </c>
      <c r="W29" s="14" t="str">
        <f>IF(OR(E29&lt;&gt;"Ready",D29=0),"",P29*Setup!$B$6/D29)</f>
        <v/>
      </c>
      <c r="X29" s="1">
        <f>COUNTIFS('Incident Log'!$C$9:$C$1008,"&gt;="&amp;A29,'Incident Log'!$C$9:$C$1008,"&lt;"&amp;EDATE(A29,1),'Incident Log'!$AK$9:$AK$1008,"&lt;&gt;Ready",'Incident Log'!$AK$9:$AK$1008,"&lt;&gt;")</f>
        <v>0</v>
      </c>
      <c r="Y29" s="1">
        <f>COUNTIFS('Hours Worked'!$A$9:$A$128,A29)</f>
        <v>0</v>
      </c>
    </row>
    <row r="30" spans="1:25" ht="24.95" customHeight="1">
      <c r="A30" s="12">
        <f>DATE(2026,22,1)</f>
        <v>46661</v>
      </c>
      <c r="B30" s="9" t="str">
        <f>IF(Y30=1,SUMIFS('Hours Worked'!$B$9:$B$128,'Hours Worked'!$A$9:$A$128,A30),"")</f>
        <v/>
      </c>
      <c r="C30" s="9" t="str">
        <f>IF(Y30=1,SUMIFS('Hours Worked'!$C$9:$C$128,'Hours Worked'!$A$9:$A$128,A30),"")</f>
        <v/>
      </c>
      <c r="D30" s="9" t="str">
        <f>IF(Y30=1,SUM(B30:C30),"")</f>
        <v/>
      </c>
      <c r="E30" s="1" t="str">
        <f>IF(Y30=0,"Enter hours",IF(Y30&gt;1,"Duplicate hours month",IF(COUNTIFS('Hours Worked'!$A$9:$A$128,A30,'Hours Worked'!$H$9:$H$128,"Ready")&lt;&gt;1,"Review hours/register",IF(OR(X30&gt;0,COUNTIFS('Incident Log'!$AK$9:$AK$1008,"Missing / invalid date")&gt;0),"Resolve case inputs","Ready"))))</f>
        <v>Enter hours</v>
      </c>
      <c r="F30" s="1">
        <f>COUNTIFS('Incident Log'!$C$9:$C$1008,"&gt;="&amp;A30,'Incident Log'!$C$9:$C$1008,"&lt;"&amp;EDATE(A30,1),'Incident Log'!$A$9:$A$1008,"&lt;&gt;")</f>
        <v>0</v>
      </c>
      <c r="G30" s="1">
        <f>SUMIFS('Incident Log'!$AJ$9:$AJ$1008,'Incident Log'!$C$9:$C$1008,"&gt;="&amp;A30,'Incident Log'!$C$9:$C$1008,"&lt;"&amp;EDATE(A30,1))</f>
        <v>0</v>
      </c>
      <c r="H30" s="1">
        <f>COUNTIFS('Incident Log'!$C$9:$C$1008,"&gt;="&amp;A30,'Incident Log'!$C$9:$C$1008,"&lt;"&amp;EDATE(A30,1),'Incident Log'!$I$9:$I$1008,"First aid",'Incident Log'!$J$9:$J$1008,"Yes",'Incident Log'!$G$9:$G$1008,"Employee")+COUNTIFS('Incident Log'!$C$9:$C$1008,"&gt;="&amp;A30,'Incident Log'!$C$9:$C$1008,"&lt;"&amp;EDATE(A30,1),'Incident Log'!$I$9:$I$1008,"First aid",'Incident Log'!$J$9:$J$1008,"Yes",'Incident Log'!$G$9:$G$1008,"Contractor")</f>
        <v>0</v>
      </c>
      <c r="I30" s="1">
        <f>COUNTIFS('Incident Log'!$C$9:$C$1008,"&gt;="&amp;A30,'Incident Log'!$C$9:$C$1008,"&lt;"&amp;EDATE(A30,1),'Incident Log'!$I$9:$I$1008,"Medical treatment",'Incident Log'!$J$9:$J$1008,"Yes",'Incident Log'!$G$9:$G$1008,"Employee")+COUNTIFS('Incident Log'!$C$9:$C$1008,"&gt;="&amp;A30,'Incident Log'!$C$9:$C$1008,"&lt;"&amp;EDATE(A30,1),'Incident Log'!$I$9:$I$1008,"Medical treatment",'Incident Log'!$J$9:$J$1008,"Yes",'Incident Log'!$G$9:$G$1008,"Contractor")</f>
        <v>0</v>
      </c>
      <c r="J30" s="1">
        <f>COUNTIFS('Incident Log'!$C$9:$C$1008,"&gt;="&amp;A30,'Incident Log'!$C$9:$C$1008,"&lt;"&amp;EDATE(A30,1),'Incident Log'!$I$9:$I$1008,"Restricted / modified work",'Incident Log'!$J$9:$J$1008,"Yes",'Incident Log'!$G$9:$G$1008,"Employee")+COUNTIFS('Incident Log'!$C$9:$C$1008,"&gt;="&amp;A30,'Incident Log'!$C$9:$C$1008,"&lt;"&amp;EDATE(A30,1),'Incident Log'!$I$9:$I$1008,"Restricted / modified work",'Incident Log'!$J$9:$J$1008,"Yes",'Incident Log'!$G$9:$G$1008,"Contractor")</f>
        <v>0</v>
      </c>
      <c r="K30" s="1">
        <f>COUNTIFS('Incident Log'!$C$9:$C$1008,"&gt;="&amp;A30,'Incident Log'!$C$9:$C$1008,"&lt;"&amp;EDATE(A30,1),'Incident Log'!$I$9:$I$1008,"Lost time",'Incident Log'!$J$9:$J$1008,"Yes",'Incident Log'!$G$9:$G$1008,"Employee")+COUNTIFS('Incident Log'!$C$9:$C$1008,"&gt;="&amp;A30,'Incident Log'!$C$9:$C$1008,"&lt;"&amp;EDATE(A30,1),'Incident Log'!$I$9:$I$1008,"Lost time",'Incident Log'!$J$9:$J$1008,"Yes",'Incident Log'!$G$9:$G$1008,"Contractor")</f>
        <v>0</v>
      </c>
      <c r="L30" s="1">
        <f>COUNTIFS('Incident Log'!$C$9:$C$1008,"&gt;="&amp;A30,'Incident Log'!$C$9:$C$1008,"&lt;"&amp;EDATE(A30,1),'Incident Log'!$I$9:$I$1008,"Fatality",'Incident Log'!$J$9:$J$1008,"Yes",'Incident Log'!$G$9:$G$1008,"Employee")+COUNTIFS('Incident Log'!$C$9:$C$1008,"&gt;="&amp;A30,'Incident Log'!$C$9:$C$1008,"&lt;"&amp;EDATE(A30,1),'Incident Log'!$I$9:$I$1008,"Fatality",'Incident Log'!$J$9:$J$1008,"Yes",'Incident Log'!$G$9:$G$1008,"Contractor")</f>
        <v>0</v>
      </c>
      <c r="M30" s="1">
        <f>COUNTIFS('Incident Log'!$C$9:$C$1008,"&gt;="&amp;A30,'Incident Log'!$C$9:$C$1008,"&lt;"&amp;EDATE(A30,1),'Incident Log'!$I$9:$I$1008,"Other recordable",'Incident Log'!$J$9:$J$1008,"Yes",'Incident Log'!$G$9:$G$1008,"Employee")+COUNTIFS('Incident Log'!$C$9:$C$1008,"&gt;="&amp;A30,'Incident Log'!$C$9:$C$1008,"&lt;"&amp;EDATE(A30,1),'Incident Log'!$I$9:$I$1008,"Other recordable",'Incident Log'!$J$9:$J$1008,"Yes",'Incident Log'!$G$9:$G$1008,"Contractor")</f>
        <v>0</v>
      </c>
      <c r="N30" s="1">
        <f>SUMIFS('Incident Log'!$AG$9:$AG$1008,'Incident Log'!$C$9:$C$1008,"&gt;="&amp;A30,'Incident Log'!$C$9:$C$1008,"&lt;"&amp;EDATE(A30,1))</f>
        <v>0</v>
      </c>
      <c r="O30" s="1">
        <f>SUMIFS('Incident Log'!$AH$9:$AH$1008,'Incident Log'!$C$9:$C$1008,"&gt;="&amp;A30,'Incident Log'!$C$9:$C$1008,"&lt;"&amp;EDATE(A30,1))</f>
        <v>0</v>
      </c>
      <c r="P30" s="1">
        <f>SUMIFS('Incident Log'!$Q$9:$Q$1008,'Incident Log'!$C$9:$C$1008,"&gt;="&amp;A30,'Incident Log'!$C$9:$C$1008,"&lt;"&amp;EDATE(A30,1),'Incident Log'!$J$9:$J$1008,"Yes",'Incident Log'!$G$9:$G$1008,"Employee")+SUMIFS('Incident Log'!$Q$9:$Q$1008,'Incident Log'!$C$9:$C$1008,"&gt;="&amp;A30,'Incident Log'!$C$9:$C$1008,"&lt;"&amp;EDATE(A30,1),'Incident Log'!$J$9:$J$1008,"Yes",'Incident Log'!$G$9:$G$1008,"Contractor")</f>
        <v>0</v>
      </c>
      <c r="Q30" s="1">
        <f>SUMIFS('Incident Log'!$R$9:$R$1008,'Incident Log'!$C$9:$C$1008,"&gt;="&amp;A30,'Incident Log'!$C$9:$C$1008,"&lt;"&amp;EDATE(A30,1),'Incident Log'!$J$9:$J$1008,"Yes",'Incident Log'!$G$9:$G$1008,"Employee")+SUMIFS('Incident Log'!$R$9:$R$1008,'Incident Log'!$C$9:$C$1008,"&gt;="&amp;A30,'Incident Log'!$C$9:$C$1008,"&lt;"&amp;EDATE(A30,1),'Incident Log'!$J$9:$J$1008,"Yes",'Incident Log'!$G$9:$G$1008,"Contractor")</f>
        <v>0</v>
      </c>
      <c r="R30" s="13">
        <f>SUMIFS('Incident Log'!$S$9:$S$1008,'Incident Log'!$C$9:$C$1008,"&gt;="&amp;A30,'Incident Log'!$C$9:$C$1008,"&lt;"&amp;EDATE(A30,1))</f>
        <v>0</v>
      </c>
      <c r="S30" s="1">
        <f>COUNTIFS('Incident Log'!$C$9:$C$1008,"&gt;="&amp;A30,'Incident Log'!$C$9:$C$1008,"&lt;"&amp;EDATE(A30,1),'Incident Log'!$H$9:$H$1008,"Near miss")</f>
        <v>0</v>
      </c>
      <c r="T30" s="1">
        <f>COUNTIFS('Incident Log'!$C$9:$C$1008,"&gt;="&amp;A30,'Incident Log'!$C$9:$C$1008,"&lt;"&amp;EDATE(A30,1),'Incident Log'!$M$9:$M$1008,"4*")+COUNTIFS('Incident Log'!$C$9:$C$1008,"&gt;="&amp;A30,'Incident Log'!$C$9:$C$1008,"&lt;"&amp;EDATE(A30,1),'Incident Log'!$M$9:$M$1008,"5*")</f>
        <v>0</v>
      </c>
      <c r="U30" s="14" t="str">
        <f>IF(OR(E30&lt;&gt;"Ready",D30=0),"",N30*Setup!$B$6/D30)</f>
        <v/>
      </c>
      <c r="V30" s="14" t="str">
        <f>IF(OR(E30&lt;&gt;"Ready",D30=0),"",O30*Setup!$B$6/D30)</f>
        <v/>
      </c>
      <c r="W30" s="14" t="str">
        <f>IF(OR(E30&lt;&gt;"Ready",D30=0),"",P30*Setup!$B$6/D30)</f>
        <v/>
      </c>
      <c r="X30" s="1">
        <f>COUNTIFS('Incident Log'!$C$9:$C$1008,"&gt;="&amp;A30,'Incident Log'!$C$9:$C$1008,"&lt;"&amp;EDATE(A30,1),'Incident Log'!$AK$9:$AK$1008,"&lt;&gt;Ready",'Incident Log'!$AK$9:$AK$1008,"&lt;&gt;")</f>
        <v>0</v>
      </c>
      <c r="Y30" s="1">
        <f>COUNTIFS('Hours Worked'!$A$9:$A$128,A30)</f>
        <v>0</v>
      </c>
    </row>
    <row r="31" spans="1:25" ht="24.95" customHeight="1">
      <c r="A31" s="12">
        <f>DATE(2026,23,1)</f>
        <v>46692</v>
      </c>
      <c r="B31" s="9" t="str">
        <f>IF(Y31=1,SUMIFS('Hours Worked'!$B$9:$B$128,'Hours Worked'!$A$9:$A$128,A31),"")</f>
        <v/>
      </c>
      <c r="C31" s="9" t="str">
        <f>IF(Y31=1,SUMIFS('Hours Worked'!$C$9:$C$128,'Hours Worked'!$A$9:$A$128,A31),"")</f>
        <v/>
      </c>
      <c r="D31" s="9" t="str">
        <f>IF(Y31=1,SUM(B31:C31),"")</f>
        <v/>
      </c>
      <c r="E31" s="1" t="str">
        <f>IF(Y31=0,"Enter hours",IF(Y31&gt;1,"Duplicate hours month",IF(COUNTIFS('Hours Worked'!$A$9:$A$128,A31,'Hours Worked'!$H$9:$H$128,"Ready")&lt;&gt;1,"Review hours/register",IF(OR(X31&gt;0,COUNTIFS('Incident Log'!$AK$9:$AK$1008,"Missing / invalid date")&gt;0),"Resolve case inputs","Ready"))))</f>
        <v>Enter hours</v>
      </c>
      <c r="F31" s="1">
        <f>COUNTIFS('Incident Log'!$C$9:$C$1008,"&gt;="&amp;A31,'Incident Log'!$C$9:$C$1008,"&lt;"&amp;EDATE(A31,1),'Incident Log'!$A$9:$A$1008,"&lt;&gt;")</f>
        <v>0</v>
      </c>
      <c r="G31" s="1">
        <f>SUMIFS('Incident Log'!$AJ$9:$AJ$1008,'Incident Log'!$C$9:$C$1008,"&gt;="&amp;A31,'Incident Log'!$C$9:$C$1008,"&lt;"&amp;EDATE(A31,1))</f>
        <v>0</v>
      </c>
      <c r="H31" s="1">
        <f>COUNTIFS('Incident Log'!$C$9:$C$1008,"&gt;="&amp;A31,'Incident Log'!$C$9:$C$1008,"&lt;"&amp;EDATE(A31,1),'Incident Log'!$I$9:$I$1008,"First aid",'Incident Log'!$J$9:$J$1008,"Yes",'Incident Log'!$G$9:$G$1008,"Employee")+COUNTIFS('Incident Log'!$C$9:$C$1008,"&gt;="&amp;A31,'Incident Log'!$C$9:$C$1008,"&lt;"&amp;EDATE(A31,1),'Incident Log'!$I$9:$I$1008,"First aid",'Incident Log'!$J$9:$J$1008,"Yes",'Incident Log'!$G$9:$G$1008,"Contractor")</f>
        <v>0</v>
      </c>
      <c r="I31" s="1">
        <f>COUNTIFS('Incident Log'!$C$9:$C$1008,"&gt;="&amp;A31,'Incident Log'!$C$9:$C$1008,"&lt;"&amp;EDATE(A31,1),'Incident Log'!$I$9:$I$1008,"Medical treatment",'Incident Log'!$J$9:$J$1008,"Yes",'Incident Log'!$G$9:$G$1008,"Employee")+COUNTIFS('Incident Log'!$C$9:$C$1008,"&gt;="&amp;A31,'Incident Log'!$C$9:$C$1008,"&lt;"&amp;EDATE(A31,1),'Incident Log'!$I$9:$I$1008,"Medical treatment",'Incident Log'!$J$9:$J$1008,"Yes",'Incident Log'!$G$9:$G$1008,"Contractor")</f>
        <v>0</v>
      </c>
      <c r="J31" s="1">
        <f>COUNTIFS('Incident Log'!$C$9:$C$1008,"&gt;="&amp;A31,'Incident Log'!$C$9:$C$1008,"&lt;"&amp;EDATE(A31,1),'Incident Log'!$I$9:$I$1008,"Restricted / modified work",'Incident Log'!$J$9:$J$1008,"Yes",'Incident Log'!$G$9:$G$1008,"Employee")+COUNTIFS('Incident Log'!$C$9:$C$1008,"&gt;="&amp;A31,'Incident Log'!$C$9:$C$1008,"&lt;"&amp;EDATE(A31,1),'Incident Log'!$I$9:$I$1008,"Restricted / modified work",'Incident Log'!$J$9:$J$1008,"Yes",'Incident Log'!$G$9:$G$1008,"Contractor")</f>
        <v>0</v>
      </c>
      <c r="K31" s="1">
        <f>COUNTIFS('Incident Log'!$C$9:$C$1008,"&gt;="&amp;A31,'Incident Log'!$C$9:$C$1008,"&lt;"&amp;EDATE(A31,1),'Incident Log'!$I$9:$I$1008,"Lost time",'Incident Log'!$J$9:$J$1008,"Yes",'Incident Log'!$G$9:$G$1008,"Employee")+COUNTIFS('Incident Log'!$C$9:$C$1008,"&gt;="&amp;A31,'Incident Log'!$C$9:$C$1008,"&lt;"&amp;EDATE(A31,1),'Incident Log'!$I$9:$I$1008,"Lost time",'Incident Log'!$J$9:$J$1008,"Yes",'Incident Log'!$G$9:$G$1008,"Contractor")</f>
        <v>0</v>
      </c>
      <c r="L31" s="1">
        <f>COUNTIFS('Incident Log'!$C$9:$C$1008,"&gt;="&amp;A31,'Incident Log'!$C$9:$C$1008,"&lt;"&amp;EDATE(A31,1),'Incident Log'!$I$9:$I$1008,"Fatality",'Incident Log'!$J$9:$J$1008,"Yes",'Incident Log'!$G$9:$G$1008,"Employee")+COUNTIFS('Incident Log'!$C$9:$C$1008,"&gt;="&amp;A31,'Incident Log'!$C$9:$C$1008,"&lt;"&amp;EDATE(A31,1),'Incident Log'!$I$9:$I$1008,"Fatality",'Incident Log'!$J$9:$J$1008,"Yes",'Incident Log'!$G$9:$G$1008,"Contractor")</f>
        <v>0</v>
      </c>
      <c r="M31" s="1">
        <f>COUNTIFS('Incident Log'!$C$9:$C$1008,"&gt;="&amp;A31,'Incident Log'!$C$9:$C$1008,"&lt;"&amp;EDATE(A31,1),'Incident Log'!$I$9:$I$1008,"Other recordable",'Incident Log'!$J$9:$J$1008,"Yes",'Incident Log'!$G$9:$G$1008,"Employee")+COUNTIFS('Incident Log'!$C$9:$C$1008,"&gt;="&amp;A31,'Incident Log'!$C$9:$C$1008,"&lt;"&amp;EDATE(A31,1),'Incident Log'!$I$9:$I$1008,"Other recordable",'Incident Log'!$J$9:$J$1008,"Yes",'Incident Log'!$G$9:$G$1008,"Contractor")</f>
        <v>0</v>
      </c>
      <c r="N31" s="1">
        <f>SUMIFS('Incident Log'!$AG$9:$AG$1008,'Incident Log'!$C$9:$C$1008,"&gt;="&amp;A31,'Incident Log'!$C$9:$C$1008,"&lt;"&amp;EDATE(A31,1))</f>
        <v>0</v>
      </c>
      <c r="O31" s="1">
        <f>SUMIFS('Incident Log'!$AH$9:$AH$1008,'Incident Log'!$C$9:$C$1008,"&gt;="&amp;A31,'Incident Log'!$C$9:$C$1008,"&lt;"&amp;EDATE(A31,1))</f>
        <v>0</v>
      </c>
      <c r="P31" s="1">
        <f>SUMIFS('Incident Log'!$Q$9:$Q$1008,'Incident Log'!$C$9:$C$1008,"&gt;="&amp;A31,'Incident Log'!$C$9:$C$1008,"&lt;"&amp;EDATE(A31,1),'Incident Log'!$J$9:$J$1008,"Yes",'Incident Log'!$G$9:$G$1008,"Employee")+SUMIFS('Incident Log'!$Q$9:$Q$1008,'Incident Log'!$C$9:$C$1008,"&gt;="&amp;A31,'Incident Log'!$C$9:$C$1008,"&lt;"&amp;EDATE(A31,1),'Incident Log'!$J$9:$J$1008,"Yes",'Incident Log'!$G$9:$G$1008,"Contractor")</f>
        <v>0</v>
      </c>
      <c r="Q31" s="1">
        <f>SUMIFS('Incident Log'!$R$9:$R$1008,'Incident Log'!$C$9:$C$1008,"&gt;="&amp;A31,'Incident Log'!$C$9:$C$1008,"&lt;"&amp;EDATE(A31,1),'Incident Log'!$J$9:$J$1008,"Yes",'Incident Log'!$G$9:$G$1008,"Employee")+SUMIFS('Incident Log'!$R$9:$R$1008,'Incident Log'!$C$9:$C$1008,"&gt;="&amp;A31,'Incident Log'!$C$9:$C$1008,"&lt;"&amp;EDATE(A31,1),'Incident Log'!$J$9:$J$1008,"Yes",'Incident Log'!$G$9:$G$1008,"Contractor")</f>
        <v>0</v>
      </c>
      <c r="R31" s="13">
        <f>SUMIFS('Incident Log'!$S$9:$S$1008,'Incident Log'!$C$9:$C$1008,"&gt;="&amp;A31,'Incident Log'!$C$9:$C$1008,"&lt;"&amp;EDATE(A31,1))</f>
        <v>0</v>
      </c>
      <c r="S31" s="1">
        <f>COUNTIFS('Incident Log'!$C$9:$C$1008,"&gt;="&amp;A31,'Incident Log'!$C$9:$C$1008,"&lt;"&amp;EDATE(A31,1),'Incident Log'!$H$9:$H$1008,"Near miss")</f>
        <v>0</v>
      </c>
      <c r="T31" s="1">
        <f>COUNTIFS('Incident Log'!$C$9:$C$1008,"&gt;="&amp;A31,'Incident Log'!$C$9:$C$1008,"&lt;"&amp;EDATE(A31,1),'Incident Log'!$M$9:$M$1008,"4*")+COUNTIFS('Incident Log'!$C$9:$C$1008,"&gt;="&amp;A31,'Incident Log'!$C$9:$C$1008,"&lt;"&amp;EDATE(A31,1),'Incident Log'!$M$9:$M$1008,"5*")</f>
        <v>0</v>
      </c>
      <c r="U31" s="14" t="str">
        <f>IF(OR(E31&lt;&gt;"Ready",D31=0),"",N31*Setup!$B$6/D31)</f>
        <v/>
      </c>
      <c r="V31" s="14" t="str">
        <f>IF(OR(E31&lt;&gt;"Ready",D31=0),"",O31*Setup!$B$6/D31)</f>
        <v/>
      </c>
      <c r="W31" s="14" t="str">
        <f>IF(OR(E31&lt;&gt;"Ready",D31=0),"",P31*Setup!$B$6/D31)</f>
        <v/>
      </c>
      <c r="X31" s="1">
        <f>COUNTIFS('Incident Log'!$C$9:$C$1008,"&gt;="&amp;A31,'Incident Log'!$C$9:$C$1008,"&lt;"&amp;EDATE(A31,1),'Incident Log'!$AK$9:$AK$1008,"&lt;&gt;Ready",'Incident Log'!$AK$9:$AK$1008,"&lt;&gt;")</f>
        <v>0</v>
      </c>
      <c r="Y31" s="1">
        <f>COUNTIFS('Hours Worked'!$A$9:$A$128,A31)</f>
        <v>0</v>
      </c>
    </row>
    <row r="32" spans="1:25" ht="24.95" customHeight="1">
      <c r="A32" s="12">
        <f>DATE(2026,24,1)</f>
        <v>46722</v>
      </c>
      <c r="B32" s="9" t="str">
        <f>IF(Y32=1,SUMIFS('Hours Worked'!$B$9:$B$128,'Hours Worked'!$A$9:$A$128,A32),"")</f>
        <v/>
      </c>
      <c r="C32" s="9" t="str">
        <f>IF(Y32=1,SUMIFS('Hours Worked'!$C$9:$C$128,'Hours Worked'!$A$9:$A$128,A32),"")</f>
        <v/>
      </c>
      <c r="D32" s="9" t="str">
        <f>IF(Y32=1,SUM(B32:C32),"")</f>
        <v/>
      </c>
      <c r="E32" s="1" t="str">
        <f>IF(Y32=0,"Enter hours",IF(Y32&gt;1,"Duplicate hours month",IF(COUNTIFS('Hours Worked'!$A$9:$A$128,A32,'Hours Worked'!$H$9:$H$128,"Ready")&lt;&gt;1,"Review hours/register",IF(OR(X32&gt;0,COUNTIFS('Incident Log'!$AK$9:$AK$1008,"Missing / invalid date")&gt;0),"Resolve case inputs","Ready"))))</f>
        <v>Enter hours</v>
      </c>
      <c r="F32" s="1">
        <f>COUNTIFS('Incident Log'!$C$9:$C$1008,"&gt;="&amp;A32,'Incident Log'!$C$9:$C$1008,"&lt;"&amp;EDATE(A32,1),'Incident Log'!$A$9:$A$1008,"&lt;&gt;")</f>
        <v>0</v>
      </c>
      <c r="G32" s="1">
        <f>SUMIFS('Incident Log'!$AJ$9:$AJ$1008,'Incident Log'!$C$9:$C$1008,"&gt;="&amp;A32,'Incident Log'!$C$9:$C$1008,"&lt;"&amp;EDATE(A32,1))</f>
        <v>0</v>
      </c>
      <c r="H32" s="1">
        <f>COUNTIFS('Incident Log'!$C$9:$C$1008,"&gt;="&amp;A32,'Incident Log'!$C$9:$C$1008,"&lt;"&amp;EDATE(A32,1),'Incident Log'!$I$9:$I$1008,"First aid",'Incident Log'!$J$9:$J$1008,"Yes",'Incident Log'!$G$9:$G$1008,"Employee")+COUNTIFS('Incident Log'!$C$9:$C$1008,"&gt;="&amp;A32,'Incident Log'!$C$9:$C$1008,"&lt;"&amp;EDATE(A32,1),'Incident Log'!$I$9:$I$1008,"First aid",'Incident Log'!$J$9:$J$1008,"Yes",'Incident Log'!$G$9:$G$1008,"Contractor")</f>
        <v>0</v>
      </c>
      <c r="I32" s="1">
        <f>COUNTIFS('Incident Log'!$C$9:$C$1008,"&gt;="&amp;A32,'Incident Log'!$C$9:$C$1008,"&lt;"&amp;EDATE(A32,1),'Incident Log'!$I$9:$I$1008,"Medical treatment",'Incident Log'!$J$9:$J$1008,"Yes",'Incident Log'!$G$9:$G$1008,"Employee")+COUNTIFS('Incident Log'!$C$9:$C$1008,"&gt;="&amp;A32,'Incident Log'!$C$9:$C$1008,"&lt;"&amp;EDATE(A32,1),'Incident Log'!$I$9:$I$1008,"Medical treatment",'Incident Log'!$J$9:$J$1008,"Yes",'Incident Log'!$G$9:$G$1008,"Contractor")</f>
        <v>0</v>
      </c>
      <c r="J32" s="1">
        <f>COUNTIFS('Incident Log'!$C$9:$C$1008,"&gt;="&amp;A32,'Incident Log'!$C$9:$C$1008,"&lt;"&amp;EDATE(A32,1),'Incident Log'!$I$9:$I$1008,"Restricted / modified work",'Incident Log'!$J$9:$J$1008,"Yes",'Incident Log'!$G$9:$G$1008,"Employee")+COUNTIFS('Incident Log'!$C$9:$C$1008,"&gt;="&amp;A32,'Incident Log'!$C$9:$C$1008,"&lt;"&amp;EDATE(A32,1),'Incident Log'!$I$9:$I$1008,"Restricted / modified work",'Incident Log'!$J$9:$J$1008,"Yes",'Incident Log'!$G$9:$G$1008,"Contractor")</f>
        <v>0</v>
      </c>
      <c r="K32" s="1">
        <f>COUNTIFS('Incident Log'!$C$9:$C$1008,"&gt;="&amp;A32,'Incident Log'!$C$9:$C$1008,"&lt;"&amp;EDATE(A32,1),'Incident Log'!$I$9:$I$1008,"Lost time",'Incident Log'!$J$9:$J$1008,"Yes",'Incident Log'!$G$9:$G$1008,"Employee")+COUNTIFS('Incident Log'!$C$9:$C$1008,"&gt;="&amp;A32,'Incident Log'!$C$9:$C$1008,"&lt;"&amp;EDATE(A32,1),'Incident Log'!$I$9:$I$1008,"Lost time",'Incident Log'!$J$9:$J$1008,"Yes",'Incident Log'!$G$9:$G$1008,"Contractor")</f>
        <v>0</v>
      </c>
      <c r="L32" s="1">
        <f>COUNTIFS('Incident Log'!$C$9:$C$1008,"&gt;="&amp;A32,'Incident Log'!$C$9:$C$1008,"&lt;"&amp;EDATE(A32,1),'Incident Log'!$I$9:$I$1008,"Fatality",'Incident Log'!$J$9:$J$1008,"Yes",'Incident Log'!$G$9:$G$1008,"Employee")+COUNTIFS('Incident Log'!$C$9:$C$1008,"&gt;="&amp;A32,'Incident Log'!$C$9:$C$1008,"&lt;"&amp;EDATE(A32,1),'Incident Log'!$I$9:$I$1008,"Fatality",'Incident Log'!$J$9:$J$1008,"Yes",'Incident Log'!$G$9:$G$1008,"Contractor")</f>
        <v>0</v>
      </c>
      <c r="M32" s="1">
        <f>COUNTIFS('Incident Log'!$C$9:$C$1008,"&gt;="&amp;A32,'Incident Log'!$C$9:$C$1008,"&lt;"&amp;EDATE(A32,1),'Incident Log'!$I$9:$I$1008,"Other recordable",'Incident Log'!$J$9:$J$1008,"Yes",'Incident Log'!$G$9:$G$1008,"Employee")+COUNTIFS('Incident Log'!$C$9:$C$1008,"&gt;="&amp;A32,'Incident Log'!$C$9:$C$1008,"&lt;"&amp;EDATE(A32,1),'Incident Log'!$I$9:$I$1008,"Other recordable",'Incident Log'!$J$9:$J$1008,"Yes",'Incident Log'!$G$9:$G$1008,"Contractor")</f>
        <v>0</v>
      </c>
      <c r="N32" s="1">
        <f>SUMIFS('Incident Log'!$AG$9:$AG$1008,'Incident Log'!$C$9:$C$1008,"&gt;="&amp;A32,'Incident Log'!$C$9:$C$1008,"&lt;"&amp;EDATE(A32,1))</f>
        <v>0</v>
      </c>
      <c r="O32" s="1">
        <f>SUMIFS('Incident Log'!$AH$9:$AH$1008,'Incident Log'!$C$9:$C$1008,"&gt;="&amp;A32,'Incident Log'!$C$9:$C$1008,"&lt;"&amp;EDATE(A32,1))</f>
        <v>0</v>
      </c>
      <c r="P32" s="1">
        <f>SUMIFS('Incident Log'!$Q$9:$Q$1008,'Incident Log'!$C$9:$C$1008,"&gt;="&amp;A32,'Incident Log'!$C$9:$C$1008,"&lt;"&amp;EDATE(A32,1),'Incident Log'!$J$9:$J$1008,"Yes",'Incident Log'!$G$9:$G$1008,"Employee")+SUMIFS('Incident Log'!$Q$9:$Q$1008,'Incident Log'!$C$9:$C$1008,"&gt;="&amp;A32,'Incident Log'!$C$9:$C$1008,"&lt;"&amp;EDATE(A32,1),'Incident Log'!$J$9:$J$1008,"Yes",'Incident Log'!$G$9:$G$1008,"Contractor")</f>
        <v>0</v>
      </c>
      <c r="Q32" s="1">
        <f>SUMIFS('Incident Log'!$R$9:$R$1008,'Incident Log'!$C$9:$C$1008,"&gt;="&amp;A32,'Incident Log'!$C$9:$C$1008,"&lt;"&amp;EDATE(A32,1),'Incident Log'!$J$9:$J$1008,"Yes",'Incident Log'!$G$9:$G$1008,"Employee")+SUMIFS('Incident Log'!$R$9:$R$1008,'Incident Log'!$C$9:$C$1008,"&gt;="&amp;A32,'Incident Log'!$C$9:$C$1008,"&lt;"&amp;EDATE(A32,1),'Incident Log'!$J$9:$J$1008,"Yes",'Incident Log'!$G$9:$G$1008,"Contractor")</f>
        <v>0</v>
      </c>
      <c r="R32" s="13">
        <f>SUMIFS('Incident Log'!$S$9:$S$1008,'Incident Log'!$C$9:$C$1008,"&gt;="&amp;A32,'Incident Log'!$C$9:$C$1008,"&lt;"&amp;EDATE(A32,1))</f>
        <v>0</v>
      </c>
      <c r="S32" s="1">
        <f>COUNTIFS('Incident Log'!$C$9:$C$1008,"&gt;="&amp;A32,'Incident Log'!$C$9:$C$1008,"&lt;"&amp;EDATE(A32,1),'Incident Log'!$H$9:$H$1008,"Near miss")</f>
        <v>0</v>
      </c>
      <c r="T32" s="1">
        <f>COUNTIFS('Incident Log'!$C$9:$C$1008,"&gt;="&amp;A32,'Incident Log'!$C$9:$C$1008,"&lt;"&amp;EDATE(A32,1),'Incident Log'!$M$9:$M$1008,"4*")+COUNTIFS('Incident Log'!$C$9:$C$1008,"&gt;="&amp;A32,'Incident Log'!$C$9:$C$1008,"&lt;"&amp;EDATE(A32,1),'Incident Log'!$M$9:$M$1008,"5*")</f>
        <v>0</v>
      </c>
      <c r="U32" s="14" t="str">
        <f>IF(OR(E32&lt;&gt;"Ready",D32=0),"",N32*Setup!$B$6/D32)</f>
        <v/>
      </c>
      <c r="V32" s="14" t="str">
        <f>IF(OR(E32&lt;&gt;"Ready",D32=0),"",O32*Setup!$B$6/D32)</f>
        <v/>
      </c>
      <c r="W32" s="14" t="str">
        <f>IF(OR(E32&lt;&gt;"Ready",D32=0),"",P32*Setup!$B$6/D32)</f>
        <v/>
      </c>
      <c r="X32" s="1">
        <f>COUNTIFS('Incident Log'!$C$9:$C$1008,"&gt;="&amp;A32,'Incident Log'!$C$9:$C$1008,"&lt;"&amp;EDATE(A32,1),'Incident Log'!$AK$9:$AK$1008,"&lt;&gt;Ready",'Incident Log'!$AK$9:$AK$1008,"&lt;&gt;")</f>
        <v>0</v>
      </c>
      <c r="Y32" s="1">
        <f>COUNTIFS('Hours Worked'!$A$9:$A$128,A32)</f>
        <v>0</v>
      </c>
    </row>
    <row r="33" spans="1:25" ht="24.95" customHeight="1">
      <c r="A33" s="12">
        <f>DATE(2026,25,1)</f>
        <v>46753</v>
      </c>
      <c r="B33" s="9" t="str">
        <f>IF(Y33=1,SUMIFS('Hours Worked'!$B$9:$B$128,'Hours Worked'!$A$9:$A$128,A33),"")</f>
        <v/>
      </c>
      <c r="C33" s="9" t="str">
        <f>IF(Y33=1,SUMIFS('Hours Worked'!$C$9:$C$128,'Hours Worked'!$A$9:$A$128,A33),"")</f>
        <v/>
      </c>
      <c r="D33" s="9" t="str">
        <f>IF(Y33=1,SUM(B33:C33),"")</f>
        <v/>
      </c>
      <c r="E33" s="1" t="str">
        <f>IF(Y33=0,"Enter hours",IF(Y33&gt;1,"Duplicate hours month",IF(COUNTIFS('Hours Worked'!$A$9:$A$128,A33,'Hours Worked'!$H$9:$H$128,"Ready")&lt;&gt;1,"Review hours/register",IF(OR(X33&gt;0,COUNTIFS('Incident Log'!$AK$9:$AK$1008,"Missing / invalid date")&gt;0),"Resolve case inputs","Ready"))))</f>
        <v>Enter hours</v>
      </c>
      <c r="F33" s="1">
        <f>COUNTIFS('Incident Log'!$C$9:$C$1008,"&gt;="&amp;A33,'Incident Log'!$C$9:$C$1008,"&lt;"&amp;EDATE(A33,1),'Incident Log'!$A$9:$A$1008,"&lt;&gt;")</f>
        <v>0</v>
      </c>
      <c r="G33" s="1">
        <f>SUMIFS('Incident Log'!$AJ$9:$AJ$1008,'Incident Log'!$C$9:$C$1008,"&gt;="&amp;A33,'Incident Log'!$C$9:$C$1008,"&lt;"&amp;EDATE(A33,1))</f>
        <v>0</v>
      </c>
      <c r="H33" s="1">
        <f>COUNTIFS('Incident Log'!$C$9:$C$1008,"&gt;="&amp;A33,'Incident Log'!$C$9:$C$1008,"&lt;"&amp;EDATE(A33,1),'Incident Log'!$I$9:$I$1008,"First aid",'Incident Log'!$J$9:$J$1008,"Yes",'Incident Log'!$G$9:$G$1008,"Employee")+COUNTIFS('Incident Log'!$C$9:$C$1008,"&gt;="&amp;A33,'Incident Log'!$C$9:$C$1008,"&lt;"&amp;EDATE(A33,1),'Incident Log'!$I$9:$I$1008,"First aid",'Incident Log'!$J$9:$J$1008,"Yes",'Incident Log'!$G$9:$G$1008,"Contractor")</f>
        <v>0</v>
      </c>
      <c r="I33" s="1">
        <f>COUNTIFS('Incident Log'!$C$9:$C$1008,"&gt;="&amp;A33,'Incident Log'!$C$9:$C$1008,"&lt;"&amp;EDATE(A33,1),'Incident Log'!$I$9:$I$1008,"Medical treatment",'Incident Log'!$J$9:$J$1008,"Yes",'Incident Log'!$G$9:$G$1008,"Employee")+COUNTIFS('Incident Log'!$C$9:$C$1008,"&gt;="&amp;A33,'Incident Log'!$C$9:$C$1008,"&lt;"&amp;EDATE(A33,1),'Incident Log'!$I$9:$I$1008,"Medical treatment",'Incident Log'!$J$9:$J$1008,"Yes",'Incident Log'!$G$9:$G$1008,"Contractor")</f>
        <v>0</v>
      </c>
      <c r="J33" s="1">
        <f>COUNTIFS('Incident Log'!$C$9:$C$1008,"&gt;="&amp;A33,'Incident Log'!$C$9:$C$1008,"&lt;"&amp;EDATE(A33,1),'Incident Log'!$I$9:$I$1008,"Restricted / modified work",'Incident Log'!$J$9:$J$1008,"Yes",'Incident Log'!$G$9:$G$1008,"Employee")+COUNTIFS('Incident Log'!$C$9:$C$1008,"&gt;="&amp;A33,'Incident Log'!$C$9:$C$1008,"&lt;"&amp;EDATE(A33,1),'Incident Log'!$I$9:$I$1008,"Restricted / modified work",'Incident Log'!$J$9:$J$1008,"Yes",'Incident Log'!$G$9:$G$1008,"Contractor")</f>
        <v>0</v>
      </c>
      <c r="K33" s="1">
        <f>COUNTIFS('Incident Log'!$C$9:$C$1008,"&gt;="&amp;A33,'Incident Log'!$C$9:$C$1008,"&lt;"&amp;EDATE(A33,1),'Incident Log'!$I$9:$I$1008,"Lost time",'Incident Log'!$J$9:$J$1008,"Yes",'Incident Log'!$G$9:$G$1008,"Employee")+COUNTIFS('Incident Log'!$C$9:$C$1008,"&gt;="&amp;A33,'Incident Log'!$C$9:$C$1008,"&lt;"&amp;EDATE(A33,1),'Incident Log'!$I$9:$I$1008,"Lost time",'Incident Log'!$J$9:$J$1008,"Yes",'Incident Log'!$G$9:$G$1008,"Contractor")</f>
        <v>0</v>
      </c>
      <c r="L33" s="1">
        <f>COUNTIFS('Incident Log'!$C$9:$C$1008,"&gt;="&amp;A33,'Incident Log'!$C$9:$C$1008,"&lt;"&amp;EDATE(A33,1),'Incident Log'!$I$9:$I$1008,"Fatality",'Incident Log'!$J$9:$J$1008,"Yes",'Incident Log'!$G$9:$G$1008,"Employee")+COUNTIFS('Incident Log'!$C$9:$C$1008,"&gt;="&amp;A33,'Incident Log'!$C$9:$C$1008,"&lt;"&amp;EDATE(A33,1),'Incident Log'!$I$9:$I$1008,"Fatality",'Incident Log'!$J$9:$J$1008,"Yes",'Incident Log'!$G$9:$G$1008,"Contractor")</f>
        <v>0</v>
      </c>
      <c r="M33" s="1">
        <f>COUNTIFS('Incident Log'!$C$9:$C$1008,"&gt;="&amp;A33,'Incident Log'!$C$9:$C$1008,"&lt;"&amp;EDATE(A33,1),'Incident Log'!$I$9:$I$1008,"Other recordable",'Incident Log'!$J$9:$J$1008,"Yes",'Incident Log'!$G$9:$G$1008,"Employee")+COUNTIFS('Incident Log'!$C$9:$C$1008,"&gt;="&amp;A33,'Incident Log'!$C$9:$C$1008,"&lt;"&amp;EDATE(A33,1),'Incident Log'!$I$9:$I$1008,"Other recordable",'Incident Log'!$J$9:$J$1008,"Yes",'Incident Log'!$G$9:$G$1008,"Contractor")</f>
        <v>0</v>
      </c>
      <c r="N33" s="1">
        <f>SUMIFS('Incident Log'!$AG$9:$AG$1008,'Incident Log'!$C$9:$C$1008,"&gt;="&amp;A33,'Incident Log'!$C$9:$C$1008,"&lt;"&amp;EDATE(A33,1))</f>
        <v>0</v>
      </c>
      <c r="O33" s="1">
        <f>SUMIFS('Incident Log'!$AH$9:$AH$1008,'Incident Log'!$C$9:$C$1008,"&gt;="&amp;A33,'Incident Log'!$C$9:$C$1008,"&lt;"&amp;EDATE(A33,1))</f>
        <v>0</v>
      </c>
      <c r="P33" s="1">
        <f>SUMIFS('Incident Log'!$Q$9:$Q$1008,'Incident Log'!$C$9:$C$1008,"&gt;="&amp;A33,'Incident Log'!$C$9:$C$1008,"&lt;"&amp;EDATE(A33,1),'Incident Log'!$J$9:$J$1008,"Yes",'Incident Log'!$G$9:$G$1008,"Employee")+SUMIFS('Incident Log'!$Q$9:$Q$1008,'Incident Log'!$C$9:$C$1008,"&gt;="&amp;A33,'Incident Log'!$C$9:$C$1008,"&lt;"&amp;EDATE(A33,1),'Incident Log'!$J$9:$J$1008,"Yes",'Incident Log'!$G$9:$G$1008,"Contractor")</f>
        <v>0</v>
      </c>
      <c r="Q33" s="1">
        <f>SUMIFS('Incident Log'!$R$9:$R$1008,'Incident Log'!$C$9:$C$1008,"&gt;="&amp;A33,'Incident Log'!$C$9:$C$1008,"&lt;"&amp;EDATE(A33,1),'Incident Log'!$J$9:$J$1008,"Yes",'Incident Log'!$G$9:$G$1008,"Employee")+SUMIFS('Incident Log'!$R$9:$R$1008,'Incident Log'!$C$9:$C$1008,"&gt;="&amp;A33,'Incident Log'!$C$9:$C$1008,"&lt;"&amp;EDATE(A33,1),'Incident Log'!$J$9:$J$1008,"Yes",'Incident Log'!$G$9:$G$1008,"Contractor")</f>
        <v>0</v>
      </c>
      <c r="R33" s="13">
        <f>SUMIFS('Incident Log'!$S$9:$S$1008,'Incident Log'!$C$9:$C$1008,"&gt;="&amp;A33,'Incident Log'!$C$9:$C$1008,"&lt;"&amp;EDATE(A33,1))</f>
        <v>0</v>
      </c>
      <c r="S33" s="1">
        <f>COUNTIFS('Incident Log'!$C$9:$C$1008,"&gt;="&amp;A33,'Incident Log'!$C$9:$C$1008,"&lt;"&amp;EDATE(A33,1),'Incident Log'!$H$9:$H$1008,"Near miss")</f>
        <v>0</v>
      </c>
      <c r="T33" s="1">
        <f>COUNTIFS('Incident Log'!$C$9:$C$1008,"&gt;="&amp;A33,'Incident Log'!$C$9:$C$1008,"&lt;"&amp;EDATE(A33,1),'Incident Log'!$M$9:$M$1008,"4*")+COUNTIFS('Incident Log'!$C$9:$C$1008,"&gt;="&amp;A33,'Incident Log'!$C$9:$C$1008,"&lt;"&amp;EDATE(A33,1),'Incident Log'!$M$9:$M$1008,"5*")</f>
        <v>0</v>
      </c>
      <c r="U33" s="14" t="str">
        <f>IF(OR(E33&lt;&gt;"Ready",D33=0),"",N33*Setup!$B$6/D33)</f>
        <v/>
      </c>
      <c r="V33" s="14" t="str">
        <f>IF(OR(E33&lt;&gt;"Ready",D33=0),"",O33*Setup!$B$6/D33)</f>
        <v/>
      </c>
      <c r="W33" s="14" t="str">
        <f>IF(OR(E33&lt;&gt;"Ready",D33=0),"",P33*Setup!$B$6/D33)</f>
        <v/>
      </c>
      <c r="X33" s="1">
        <f>COUNTIFS('Incident Log'!$C$9:$C$1008,"&gt;="&amp;A33,'Incident Log'!$C$9:$C$1008,"&lt;"&amp;EDATE(A33,1),'Incident Log'!$AK$9:$AK$1008,"&lt;&gt;Ready",'Incident Log'!$AK$9:$AK$1008,"&lt;&gt;")</f>
        <v>0</v>
      </c>
      <c r="Y33" s="1">
        <f>COUNTIFS('Hours Worked'!$A$9:$A$128,A33)</f>
        <v>0</v>
      </c>
    </row>
    <row r="34" spans="1:25" ht="24.95" customHeight="1">
      <c r="A34" s="12">
        <f>DATE(2026,26,1)</f>
        <v>46784</v>
      </c>
      <c r="B34" s="9" t="str">
        <f>IF(Y34=1,SUMIFS('Hours Worked'!$B$9:$B$128,'Hours Worked'!$A$9:$A$128,A34),"")</f>
        <v/>
      </c>
      <c r="C34" s="9" t="str">
        <f>IF(Y34=1,SUMIFS('Hours Worked'!$C$9:$C$128,'Hours Worked'!$A$9:$A$128,A34),"")</f>
        <v/>
      </c>
      <c r="D34" s="9" t="str">
        <f>IF(Y34=1,SUM(B34:C34),"")</f>
        <v/>
      </c>
      <c r="E34" s="1" t="str">
        <f>IF(Y34=0,"Enter hours",IF(Y34&gt;1,"Duplicate hours month",IF(COUNTIFS('Hours Worked'!$A$9:$A$128,A34,'Hours Worked'!$H$9:$H$128,"Ready")&lt;&gt;1,"Review hours/register",IF(OR(X34&gt;0,COUNTIFS('Incident Log'!$AK$9:$AK$1008,"Missing / invalid date")&gt;0),"Resolve case inputs","Ready"))))</f>
        <v>Enter hours</v>
      </c>
      <c r="F34" s="1">
        <f>COUNTIFS('Incident Log'!$C$9:$C$1008,"&gt;="&amp;A34,'Incident Log'!$C$9:$C$1008,"&lt;"&amp;EDATE(A34,1),'Incident Log'!$A$9:$A$1008,"&lt;&gt;")</f>
        <v>0</v>
      </c>
      <c r="G34" s="1">
        <f>SUMIFS('Incident Log'!$AJ$9:$AJ$1008,'Incident Log'!$C$9:$C$1008,"&gt;="&amp;A34,'Incident Log'!$C$9:$C$1008,"&lt;"&amp;EDATE(A34,1))</f>
        <v>0</v>
      </c>
      <c r="H34" s="1">
        <f>COUNTIFS('Incident Log'!$C$9:$C$1008,"&gt;="&amp;A34,'Incident Log'!$C$9:$C$1008,"&lt;"&amp;EDATE(A34,1),'Incident Log'!$I$9:$I$1008,"First aid",'Incident Log'!$J$9:$J$1008,"Yes",'Incident Log'!$G$9:$G$1008,"Employee")+COUNTIFS('Incident Log'!$C$9:$C$1008,"&gt;="&amp;A34,'Incident Log'!$C$9:$C$1008,"&lt;"&amp;EDATE(A34,1),'Incident Log'!$I$9:$I$1008,"First aid",'Incident Log'!$J$9:$J$1008,"Yes",'Incident Log'!$G$9:$G$1008,"Contractor")</f>
        <v>0</v>
      </c>
      <c r="I34" s="1">
        <f>COUNTIFS('Incident Log'!$C$9:$C$1008,"&gt;="&amp;A34,'Incident Log'!$C$9:$C$1008,"&lt;"&amp;EDATE(A34,1),'Incident Log'!$I$9:$I$1008,"Medical treatment",'Incident Log'!$J$9:$J$1008,"Yes",'Incident Log'!$G$9:$G$1008,"Employee")+COUNTIFS('Incident Log'!$C$9:$C$1008,"&gt;="&amp;A34,'Incident Log'!$C$9:$C$1008,"&lt;"&amp;EDATE(A34,1),'Incident Log'!$I$9:$I$1008,"Medical treatment",'Incident Log'!$J$9:$J$1008,"Yes",'Incident Log'!$G$9:$G$1008,"Contractor")</f>
        <v>0</v>
      </c>
      <c r="J34" s="1">
        <f>COUNTIFS('Incident Log'!$C$9:$C$1008,"&gt;="&amp;A34,'Incident Log'!$C$9:$C$1008,"&lt;"&amp;EDATE(A34,1),'Incident Log'!$I$9:$I$1008,"Restricted / modified work",'Incident Log'!$J$9:$J$1008,"Yes",'Incident Log'!$G$9:$G$1008,"Employee")+COUNTIFS('Incident Log'!$C$9:$C$1008,"&gt;="&amp;A34,'Incident Log'!$C$9:$C$1008,"&lt;"&amp;EDATE(A34,1),'Incident Log'!$I$9:$I$1008,"Restricted / modified work",'Incident Log'!$J$9:$J$1008,"Yes",'Incident Log'!$G$9:$G$1008,"Contractor")</f>
        <v>0</v>
      </c>
      <c r="K34" s="1">
        <f>COUNTIFS('Incident Log'!$C$9:$C$1008,"&gt;="&amp;A34,'Incident Log'!$C$9:$C$1008,"&lt;"&amp;EDATE(A34,1),'Incident Log'!$I$9:$I$1008,"Lost time",'Incident Log'!$J$9:$J$1008,"Yes",'Incident Log'!$G$9:$G$1008,"Employee")+COUNTIFS('Incident Log'!$C$9:$C$1008,"&gt;="&amp;A34,'Incident Log'!$C$9:$C$1008,"&lt;"&amp;EDATE(A34,1),'Incident Log'!$I$9:$I$1008,"Lost time",'Incident Log'!$J$9:$J$1008,"Yes",'Incident Log'!$G$9:$G$1008,"Contractor")</f>
        <v>0</v>
      </c>
      <c r="L34" s="1">
        <f>COUNTIFS('Incident Log'!$C$9:$C$1008,"&gt;="&amp;A34,'Incident Log'!$C$9:$C$1008,"&lt;"&amp;EDATE(A34,1),'Incident Log'!$I$9:$I$1008,"Fatality",'Incident Log'!$J$9:$J$1008,"Yes",'Incident Log'!$G$9:$G$1008,"Employee")+COUNTIFS('Incident Log'!$C$9:$C$1008,"&gt;="&amp;A34,'Incident Log'!$C$9:$C$1008,"&lt;"&amp;EDATE(A34,1),'Incident Log'!$I$9:$I$1008,"Fatality",'Incident Log'!$J$9:$J$1008,"Yes",'Incident Log'!$G$9:$G$1008,"Contractor")</f>
        <v>0</v>
      </c>
      <c r="M34" s="1">
        <f>COUNTIFS('Incident Log'!$C$9:$C$1008,"&gt;="&amp;A34,'Incident Log'!$C$9:$C$1008,"&lt;"&amp;EDATE(A34,1),'Incident Log'!$I$9:$I$1008,"Other recordable",'Incident Log'!$J$9:$J$1008,"Yes",'Incident Log'!$G$9:$G$1008,"Employee")+COUNTIFS('Incident Log'!$C$9:$C$1008,"&gt;="&amp;A34,'Incident Log'!$C$9:$C$1008,"&lt;"&amp;EDATE(A34,1),'Incident Log'!$I$9:$I$1008,"Other recordable",'Incident Log'!$J$9:$J$1008,"Yes",'Incident Log'!$G$9:$G$1008,"Contractor")</f>
        <v>0</v>
      </c>
      <c r="N34" s="1">
        <f>SUMIFS('Incident Log'!$AG$9:$AG$1008,'Incident Log'!$C$9:$C$1008,"&gt;="&amp;A34,'Incident Log'!$C$9:$C$1008,"&lt;"&amp;EDATE(A34,1))</f>
        <v>0</v>
      </c>
      <c r="O34" s="1">
        <f>SUMIFS('Incident Log'!$AH$9:$AH$1008,'Incident Log'!$C$9:$C$1008,"&gt;="&amp;A34,'Incident Log'!$C$9:$C$1008,"&lt;"&amp;EDATE(A34,1))</f>
        <v>0</v>
      </c>
      <c r="P34" s="1">
        <f>SUMIFS('Incident Log'!$Q$9:$Q$1008,'Incident Log'!$C$9:$C$1008,"&gt;="&amp;A34,'Incident Log'!$C$9:$C$1008,"&lt;"&amp;EDATE(A34,1),'Incident Log'!$J$9:$J$1008,"Yes",'Incident Log'!$G$9:$G$1008,"Employee")+SUMIFS('Incident Log'!$Q$9:$Q$1008,'Incident Log'!$C$9:$C$1008,"&gt;="&amp;A34,'Incident Log'!$C$9:$C$1008,"&lt;"&amp;EDATE(A34,1),'Incident Log'!$J$9:$J$1008,"Yes",'Incident Log'!$G$9:$G$1008,"Contractor")</f>
        <v>0</v>
      </c>
      <c r="Q34" s="1">
        <f>SUMIFS('Incident Log'!$R$9:$R$1008,'Incident Log'!$C$9:$C$1008,"&gt;="&amp;A34,'Incident Log'!$C$9:$C$1008,"&lt;"&amp;EDATE(A34,1),'Incident Log'!$J$9:$J$1008,"Yes",'Incident Log'!$G$9:$G$1008,"Employee")+SUMIFS('Incident Log'!$R$9:$R$1008,'Incident Log'!$C$9:$C$1008,"&gt;="&amp;A34,'Incident Log'!$C$9:$C$1008,"&lt;"&amp;EDATE(A34,1),'Incident Log'!$J$9:$J$1008,"Yes",'Incident Log'!$G$9:$G$1008,"Contractor")</f>
        <v>0</v>
      </c>
      <c r="R34" s="13">
        <f>SUMIFS('Incident Log'!$S$9:$S$1008,'Incident Log'!$C$9:$C$1008,"&gt;="&amp;A34,'Incident Log'!$C$9:$C$1008,"&lt;"&amp;EDATE(A34,1))</f>
        <v>0</v>
      </c>
      <c r="S34" s="1">
        <f>COUNTIFS('Incident Log'!$C$9:$C$1008,"&gt;="&amp;A34,'Incident Log'!$C$9:$C$1008,"&lt;"&amp;EDATE(A34,1),'Incident Log'!$H$9:$H$1008,"Near miss")</f>
        <v>0</v>
      </c>
      <c r="T34" s="1">
        <f>COUNTIFS('Incident Log'!$C$9:$C$1008,"&gt;="&amp;A34,'Incident Log'!$C$9:$C$1008,"&lt;"&amp;EDATE(A34,1),'Incident Log'!$M$9:$M$1008,"4*")+COUNTIFS('Incident Log'!$C$9:$C$1008,"&gt;="&amp;A34,'Incident Log'!$C$9:$C$1008,"&lt;"&amp;EDATE(A34,1),'Incident Log'!$M$9:$M$1008,"5*")</f>
        <v>0</v>
      </c>
      <c r="U34" s="14" t="str">
        <f>IF(OR(E34&lt;&gt;"Ready",D34=0),"",N34*Setup!$B$6/D34)</f>
        <v/>
      </c>
      <c r="V34" s="14" t="str">
        <f>IF(OR(E34&lt;&gt;"Ready",D34=0),"",O34*Setup!$B$6/D34)</f>
        <v/>
      </c>
      <c r="W34" s="14" t="str">
        <f>IF(OR(E34&lt;&gt;"Ready",D34=0),"",P34*Setup!$B$6/D34)</f>
        <v/>
      </c>
      <c r="X34" s="1">
        <f>COUNTIFS('Incident Log'!$C$9:$C$1008,"&gt;="&amp;A34,'Incident Log'!$C$9:$C$1008,"&lt;"&amp;EDATE(A34,1),'Incident Log'!$AK$9:$AK$1008,"&lt;&gt;Ready",'Incident Log'!$AK$9:$AK$1008,"&lt;&gt;")</f>
        <v>0</v>
      </c>
      <c r="Y34" s="1">
        <f>COUNTIFS('Hours Worked'!$A$9:$A$128,A34)</f>
        <v>0</v>
      </c>
    </row>
    <row r="35" spans="1:25" ht="24.95" customHeight="1">
      <c r="A35" s="12">
        <f>DATE(2026,27,1)</f>
        <v>46813</v>
      </c>
      <c r="B35" s="9" t="str">
        <f>IF(Y35=1,SUMIFS('Hours Worked'!$B$9:$B$128,'Hours Worked'!$A$9:$A$128,A35),"")</f>
        <v/>
      </c>
      <c r="C35" s="9" t="str">
        <f>IF(Y35=1,SUMIFS('Hours Worked'!$C$9:$C$128,'Hours Worked'!$A$9:$A$128,A35),"")</f>
        <v/>
      </c>
      <c r="D35" s="9" t="str">
        <f>IF(Y35=1,SUM(B35:C35),"")</f>
        <v/>
      </c>
      <c r="E35" s="1" t="str">
        <f>IF(Y35=0,"Enter hours",IF(Y35&gt;1,"Duplicate hours month",IF(COUNTIFS('Hours Worked'!$A$9:$A$128,A35,'Hours Worked'!$H$9:$H$128,"Ready")&lt;&gt;1,"Review hours/register",IF(OR(X35&gt;0,COUNTIFS('Incident Log'!$AK$9:$AK$1008,"Missing / invalid date")&gt;0),"Resolve case inputs","Ready"))))</f>
        <v>Enter hours</v>
      </c>
      <c r="F35" s="1">
        <f>COUNTIFS('Incident Log'!$C$9:$C$1008,"&gt;="&amp;A35,'Incident Log'!$C$9:$C$1008,"&lt;"&amp;EDATE(A35,1),'Incident Log'!$A$9:$A$1008,"&lt;&gt;")</f>
        <v>0</v>
      </c>
      <c r="G35" s="1">
        <f>SUMIFS('Incident Log'!$AJ$9:$AJ$1008,'Incident Log'!$C$9:$C$1008,"&gt;="&amp;A35,'Incident Log'!$C$9:$C$1008,"&lt;"&amp;EDATE(A35,1))</f>
        <v>0</v>
      </c>
      <c r="H35" s="1">
        <f>COUNTIFS('Incident Log'!$C$9:$C$1008,"&gt;="&amp;A35,'Incident Log'!$C$9:$C$1008,"&lt;"&amp;EDATE(A35,1),'Incident Log'!$I$9:$I$1008,"First aid",'Incident Log'!$J$9:$J$1008,"Yes",'Incident Log'!$G$9:$G$1008,"Employee")+COUNTIFS('Incident Log'!$C$9:$C$1008,"&gt;="&amp;A35,'Incident Log'!$C$9:$C$1008,"&lt;"&amp;EDATE(A35,1),'Incident Log'!$I$9:$I$1008,"First aid",'Incident Log'!$J$9:$J$1008,"Yes",'Incident Log'!$G$9:$G$1008,"Contractor")</f>
        <v>0</v>
      </c>
      <c r="I35" s="1">
        <f>COUNTIFS('Incident Log'!$C$9:$C$1008,"&gt;="&amp;A35,'Incident Log'!$C$9:$C$1008,"&lt;"&amp;EDATE(A35,1),'Incident Log'!$I$9:$I$1008,"Medical treatment",'Incident Log'!$J$9:$J$1008,"Yes",'Incident Log'!$G$9:$G$1008,"Employee")+COUNTIFS('Incident Log'!$C$9:$C$1008,"&gt;="&amp;A35,'Incident Log'!$C$9:$C$1008,"&lt;"&amp;EDATE(A35,1),'Incident Log'!$I$9:$I$1008,"Medical treatment",'Incident Log'!$J$9:$J$1008,"Yes",'Incident Log'!$G$9:$G$1008,"Contractor")</f>
        <v>0</v>
      </c>
      <c r="J35" s="1">
        <f>COUNTIFS('Incident Log'!$C$9:$C$1008,"&gt;="&amp;A35,'Incident Log'!$C$9:$C$1008,"&lt;"&amp;EDATE(A35,1),'Incident Log'!$I$9:$I$1008,"Restricted / modified work",'Incident Log'!$J$9:$J$1008,"Yes",'Incident Log'!$G$9:$G$1008,"Employee")+COUNTIFS('Incident Log'!$C$9:$C$1008,"&gt;="&amp;A35,'Incident Log'!$C$9:$C$1008,"&lt;"&amp;EDATE(A35,1),'Incident Log'!$I$9:$I$1008,"Restricted / modified work",'Incident Log'!$J$9:$J$1008,"Yes",'Incident Log'!$G$9:$G$1008,"Contractor")</f>
        <v>0</v>
      </c>
      <c r="K35" s="1">
        <f>COUNTIFS('Incident Log'!$C$9:$C$1008,"&gt;="&amp;A35,'Incident Log'!$C$9:$C$1008,"&lt;"&amp;EDATE(A35,1),'Incident Log'!$I$9:$I$1008,"Lost time",'Incident Log'!$J$9:$J$1008,"Yes",'Incident Log'!$G$9:$G$1008,"Employee")+COUNTIFS('Incident Log'!$C$9:$C$1008,"&gt;="&amp;A35,'Incident Log'!$C$9:$C$1008,"&lt;"&amp;EDATE(A35,1),'Incident Log'!$I$9:$I$1008,"Lost time",'Incident Log'!$J$9:$J$1008,"Yes",'Incident Log'!$G$9:$G$1008,"Contractor")</f>
        <v>0</v>
      </c>
      <c r="L35" s="1">
        <f>COUNTIFS('Incident Log'!$C$9:$C$1008,"&gt;="&amp;A35,'Incident Log'!$C$9:$C$1008,"&lt;"&amp;EDATE(A35,1),'Incident Log'!$I$9:$I$1008,"Fatality",'Incident Log'!$J$9:$J$1008,"Yes",'Incident Log'!$G$9:$G$1008,"Employee")+COUNTIFS('Incident Log'!$C$9:$C$1008,"&gt;="&amp;A35,'Incident Log'!$C$9:$C$1008,"&lt;"&amp;EDATE(A35,1),'Incident Log'!$I$9:$I$1008,"Fatality",'Incident Log'!$J$9:$J$1008,"Yes",'Incident Log'!$G$9:$G$1008,"Contractor")</f>
        <v>0</v>
      </c>
      <c r="M35" s="1">
        <f>COUNTIFS('Incident Log'!$C$9:$C$1008,"&gt;="&amp;A35,'Incident Log'!$C$9:$C$1008,"&lt;"&amp;EDATE(A35,1),'Incident Log'!$I$9:$I$1008,"Other recordable",'Incident Log'!$J$9:$J$1008,"Yes",'Incident Log'!$G$9:$G$1008,"Employee")+COUNTIFS('Incident Log'!$C$9:$C$1008,"&gt;="&amp;A35,'Incident Log'!$C$9:$C$1008,"&lt;"&amp;EDATE(A35,1),'Incident Log'!$I$9:$I$1008,"Other recordable",'Incident Log'!$J$9:$J$1008,"Yes",'Incident Log'!$G$9:$G$1008,"Contractor")</f>
        <v>0</v>
      </c>
      <c r="N35" s="1">
        <f>SUMIFS('Incident Log'!$AG$9:$AG$1008,'Incident Log'!$C$9:$C$1008,"&gt;="&amp;A35,'Incident Log'!$C$9:$C$1008,"&lt;"&amp;EDATE(A35,1))</f>
        <v>0</v>
      </c>
      <c r="O35" s="1">
        <f>SUMIFS('Incident Log'!$AH$9:$AH$1008,'Incident Log'!$C$9:$C$1008,"&gt;="&amp;A35,'Incident Log'!$C$9:$C$1008,"&lt;"&amp;EDATE(A35,1))</f>
        <v>0</v>
      </c>
      <c r="P35" s="1">
        <f>SUMIFS('Incident Log'!$Q$9:$Q$1008,'Incident Log'!$C$9:$C$1008,"&gt;="&amp;A35,'Incident Log'!$C$9:$C$1008,"&lt;"&amp;EDATE(A35,1),'Incident Log'!$J$9:$J$1008,"Yes",'Incident Log'!$G$9:$G$1008,"Employee")+SUMIFS('Incident Log'!$Q$9:$Q$1008,'Incident Log'!$C$9:$C$1008,"&gt;="&amp;A35,'Incident Log'!$C$9:$C$1008,"&lt;"&amp;EDATE(A35,1),'Incident Log'!$J$9:$J$1008,"Yes",'Incident Log'!$G$9:$G$1008,"Contractor")</f>
        <v>0</v>
      </c>
      <c r="Q35" s="1">
        <f>SUMIFS('Incident Log'!$R$9:$R$1008,'Incident Log'!$C$9:$C$1008,"&gt;="&amp;A35,'Incident Log'!$C$9:$C$1008,"&lt;"&amp;EDATE(A35,1),'Incident Log'!$J$9:$J$1008,"Yes",'Incident Log'!$G$9:$G$1008,"Employee")+SUMIFS('Incident Log'!$R$9:$R$1008,'Incident Log'!$C$9:$C$1008,"&gt;="&amp;A35,'Incident Log'!$C$9:$C$1008,"&lt;"&amp;EDATE(A35,1),'Incident Log'!$J$9:$J$1008,"Yes",'Incident Log'!$G$9:$G$1008,"Contractor")</f>
        <v>0</v>
      </c>
      <c r="R35" s="13">
        <f>SUMIFS('Incident Log'!$S$9:$S$1008,'Incident Log'!$C$9:$C$1008,"&gt;="&amp;A35,'Incident Log'!$C$9:$C$1008,"&lt;"&amp;EDATE(A35,1))</f>
        <v>0</v>
      </c>
      <c r="S35" s="1">
        <f>COUNTIFS('Incident Log'!$C$9:$C$1008,"&gt;="&amp;A35,'Incident Log'!$C$9:$C$1008,"&lt;"&amp;EDATE(A35,1),'Incident Log'!$H$9:$H$1008,"Near miss")</f>
        <v>0</v>
      </c>
      <c r="T35" s="1">
        <f>COUNTIFS('Incident Log'!$C$9:$C$1008,"&gt;="&amp;A35,'Incident Log'!$C$9:$C$1008,"&lt;"&amp;EDATE(A35,1),'Incident Log'!$M$9:$M$1008,"4*")+COUNTIFS('Incident Log'!$C$9:$C$1008,"&gt;="&amp;A35,'Incident Log'!$C$9:$C$1008,"&lt;"&amp;EDATE(A35,1),'Incident Log'!$M$9:$M$1008,"5*")</f>
        <v>0</v>
      </c>
      <c r="U35" s="14" t="str">
        <f>IF(OR(E35&lt;&gt;"Ready",D35=0),"",N35*Setup!$B$6/D35)</f>
        <v/>
      </c>
      <c r="V35" s="14" t="str">
        <f>IF(OR(E35&lt;&gt;"Ready",D35=0),"",O35*Setup!$B$6/D35)</f>
        <v/>
      </c>
      <c r="W35" s="14" t="str">
        <f>IF(OR(E35&lt;&gt;"Ready",D35=0),"",P35*Setup!$B$6/D35)</f>
        <v/>
      </c>
      <c r="X35" s="1">
        <f>COUNTIFS('Incident Log'!$C$9:$C$1008,"&gt;="&amp;A35,'Incident Log'!$C$9:$C$1008,"&lt;"&amp;EDATE(A35,1),'Incident Log'!$AK$9:$AK$1008,"&lt;&gt;Ready",'Incident Log'!$AK$9:$AK$1008,"&lt;&gt;")</f>
        <v>0</v>
      </c>
      <c r="Y35" s="1">
        <f>COUNTIFS('Hours Worked'!$A$9:$A$128,A35)</f>
        <v>0</v>
      </c>
    </row>
    <row r="36" spans="1:25" ht="24.95" customHeight="1">
      <c r="A36" s="12">
        <f>DATE(2026,28,1)</f>
        <v>46844</v>
      </c>
      <c r="B36" s="9" t="str">
        <f>IF(Y36=1,SUMIFS('Hours Worked'!$B$9:$B$128,'Hours Worked'!$A$9:$A$128,A36),"")</f>
        <v/>
      </c>
      <c r="C36" s="9" t="str">
        <f>IF(Y36=1,SUMIFS('Hours Worked'!$C$9:$C$128,'Hours Worked'!$A$9:$A$128,A36),"")</f>
        <v/>
      </c>
      <c r="D36" s="9" t="str">
        <f>IF(Y36=1,SUM(B36:C36),"")</f>
        <v/>
      </c>
      <c r="E36" s="1" t="str">
        <f>IF(Y36=0,"Enter hours",IF(Y36&gt;1,"Duplicate hours month",IF(COUNTIFS('Hours Worked'!$A$9:$A$128,A36,'Hours Worked'!$H$9:$H$128,"Ready")&lt;&gt;1,"Review hours/register",IF(OR(X36&gt;0,COUNTIFS('Incident Log'!$AK$9:$AK$1008,"Missing / invalid date")&gt;0),"Resolve case inputs","Ready"))))</f>
        <v>Enter hours</v>
      </c>
      <c r="F36" s="1">
        <f>COUNTIFS('Incident Log'!$C$9:$C$1008,"&gt;="&amp;A36,'Incident Log'!$C$9:$C$1008,"&lt;"&amp;EDATE(A36,1),'Incident Log'!$A$9:$A$1008,"&lt;&gt;")</f>
        <v>0</v>
      </c>
      <c r="G36" s="1">
        <f>SUMIFS('Incident Log'!$AJ$9:$AJ$1008,'Incident Log'!$C$9:$C$1008,"&gt;="&amp;A36,'Incident Log'!$C$9:$C$1008,"&lt;"&amp;EDATE(A36,1))</f>
        <v>0</v>
      </c>
      <c r="H36" s="1">
        <f>COUNTIFS('Incident Log'!$C$9:$C$1008,"&gt;="&amp;A36,'Incident Log'!$C$9:$C$1008,"&lt;"&amp;EDATE(A36,1),'Incident Log'!$I$9:$I$1008,"First aid",'Incident Log'!$J$9:$J$1008,"Yes",'Incident Log'!$G$9:$G$1008,"Employee")+COUNTIFS('Incident Log'!$C$9:$C$1008,"&gt;="&amp;A36,'Incident Log'!$C$9:$C$1008,"&lt;"&amp;EDATE(A36,1),'Incident Log'!$I$9:$I$1008,"First aid",'Incident Log'!$J$9:$J$1008,"Yes",'Incident Log'!$G$9:$G$1008,"Contractor")</f>
        <v>0</v>
      </c>
      <c r="I36" s="1">
        <f>COUNTIFS('Incident Log'!$C$9:$C$1008,"&gt;="&amp;A36,'Incident Log'!$C$9:$C$1008,"&lt;"&amp;EDATE(A36,1),'Incident Log'!$I$9:$I$1008,"Medical treatment",'Incident Log'!$J$9:$J$1008,"Yes",'Incident Log'!$G$9:$G$1008,"Employee")+COUNTIFS('Incident Log'!$C$9:$C$1008,"&gt;="&amp;A36,'Incident Log'!$C$9:$C$1008,"&lt;"&amp;EDATE(A36,1),'Incident Log'!$I$9:$I$1008,"Medical treatment",'Incident Log'!$J$9:$J$1008,"Yes",'Incident Log'!$G$9:$G$1008,"Contractor")</f>
        <v>0</v>
      </c>
      <c r="J36" s="1">
        <f>COUNTIFS('Incident Log'!$C$9:$C$1008,"&gt;="&amp;A36,'Incident Log'!$C$9:$C$1008,"&lt;"&amp;EDATE(A36,1),'Incident Log'!$I$9:$I$1008,"Restricted / modified work",'Incident Log'!$J$9:$J$1008,"Yes",'Incident Log'!$G$9:$G$1008,"Employee")+COUNTIFS('Incident Log'!$C$9:$C$1008,"&gt;="&amp;A36,'Incident Log'!$C$9:$C$1008,"&lt;"&amp;EDATE(A36,1),'Incident Log'!$I$9:$I$1008,"Restricted / modified work",'Incident Log'!$J$9:$J$1008,"Yes",'Incident Log'!$G$9:$G$1008,"Contractor")</f>
        <v>0</v>
      </c>
      <c r="K36" s="1">
        <f>COUNTIFS('Incident Log'!$C$9:$C$1008,"&gt;="&amp;A36,'Incident Log'!$C$9:$C$1008,"&lt;"&amp;EDATE(A36,1),'Incident Log'!$I$9:$I$1008,"Lost time",'Incident Log'!$J$9:$J$1008,"Yes",'Incident Log'!$G$9:$G$1008,"Employee")+COUNTIFS('Incident Log'!$C$9:$C$1008,"&gt;="&amp;A36,'Incident Log'!$C$9:$C$1008,"&lt;"&amp;EDATE(A36,1),'Incident Log'!$I$9:$I$1008,"Lost time",'Incident Log'!$J$9:$J$1008,"Yes",'Incident Log'!$G$9:$G$1008,"Contractor")</f>
        <v>0</v>
      </c>
      <c r="L36" s="1">
        <f>COUNTIFS('Incident Log'!$C$9:$C$1008,"&gt;="&amp;A36,'Incident Log'!$C$9:$C$1008,"&lt;"&amp;EDATE(A36,1),'Incident Log'!$I$9:$I$1008,"Fatality",'Incident Log'!$J$9:$J$1008,"Yes",'Incident Log'!$G$9:$G$1008,"Employee")+COUNTIFS('Incident Log'!$C$9:$C$1008,"&gt;="&amp;A36,'Incident Log'!$C$9:$C$1008,"&lt;"&amp;EDATE(A36,1),'Incident Log'!$I$9:$I$1008,"Fatality",'Incident Log'!$J$9:$J$1008,"Yes",'Incident Log'!$G$9:$G$1008,"Contractor")</f>
        <v>0</v>
      </c>
      <c r="M36" s="1">
        <f>COUNTIFS('Incident Log'!$C$9:$C$1008,"&gt;="&amp;A36,'Incident Log'!$C$9:$C$1008,"&lt;"&amp;EDATE(A36,1),'Incident Log'!$I$9:$I$1008,"Other recordable",'Incident Log'!$J$9:$J$1008,"Yes",'Incident Log'!$G$9:$G$1008,"Employee")+COUNTIFS('Incident Log'!$C$9:$C$1008,"&gt;="&amp;A36,'Incident Log'!$C$9:$C$1008,"&lt;"&amp;EDATE(A36,1),'Incident Log'!$I$9:$I$1008,"Other recordable",'Incident Log'!$J$9:$J$1008,"Yes",'Incident Log'!$G$9:$G$1008,"Contractor")</f>
        <v>0</v>
      </c>
      <c r="N36" s="1">
        <f>SUMIFS('Incident Log'!$AG$9:$AG$1008,'Incident Log'!$C$9:$C$1008,"&gt;="&amp;A36,'Incident Log'!$C$9:$C$1008,"&lt;"&amp;EDATE(A36,1))</f>
        <v>0</v>
      </c>
      <c r="O36" s="1">
        <f>SUMIFS('Incident Log'!$AH$9:$AH$1008,'Incident Log'!$C$9:$C$1008,"&gt;="&amp;A36,'Incident Log'!$C$9:$C$1008,"&lt;"&amp;EDATE(A36,1))</f>
        <v>0</v>
      </c>
      <c r="P36" s="1">
        <f>SUMIFS('Incident Log'!$Q$9:$Q$1008,'Incident Log'!$C$9:$C$1008,"&gt;="&amp;A36,'Incident Log'!$C$9:$C$1008,"&lt;"&amp;EDATE(A36,1),'Incident Log'!$J$9:$J$1008,"Yes",'Incident Log'!$G$9:$G$1008,"Employee")+SUMIFS('Incident Log'!$Q$9:$Q$1008,'Incident Log'!$C$9:$C$1008,"&gt;="&amp;A36,'Incident Log'!$C$9:$C$1008,"&lt;"&amp;EDATE(A36,1),'Incident Log'!$J$9:$J$1008,"Yes",'Incident Log'!$G$9:$G$1008,"Contractor")</f>
        <v>0</v>
      </c>
      <c r="Q36" s="1">
        <f>SUMIFS('Incident Log'!$R$9:$R$1008,'Incident Log'!$C$9:$C$1008,"&gt;="&amp;A36,'Incident Log'!$C$9:$C$1008,"&lt;"&amp;EDATE(A36,1),'Incident Log'!$J$9:$J$1008,"Yes",'Incident Log'!$G$9:$G$1008,"Employee")+SUMIFS('Incident Log'!$R$9:$R$1008,'Incident Log'!$C$9:$C$1008,"&gt;="&amp;A36,'Incident Log'!$C$9:$C$1008,"&lt;"&amp;EDATE(A36,1),'Incident Log'!$J$9:$J$1008,"Yes",'Incident Log'!$G$9:$G$1008,"Contractor")</f>
        <v>0</v>
      </c>
      <c r="R36" s="13">
        <f>SUMIFS('Incident Log'!$S$9:$S$1008,'Incident Log'!$C$9:$C$1008,"&gt;="&amp;A36,'Incident Log'!$C$9:$C$1008,"&lt;"&amp;EDATE(A36,1))</f>
        <v>0</v>
      </c>
      <c r="S36" s="1">
        <f>COUNTIFS('Incident Log'!$C$9:$C$1008,"&gt;="&amp;A36,'Incident Log'!$C$9:$C$1008,"&lt;"&amp;EDATE(A36,1),'Incident Log'!$H$9:$H$1008,"Near miss")</f>
        <v>0</v>
      </c>
      <c r="T36" s="1">
        <f>COUNTIFS('Incident Log'!$C$9:$C$1008,"&gt;="&amp;A36,'Incident Log'!$C$9:$C$1008,"&lt;"&amp;EDATE(A36,1),'Incident Log'!$M$9:$M$1008,"4*")+COUNTIFS('Incident Log'!$C$9:$C$1008,"&gt;="&amp;A36,'Incident Log'!$C$9:$C$1008,"&lt;"&amp;EDATE(A36,1),'Incident Log'!$M$9:$M$1008,"5*")</f>
        <v>0</v>
      </c>
      <c r="U36" s="14" t="str">
        <f>IF(OR(E36&lt;&gt;"Ready",D36=0),"",N36*Setup!$B$6/D36)</f>
        <v/>
      </c>
      <c r="V36" s="14" t="str">
        <f>IF(OR(E36&lt;&gt;"Ready",D36=0),"",O36*Setup!$B$6/D36)</f>
        <v/>
      </c>
      <c r="W36" s="14" t="str">
        <f>IF(OR(E36&lt;&gt;"Ready",D36=0),"",P36*Setup!$B$6/D36)</f>
        <v/>
      </c>
      <c r="X36" s="1">
        <f>COUNTIFS('Incident Log'!$C$9:$C$1008,"&gt;="&amp;A36,'Incident Log'!$C$9:$C$1008,"&lt;"&amp;EDATE(A36,1),'Incident Log'!$AK$9:$AK$1008,"&lt;&gt;Ready",'Incident Log'!$AK$9:$AK$1008,"&lt;&gt;")</f>
        <v>0</v>
      </c>
      <c r="Y36" s="1">
        <f>COUNTIFS('Hours Worked'!$A$9:$A$128,A36)</f>
        <v>0</v>
      </c>
    </row>
    <row r="37" spans="1:25" ht="24.95" customHeight="1">
      <c r="A37" s="12">
        <f>DATE(2026,29,1)</f>
        <v>46874</v>
      </c>
      <c r="B37" s="9" t="str">
        <f>IF(Y37=1,SUMIFS('Hours Worked'!$B$9:$B$128,'Hours Worked'!$A$9:$A$128,A37),"")</f>
        <v/>
      </c>
      <c r="C37" s="9" t="str">
        <f>IF(Y37=1,SUMIFS('Hours Worked'!$C$9:$C$128,'Hours Worked'!$A$9:$A$128,A37),"")</f>
        <v/>
      </c>
      <c r="D37" s="9" t="str">
        <f>IF(Y37=1,SUM(B37:C37),"")</f>
        <v/>
      </c>
      <c r="E37" s="1" t="str">
        <f>IF(Y37=0,"Enter hours",IF(Y37&gt;1,"Duplicate hours month",IF(COUNTIFS('Hours Worked'!$A$9:$A$128,A37,'Hours Worked'!$H$9:$H$128,"Ready")&lt;&gt;1,"Review hours/register",IF(OR(X37&gt;0,COUNTIFS('Incident Log'!$AK$9:$AK$1008,"Missing / invalid date")&gt;0),"Resolve case inputs","Ready"))))</f>
        <v>Enter hours</v>
      </c>
      <c r="F37" s="1">
        <f>COUNTIFS('Incident Log'!$C$9:$C$1008,"&gt;="&amp;A37,'Incident Log'!$C$9:$C$1008,"&lt;"&amp;EDATE(A37,1),'Incident Log'!$A$9:$A$1008,"&lt;&gt;")</f>
        <v>0</v>
      </c>
      <c r="G37" s="1">
        <f>SUMIFS('Incident Log'!$AJ$9:$AJ$1008,'Incident Log'!$C$9:$C$1008,"&gt;="&amp;A37,'Incident Log'!$C$9:$C$1008,"&lt;"&amp;EDATE(A37,1))</f>
        <v>0</v>
      </c>
      <c r="H37" s="1">
        <f>COUNTIFS('Incident Log'!$C$9:$C$1008,"&gt;="&amp;A37,'Incident Log'!$C$9:$C$1008,"&lt;"&amp;EDATE(A37,1),'Incident Log'!$I$9:$I$1008,"First aid",'Incident Log'!$J$9:$J$1008,"Yes",'Incident Log'!$G$9:$G$1008,"Employee")+COUNTIFS('Incident Log'!$C$9:$C$1008,"&gt;="&amp;A37,'Incident Log'!$C$9:$C$1008,"&lt;"&amp;EDATE(A37,1),'Incident Log'!$I$9:$I$1008,"First aid",'Incident Log'!$J$9:$J$1008,"Yes",'Incident Log'!$G$9:$G$1008,"Contractor")</f>
        <v>0</v>
      </c>
      <c r="I37" s="1">
        <f>COUNTIFS('Incident Log'!$C$9:$C$1008,"&gt;="&amp;A37,'Incident Log'!$C$9:$C$1008,"&lt;"&amp;EDATE(A37,1),'Incident Log'!$I$9:$I$1008,"Medical treatment",'Incident Log'!$J$9:$J$1008,"Yes",'Incident Log'!$G$9:$G$1008,"Employee")+COUNTIFS('Incident Log'!$C$9:$C$1008,"&gt;="&amp;A37,'Incident Log'!$C$9:$C$1008,"&lt;"&amp;EDATE(A37,1),'Incident Log'!$I$9:$I$1008,"Medical treatment",'Incident Log'!$J$9:$J$1008,"Yes",'Incident Log'!$G$9:$G$1008,"Contractor")</f>
        <v>0</v>
      </c>
      <c r="J37" s="1">
        <f>COUNTIFS('Incident Log'!$C$9:$C$1008,"&gt;="&amp;A37,'Incident Log'!$C$9:$C$1008,"&lt;"&amp;EDATE(A37,1),'Incident Log'!$I$9:$I$1008,"Restricted / modified work",'Incident Log'!$J$9:$J$1008,"Yes",'Incident Log'!$G$9:$G$1008,"Employee")+COUNTIFS('Incident Log'!$C$9:$C$1008,"&gt;="&amp;A37,'Incident Log'!$C$9:$C$1008,"&lt;"&amp;EDATE(A37,1),'Incident Log'!$I$9:$I$1008,"Restricted / modified work",'Incident Log'!$J$9:$J$1008,"Yes",'Incident Log'!$G$9:$G$1008,"Contractor")</f>
        <v>0</v>
      </c>
      <c r="K37" s="1">
        <f>COUNTIFS('Incident Log'!$C$9:$C$1008,"&gt;="&amp;A37,'Incident Log'!$C$9:$C$1008,"&lt;"&amp;EDATE(A37,1),'Incident Log'!$I$9:$I$1008,"Lost time",'Incident Log'!$J$9:$J$1008,"Yes",'Incident Log'!$G$9:$G$1008,"Employee")+COUNTIFS('Incident Log'!$C$9:$C$1008,"&gt;="&amp;A37,'Incident Log'!$C$9:$C$1008,"&lt;"&amp;EDATE(A37,1),'Incident Log'!$I$9:$I$1008,"Lost time",'Incident Log'!$J$9:$J$1008,"Yes",'Incident Log'!$G$9:$G$1008,"Contractor")</f>
        <v>0</v>
      </c>
      <c r="L37" s="1">
        <f>COUNTIFS('Incident Log'!$C$9:$C$1008,"&gt;="&amp;A37,'Incident Log'!$C$9:$C$1008,"&lt;"&amp;EDATE(A37,1),'Incident Log'!$I$9:$I$1008,"Fatality",'Incident Log'!$J$9:$J$1008,"Yes",'Incident Log'!$G$9:$G$1008,"Employee")+COUNTIFS('Incident Log'!$C$9:$C$1008,"&gt;="&amp;A37,'Incident Log'!$C$9:$C$1008,"&lt;"&amp;EDATE(A37,1),'Incident Log'!$I$9:$I$1008,"Fatality",'Incident Log'!$J$9:$J$1008,"Yes",'Incident Log'!$G$9:$G$1008,"Contractor")</f>
        <v>0</v>
      </c>
      <c r="M37" s="1">
        <f>COUNTIFS('Incident Log'!$C$9:$C$1008,"&gt;="&amp;A37,'Incident Log'!$C$9:$C$1008,"&lt;"&amp;EDATE(A37,1),'Incident Log'!$I$9:$I$1008,"Other recordable",'Incident Log'!$J$9:$J$1008,"Yes",'Incident Log'!$G$9:$G$1008,"Employee")+COUNTIFS('Incident Log'!$C$9:$C$1008,"&gt;="&amp;A37,'Incident Log'!$C$9:$C$1008,"&lt;"&amp;EDATE(A37,1),'Incident Log'!$I$9:$I$1008,"Other recordable",'Incident Log'!$J$9:$J$1008,"Yes",'Incident Log'!$G$9:$G$1008,"Contractor")</f>
        <v>0</v>
      </c>
      <c r="N37" s="1">
        <f>SUMIFS('Incident Log'!$AG$9:$AG$1008,'Incident Log'!$C$9:$C$1008,"&gt;="&amp;A37,'Incident Log'!$C$9:$C$1008,"&lt;"&amp;EDATE(A37,1))</f>
        <v>0</v>
      </c>
      <c r="O37" s="1">
        <f>SUMIFS('Incident Log'!$AH$9:$AH$1008,'Incident Log'!$C$9:$C$1008,"&gt;="&amp;A37,'Incident Log'!$C$9:$C$1008,"&lt;"&amp;EDATE(A37,1))</f>
        <v>0</v>
      </c>
      <c r="P37" s="1">
        <f>SUMIFS('Incident Log'!$Q$9:$Q$1008,'Incident Log'!$C$9:$C$1008,"&gt;="&amp;A37,'Incident Log'!$C$9:$C$1008,"&lt;"&amp;EDATE(A37,1),'Incident Log'!$J$9:$J$1008,"Yes",'Incident Log'!$G$9:$G$1008,"Employee")+SUMIFS('Incident Log'!$Q$9:$Q$1008,'Incident Log'!$C$9:$C$1008,"&gt;="&amp;A37,'Incident Log'!$C$9:$C$1008,"&lt;"&amp;EDATE(A37,1),'Incident Log'!$J$9:$J$1008,"Yes",'Incident Log'!$G$9:$G$1008,"Contractor")</f>
        <v>0</v>
      </c>
      <c r="Q37" s="1">
        <f>SUMIFS('Incident Log'!$R$9:$R$1008,'Incident Log'!$C$9:$C$1008,"&gt;="&amp;A37,'Incident Log'!$C$9:$C$1008,"&lt;"&amp;EDATE(A37,1),'Incident Log'!$J$9:$J$1008,"Yes",'Incident Log'!$G$9:$G$1008,"Employee")+SUMIFS('Incident Log'!$R$9:$R$1008,'Incident Log'!$C$9:$C$1008,"&gt;="&amp;A37,'Incident Log'!$C$9:$C$1008,"&lt;"&amp;EDATE(A37,1),'Incident Log'!$J$9:$J$1008,"Yes",'Incident Log'!$G$9:$G$1008,"Contractor")</f>
        <v>0</v>
      </c>
      <c r="R37" s="13">
        <f>SUMIFS('Incident Log'!$S$9:$S$1008,'Incident Log'!$C$9:$C$1008,"&gt;="&amp;A37,'Incident Log'!$C$9:$C$1008,"&lt;"&amp;EDATE(A37,1))</f>
        <v>0</v>
      </c>
      <c r="S37" s="1">
        <f>COUNTIFS('Incident Log'!$C$9:$C$1008,"&gt;="&amp;A37,'Incident Log'!$C$9:$C$1008,"&lt;"&amp;EDATE(A37,1),'Incident Log'!$H$9:$H$1008,"Near miss")</f>
        <v>0</v>
      </c>
      <c r="T37" s="1">
        <f>COUNTIFS('Incident Log'!$C$9:$C$1008,"&gt;="&amp;A37,'Incident Log'!$C$9:$C$1008,"&lt;"&amp;EDATE(A37,1),'Incident Log'!$M$9:$M$1008,"4*")+COUNTIFS('Incident Log'!$C$9:$C$1008,"&gt;="&amp;A37,'Incident Log'!$C$9:$C$1008,"&lt;"&amp;EDATE(A37,1),'Incident Log'!$M$9:$M$1008,"5*")</f>
        <v>0</v>
      </c>
      <c r="U37" s="14" t="str">
        <f>IF(OR(E37&lt;&gt;"Ready",D37=0),"",N37*Setup!$B$6/D37)</f>
        <v/>
      </c>
      <c r="V37" s="14" t="str">
        <f>IF(OR(E37&lt;&gt;"Ready",D37=0),"",O37*Setup!$B$6/D37)</f>
        <v/>
      </c>
      <c r="W37" s="14" t="str">
        <f>IF(OR(E37&lt;&gt;"Ready",D37=0),"",P37*Setup!$B$6/D37)</f>
        <v/>
      </c>
      <c r="X37" s="1">
        <f>COUNTIFS('Incident Log'!$C$9:$C$1008,"&gt;="&amp;A37,'Incident Log'!$C$9:$C$1008,"&lt;"&amp;EDATE(A37,1),'Incident Log'!$AK$9:$AK$1008,"&lt;&gt;Ready",'Incident Log'!$AK$9:$AK$1008,"&lt;&gt;")</f>
        <v>0</v>
      </c>
      <c r="Y37" s="1">
        <f>COUNTIFS('Hours Worked'!$A$9:$A$128,A37)</f>
        <v>0</v>
      </c>
    </row>
    <row r="38" spans="1:25" ht="24.95" customHeight="1">
      <c r="A38" s="12">
        <f>DATE(2026,30,1)</f>
        <v>46905</v>
      </c>
      <c r="B38" s="9" t="str">
        <f>IF(Y38=1,SUMIFS('Hours Worked'!$B$9:$B$128,'Hours Worked'!$A$9:$A$128,A38),"")</f>
        <v/>
      </c>
      <c r="C38" s="9" t="str">
        <f>IF(Y38=1,SUMIFS('Hours Worked'!$C$9:$C$128,'Hours Worked'!$A$9:$A$128,A38),"")</f>
        <v/>
      </c>
      <c r="D38" s="9" t="str">
        <f>IF(Y38=1,SUM(B38:C38),"")</f>
        <v/>
      </c>
      <c r="E38" s="1" t="str">
        <f>IF(Y38=0,"Enter hours",IF(Y38&gt;1,"Duplicate hours month",IF(COUNTIFS('Hours Worked'!$A$9:$A$128,A38,'Hours Worked'!$H$9:$H$128,"Ready")&lt;&gt;1,"Review hours/register",IF(OR(X38&gt;0,COUNTIFS('Incident Log'!$AK$9:$AK$1008,"Missing / invalid date")&gt;0),"Resolve case inputs","Ready"))))</f>
        <v>Enter hours</v>
      </c>
      <c r="F38" s="1">
        <f>COUNTIFS('Incident Log'!$C$9:$C$1008,"&gt;="&amp;A38,'Incident Log'!$C$9:$C$1008,"&lt;"&amp;EDATE(A38,1),'Incident Log'!$A$9:$A$1008,"&lt;&gt;")</f>
        <v>0</v>
      </c>
      <c r="G38" s="1">
        <f>SUMIFS('Incident Log'!$AJ$9:$AJ$1008,'Incident Log'!$C$9:$C$1008,"&gt;="&amp;A38,'Incident Log'!$C$9:$C$1008,"&lt;"&amp;EDATE(A38,1))</f>
        <v>0</v>
      </c>
      <c r="H38" s="1">
        <f>COUNTIFS('Incident Log'!$C$9:$C$1008,"&gt;="&amp;A38,'Incident Log'!$C$9:$C$1008,"&lt;"&amp;EDATE(A38,1),'Incident Log'!$I$9:$I$1008,"First aid",'Incident Log'!$J$9:$J$1008,"Yes",'Incident Log'!$G$9:$G$1008,"Employee")+COUNTIFS('Incident Log'!$C$9:$C$1008,"&gt;="&amp;A38,'Incident Log'!$C$9:$C$1008,"&lt;"&amp;EDATE(A38,1),'Incident Log'!$I$9:$I$1008,"First aid",'Incident Log'!$J$9:$J$1008,"Yes",'Incident Log'!$G$9:$G$1008,"Contractor")</f>
        <v>0</v>
      </c>
      <c r="I38" s="1">
        <f>COUNTIFS('Incident Log'!$C$9:$C$1008,"&gt;="&amp;A38,'Incident Log'!$C$9:$C$1008,"&lt;"&amp;EDATE(A38,1),'Incident Log'!$I$9:$I$1008,"Medical treatment",'Incident Log'!$J$9:$J$1008,"Yes",'Incident Log'!$G$9:$G$1008,"Employee")+COUNTIFS('Incident Log'!$C$9:$C$1008,"&gt;="&amp;A38,'Incident Log'!$C$9:$C$1008,"&lt;"&amp;EDATE(A38,1),'Incident Log'!$I$9:$I$1008,"Medical treatment",'Incident Log'!$J$9:$J$1008,"Yes",'Incident Log'!$G$9:$G$1008,"Contractor")</f>
        <v>0</v>
      </c>
      <c r="J38" s="1">
        <f>COUNTIFS('Incident Log'!$C$9:$C$1008,"&gt;="&amp;A38,'Incident Log'!$C$9:$C$1008,"&lt;"&amp;EDATE(A38,1),'Incident Log'!$I$9:$I$1008,"Restricted / modified work",'Incident Log'!$J$9:$J$1008,"Yes",'Incident Log'!$G$9:$G$1008,"Employee")+COUNTIFS('Incident Log'!$C$9:$C$1008,"&gt;="&amp;A38,'Incident Log'!$C$9:$C$1008,"&lt;"&amp;EDATE(A38,1),'Incident Log'!$I$9:$I$1008,"Restricted / modified work",'Incident Log'!$J$9:$J$1008,"Yes",'Incident Log'!$G$9:$G$1008,"Contractor")</f>
        <v>0</v>
      </c>
      <c r="K38" s="1">
        <f>COUNTIFS('Incident Log'!$C$9:$C$1008,"&gt;="&amp;A38,'Incident Log'!$C$9:$C$1008,"&lt;"&amp;EDATE(A38,1),'Incident Log'!$I$9:$I$1008,"Lost time",'Incident Log'!$J$9:$J$1008,"Yes",'Incident Log'!$G$9:$G$1008,"Employee")+COUNTIFS('Incident Log'!$C$9:$C$1008,"&gt;="&amp;A38,'Incident Log'!$C$9:$C$1008,"&lt;"&amp;EDATE(A38,1),'Incident Log'!$I$9:$I$1008,"Lost time",'Incident Log'!$J$9:$J$1008,"Yes",'Incident Log'!$G$9:$G$1008,"Contractor")</f>
        <v>0</v>
      </c>
      <c r="L38" s="1">
        <f>COUNTIFS('Incident Log'!$C$9:$C$1008,"&gt;="&amp;A38,'Incident Log'!$C$9:$C$1008,"&lt;"&amp;EDATE(A38,1),'Incident Log'!$I$9:$I$1008,"Fatality",'Incident Log'!$J$9:$J$1008,"Yes",'Incident Log'!$G$9:$G$1008,"Employee")+COUNTIFS('Incident Log'!$C$9:$C$1008,"&gt;="&amp;A38,'Incident Log'!$C$9:$C$1008,"&lt;"&amp;EDATE(A38,1),'Incident Log'!$I$9:$I$1008,"Fatality",'Incident Log'!$J$9:$J$1008,"Yes",'Incident Log'!$G$9:$G$1008,"Contractor")</f>
        <v>0</v>
      </c>
      <c r="M38" s="1">
        <f>COUNTIFS('Incident Log'!$C$9:$C$1008,"&gt;="&amp;A38,'Incident Log'!$C$9:$C$1008,"&lt;"&amp;EDATE(A38,1),'Incident Log'!$I$9:$I$1008,"Other recordable",'Incident Log'!$J$9:$J$1008,"Yes",'Incident Log'!$G$9:$G$1008,"Employee")+COUNTIFS('Incident Log'!$C$9:$C$1008,"&gt;="&amp;A38,'Incident Log'!$C$9:$C$1008,"&lt;"&amp;EDATE(A38,1),'Incident Log'!$I$9:$I$1008,"Other recordable",'Incident Log'!$J$9:$J$1008,"Yes",'Incident Log'!$G$9:$G$1008,"Contractor")</f>
        <v>0</v>
      </c>
      <c r="N38" s="1">
        <f>SUMIFS('Incident Log'!$AG$9:$AG$1008,'Incident Log'!$C$9:$C$1008,"&gt;="&amp;A38,'Incident Log'!$C$9:$C$1008,"&lt;"&amp;EDATE(A38,1))</f>
        <v>0</v>
      </c>
      <c r="O38" s="1">
        <f>SUMIFS('Incident Log'!$AH$9:$AH$1008,'Incident Log'!$C$9:$C$1008,"&gt;="&amp;A38,'Incident Log'!$C$9:$C$1008,"&lt;"&amp;EDATE(A38,1))</f>
        <v>0</v>
      </c>
      <c r="P38" s="1">
        <f>SUMIFS('Incident Log'!$Q$9:$Q$1008,'Incident Log'!$C$9:$C$1008,"&gt;="&amp;A38,'Incident Log'!$C$9:$C$1008,"&lt;"&amp;EDATE(A38,1),'Incident Log'!$J$9:$J$1008,"Yes",'Incident Log'!$G$9:$G$1008,"Employee")+SUMIFS('Incident Log'!$Q$9:$Q$1008,'Incident Log'!$C$9:$C$1008,"&gt;="&amp;A38,'Incident Log'!$C$9:$C$1008,"&lt;"&amp;EDATE(A38,1),'Incident Log'!$J$9:$J$1008,"Yes",'Incident Log'!$G$9:$G$1008,"Contractor")</f>
        <v>0</v>
      </c>
      <c r="Q38" s="1">
        <f>SUMIFS('Incident Log'!$R$9:$R$1008,'Incident Log'!$C$9:$C$1008,"&gt;="&amp;A38,'Incident Log'!$C$9:$C$1008,"&lt;"&amp;EDATE(A38,1),'Incident Log'!$J$9:$J$1008,"Yes",'Incident Log'!$G$9:$G$1008,"Employee")+SUMIFS('Incident Log'!$R$9:$R$1008,'Incident Log'!$C$9:$C$1008,"&gt;="&amp;A38,'Incident Log'!$C$9:$C$1008,"&lt;"&amp;EDATE(A38,1),'Incident Log'!$J$9:$J$1008,"Yes",'Incident Log'!$G$9:$G$1008,"Contractor")</f>
        <v>0</v>
      </c>
      <c r="R38" s="13">
        <f>SUMIFS('Incident Log'!$S$9:$S$1008,'Incident Log'!$C$9:$C$1008,"&gt;="&amp;A38,'Incident Log'!$C$9:$C$1008,"&lt;"&amp;EDATE(A38,1))</f>
        <v>0</v>
      </c>
      <c r="S38" s="1">
        <f>COUNTIFS('Incident Log'!$C$9:$C$1008,"&gt;="&amp;A38,'Incident Log'!$C$9:$C$1008,"&lt;"&amp;EDATE(A38,1),'Incident Log'!$H$9:$H$1008,"Near miss")</f>
        <v>0</v>
      </c>
      <c r="T38" s="1">
        <f>COUNTIFS('Incident Log'!$C$9:$C$1008,"&gt;="&amp;A38,'Incident Log'!$C$9:$C$1008,"&lt;"&amp;EDATE(A38,1),'Incident Log'!$M$9:$M$1008,"4*")+COUNTIFS('Incident Log'!$C$9:$C$1008,"&gt;="&amp;A38,'Incident Log'!$C$9:$C$1008,"&lt;"&amp;EDATE(A38,1),'Incident Log'!$M$9:$M$1008,"5*")</f>
        <v>0</v>
      </c>
      <c r="U38" s="14" t="str">
        <f>IF(OR(E38&lt;&gt;"Ready",D38=0),"",N38*Setup!$B$6/D38)</f>
        <v/>
      </c>
      <c r="V38" s="14" t="str">
        <f>IF(OR(E38&lt;&gt;"Ready",D38=0),"",O38*Setup!$B$6/D38)</f>
        <v/>
      </c>
      <c r="W38" s="14" t="str">
        <f>IF(OR(E38&lt;&gt;"Ready",D38=0),"",P38*Setup!$B$6/D38)</f>
        <v/>
      </c>
      <c r="X38" s="1">
        <f>COUNTIFS('Incident Log'!$C$9:$C$1008,"&gt;="&amp;A38,'Incident Log'!$C$9:$C$1008,"&lt;"&amp;EDATE(A38,1),'Incident Log'!$AK$9:$AK$1008,"&lt;&gt;Ready",'Incident Log'!$AK$9:$AK$1008,"&lt;&gt;")</f>
        <v>0</v>
      </c>
      <c r="Y38" s="1">
        <f>COUNTIFS('Hours Worked'!$A$9:$A$128,A38)</f>
        <v>0</v>
      </c>
    </row>
    <row r="39" spans="1:25" ht="24.95" customHeight="1">
      <c r="A39" s="12">
        <f>DATE(2026,31,1)</f>
        <v>46935</v>
      </c>
      <c r="B39" s="9" t="str">
        <f>IF(Y39=1,SUMIFS('Hours Worked'!$B$9:$B$128,'Hours Worked'!$A$9:$A$128,A39),"")</f>
        <v/>
      </c>
      <c r="C39" s="9" t="str">
        <f>IF(Y39=1,SUMIFS('Hours Worked'!$C$9:$C$128,'Hours Worked'!$A$9:$A$128,A39),"")</f>
        <v/>
      </c>
      <c r="D39" s="9" t="str">
        <f>IF(Y39=1,SUM(B39:C39),"")</f>
        <v/>
      </c>
      <c r="E39" s="1" t="str">
        <f>IF(Y39=0,"Enter hours",IF(Y39&gt;1,"Duplicate hours month",IF(COUNTIFS('Hours Worked'!$A$9:$A$128,A39,'Hours Worked'!$H$9:$H$128,"Ready")&lt;&gt;1,"Review hours/register",IF(OR(X39&gt;0,COUNTIFS('Incident Log'!$AK$9:$AK$1008,"Missing / invalid date")&gt;0),"Resolve case inputs","Ready"))))</f>
        <v>Enter hours</v>
      </c>
      <c r="F39" s="1">
        <f>COUNTIFS('Incident Log'!$C$9:$C$1008,"&gt;="&amp;A39,'Incident Log'!$C$9:$C$1008,"&lt;"&amp;EDATE(A39,1),'Incident Log'!$A$9:$A$1008,"&lt;&gt;")</f>
        <v>0</v>
      </c>
      <c r="G39" s="1">
        <f>SUMIFS('Incident Log'!$AJ$9:$AJ$1008,'Incident Log'!$C$9:$C$1008,"&gt;="&amp;A39,'Incident Log'!$C$9:$C$1008,"&lt;"&amp;EDATE(A39,1))</f>
        <v>0</v>
      </c>
      <c r="H39" s="1">
        <f>COUNTIFS('Incident Log'!$C$9:$C$1008,"&gt;="&amp;A39,'Incident Log'!$C$9:$C$1008,"&lt;"&amp;EDATE(A39,1),'Incident Log'!$I$9:$I$1008,"First aid",'Incident Log'!$J$9:$J$1008,"Yes",'Incident Log'!$G$9:$G$1008,"Employee")+COUNTIFS('Incident Log'!$C$9:$C$1008,"&gt;="&amp;A39,'Incident Log'!$C$9:$C$1008,"&lt;"&amp;EDATE(A39,1),'Incident Log'!$I$9:$I$1008,"First aid",'Incident Log'!$J$9:$J$1008,"Yes",'Incident Log'!$G$9:$G$1008,"Contractor")</f>
        <v>0</v>
      </c>
      <c r="I39" s="1">
        <f>COUNTIFS('Incident Log'!$C$9:$C$1008,"&gt;="&amp;A39,'Incident Log'!$C$9:$C$1008,"&lt;"&amp;EDATE(A39,1),'Incident Log'!$I$9:$I$1008,"Medical treatment",'Incident Log'!$J$9:$J$1008,"Yes",'Incident Log'!$G$9:$G$1008,"Employee")+COUNTIFS('Incident Log'!$C$9:$C$1008,"&gt;="&amp;A39,'Incident Log'!$C$9:$C$1008,"&lt;"&amp;EDATE(A39,1),'Incident Log'!$I$9:$I$1008,"Medical treatment",'Incident Log'!$J$9:$J$1008,"Yes",'Incident Log'!$G$9:$G$1008,"Contractor")</f>
        <v>0</v>
      </c>
      <c r="J39" s="1">
        <f>COUNTIFS('Incident Log'!$C$9:$C$1008,"&gt;="&amp;A39,'Incident Log'!$C$9:$C$1008,"&lt;"&amp;EDATE(A39,1),'Incident Log'!$I$9:$I$1008,"Restricted / modified work",'Incident Log'!$J$9:$J$1008,"Yes",'Incident Log'!$G$9:$G$1008,"Employee")+COUNTIFS('Incident Log'!$C$9:$C$1008,"&gt;="&amp;A39,'Incident Log'!$C$9:$C$1008,"&lt;"&amp;EDATE(A39,1),'Incident Log'!$I$9:$I$1008,"Restricted / modified work",'Incident Log'!$J$9:$J$1008,"Yes",'Incident Log'!$G$9:$G$1008,"Contractor")</f>
        <v>0</v>
      </c>
      <c r="K39" s="1">
        <f>COUNTIFS('Incident Log'!$C$9:$C$1008,"&gt;="&amp;A39,'Incident Log'!$C$9:$C$1008,"&lt;"&amp;EDATE(A39,1),'Incident Log'!$I$9:$I$1008,"Lost time",'Incident Log'!$J$9:$J$1008,"Yes",'Incident Log'!$G$9:$G$1008,"Employee")+COUNTIFS('Incident Log'!$C$9:$C$1008,"&gt;="&amp;A39,'Incident Log'!$C$9:$C$1008,"&lt;"&amp;EDATE(A39,1),'Incident Log'!$I$9:$I$1008,"Lost time",'Incident Log'!$J$9:$J$1008,"Yes",'Incident Log'!$G$9:$G$1008,"Contractor")</f>
        <v>0</v>
      </c>
      <c r="L39" s="1">
        <f>COUNTIFS('Incident Log'!$C$9:$C$1008,"&gt;="&amp;A39,'Incident Log'!$C$9:$C$1008,"&lt;"&amp;EDATE(A39,1),'Incident Log'!$I$9:$I$1008,"Fatality",'Incident Log'!$J$9:$J$1008,"Yes",'Incident Log'!$G$9:$G$1008,"Employee")+COUNTIFS('Incident Log'!$C$9:$C$1008,"&gt;="&amp;A39,'Incident Log'!$C$9:$C$1008,"&lt;"&amp;EDATE(A39,1),'Incident Log'!$I$9:$I$1008,"Fatality",'Incident Log'!$J$9:$J$1008,"Yes",'Incident Log'!$G$9:$G$1008,"Contractor")</f>
        <v>0</v>
      </c>
      <c r="M39" s="1">
        <f>COUNTIFS('Incident Log'!$C$9:$C$1008,"&gt;="&amp;A39,'Incident Log'!$C$9:$C$1008,"&lt;"&amp;EDATE(A39,1),'Incident Log'!$I$9:$I$1008,"Other recordable",'Incident Log'!$J$9:$J$1008,"Yes",'Incident Log'!$G$9:$G$1008,"Employee")+COUNTIFS('Incident Log'!$C$9:$C$1008,"&gt;="&amp;A39,'Incident Log'!$C$9:$C$1008,"&lt;"&amp;EDATE(A39,1),'Incident Log'!$I$9:$I$1008,"Other recordable",'Incident Log'!$J$9:$J$1008,"Yes",'Incident Log'!$G$9:$G$1008,"Contractor")</f>
        <v>0</v>
      </c>
      <c r="N39" s="1">
        <f>SUMIFS('Incident Log'!$AG$9:$AG$1008,'Incident Log'!$C$9:$C$1008,"&gt;="&amp;A39,'Incident Log'!$C$9:$C$1008,"&lt;"&amp;EDATE(A39,1))</f>
        <v>0</v>
      </c>
      <c r="O39" s="1">
        <f>SUMIFS('Incident Log'!$AH$9:$AH$1008,'Incident Log'!$C$9:$C$1008,"&gt;="&amp;A39,'Incident Log'!$C$9:$C$1008,"&lt;"&amp;EDATE(A39,1))</f>
        <v>0</v>
      </c>
      <c r="P39" s="1">
        <f>SUMIFS('Incident Log'!$Q$9:$Q$1008,'Incident Log'!$C$9:$C$1008,"&gt;="&amp;A39,'Incident Log'!$C$9:$C$1008,"&lt;"&amp;EDATE(A39,1),'Incident Log'!$J$9:$J$1008,"Yes",'Incident Log'!$G$9:$G$1008,"Employee")+SUMIFS('Incident Log'!$Q$9:$Q$1008,'Incident Log'!$C$9:$C$1008,"&gt;="&amp;A39,'Incident Log'!$C$9:$C$1008,"&lt;"&amp;EDATE(A39,1),'Incident Log'!$J$9:$J$1008,"Yes",'Incident Log'!$G$9:$G$1008,"Contractor")</f>
        <v>0</v>
      </c>
      <c r="Q39" s="1">
        <f>SUMIFS('Incident Log'!$R$9:$R$1008,'Incident Log'!$C$9:$C$1008,"&gt;="&amp;A39,'Incident Log'!$C$9:$C$1008,"&lt;"&amp;EDATE(A39,1),'Incident Log'!$J$9:$J$1008,"Yes",'Incident Log'!$G$9:$G$1008,"Employee")+SUMIFS('Incident Log'!$R$9:$R$1008,'Incident Log'!$C$9:$C$1008,"&gt;="&amp;A39,'Incident Log'!$C$9:$C$1008,"&lt;"&amp;EDATE(A39,1),'Incident Log'!$J$9:$J$1008,"Yes",'Incident Log'!$G$9:$G$1008,"Contractor")</f>
        <v>0</v>
      </c>
      <c r="R39" s="13">
        <f>SUMIFS('Incident Log'!$S$9:$S$1008,'Incident Log'!$C$9:$C$1008,"&gt;="&amp;A39,'Incident Log'!$C$9:$C$1008,"&lt;"&amp;EDATE(A39,1))</f>
        <v>0</v>
      </c>
      <c r="S39" s="1">
        <f>COUNTIFS('Incident Log'!$C$9:$C$1008,"&gt;="&amp;A39,'Incident Log'!$C$9:$C$1008,"&lt;"&amp;EDATE(A39,1),'Incident Log'!$H$9:$H$1008,"Near miss")</f>
        <v>0</v>
      </c>
      <c r="T39" s="1">
        <f>COUNTIFS('Incident Log'!$C$9:$C$1008,"&gt;="&amp;A39,'Incident Log'!$C$9:$C$1008,"&lt;"&amp;EDATE(A39,1),'Incident Log'!$M$9:$M$1008,"4*")+COUNTIFS('Incident Log'!$C$9:$C$1008,"&gt;="&amp;A39,'Incident Log'!$C$9:$C$1008,"&lt;"&amp;EDATE(A39,1),'Incident Log'!$M$9:$M$1008,"5*")</f>
        <v>0</v>
      </c>
      <c r="U39" s="14" t="str">
        <f>IF(OR(E39&lt;&gt;"Ready",D39=0),"",N39*Setup!$B$6/D39)</f>
        <v/>
      </c>
      <c r="V39" s="14" t="str">
        <f>IF(OR(E39&lt;&gt;"Ready",D39=0),"",O39*Setup!$B$6/D39)</f>
        <v/>
      </c>
      <c r="W39" s="14" t="str">
        <f>IF(OR(E39&lt;&gt;"Ready",D39=0),"",P39*Setup!$B$6/D39)</f>
        <v/>
      </c>
      <c r="X39" s="1">
        <f>COUNTIFS('Incident Log'!$C$9:$C$1008,"&gt;="&amp;A39,'Incident Log'!$C$9:$C$1008,"&lt;"&amp;EDATE(A39,1),'Incident Log'!$AK$9:$AK$1008,"&lt;&gt;Ready",'Incident Log'!$AK$9:$AK$1008,"&lt;&gt;")</f>
        <v>0</v>
      </c>
      <c r="Y39" s="1">
        <f>COUNTIFS('Hours Worked'!$A$9:$A$128,A39)</f>
        <v>0</v>
      </c>
    </row>
    <row r="40" spans="1:25" ht="24.95" customHeight="1">
      <c r="A40" s="12">
        <f>DATE(2026,32,1)</f>
        <v>46966</v>
      </c>
      <c r="B40" s="9" t="str">
        <f>IF(Y40=1,SUMIFS('Hours Worked'!$B$9:$B$128,'Hours Worked'!$A$9:$A$128,A40),"")</f>
        <v/>
      </c>
      <c r="C40" s="9" t="str">
        <f>IF(Y40=1,SUMIFS('Hours Worked'!$C$9:$C$128,'Hours Worked'!$A$9:$A$128,A40),"")</f>
        <v/>
      </c>
      <c r="D40" s="9" t="str">
        <f>IF(Y40=1,SUM(B40:C40),"")</f>
        <v/>
      </c>
      <c r="E40" s="1" t="str">
        <f>IF(Y40=0,"Enter hours",IF(Y40&gt;1,"Duplicate hours month",IF(COUNTIFS('Hours Worked'!$A$9:$A$128,A40,'Hours Worked'!$H$9:$H$128,"Ready")&lt;&gt;1,"Review hours/register",IF(OR(X40&gt;0,COUNTIFS('Incident Log'!$AK$9:$AK$1008,"Missing / invalid date")&gt;0),"Resolve case inputs","Ready"))))</f>
        <v>Enter hours</v>
      </c>
      <c r="F40" s="1">
        <f>COUNTIFS('Incident Log'!$C$9:$C$1008,"&gt;="&amp;A40,'Incident Log'!$C$9:$C$1008,"&lt;"&amp;EDATE(A40,1),'Incident Log'!$A$9:$A$1008,"&lt;&gt;")</f>
        <v>0</v>
      </c>
      <c r="G40" s="1">
        <f>SUMIFS('Incident Log'!$AJ$9:$AJ$1008,'Incident Log'!$C$9:$C$1008,"&gt;="&amp;A40,'Incident Log'!$C$9:$C$1008,"&lt;"&amp;EDATE(A40,1))</f>
        <v>0</v>
      </c>
      <c r="H40" s="1">
        <f>COUNTIFS('Incident Log'!$C$9:$C$1008,"&gt;="&amp;A40,'Incident Log'!$C$9:$C$1008,"&lt;"&amp;EDATE(A40,1),'Incident Log'!$I$9:$I$1008,"First aid",'Incident Log'!$J$9:$J$1008,"Yes",'Incident Log'!$G$9:$G$1008,"Employee")+COUNTIFS('Incident Log'!$C$9:$C$1008,"&gt;="&amp;A40,'Incident Log'!$C$9:$C$1008,"&lt;"&amp;EDATE(A40,1),'Incident Log'!$I$9:$I$1008,"First aid",'Incident Log'!$J$9:$J$1008,"Yes",'Incident Log'!$G$9:$G$1008,"Contractor")</f>
        <v>0</v>
      </c>
      <c r="I40" s="1">
        <f>COUNTIFS('Incident Log'!$C$9:$C$1008,"&gt;="&amp;A40,'Incident Log'!$C$9:$C$1008,"&lt;"&amp;EDATE(A40,1),'Incident Log'!$I$9:$I$1008,"Medical treatment",'Incident Log'!$J$9:$J$1008,"Yes",'Incident Log'!$G$9:$G$1008,"Employee")+COUNTIFS('Incident Log'!$C$9:$C$1008,"&gt;="&amp;A40,'Incident Log'!$C$9:$C$1008,"&lt;"&amp;EDATE(A40,1),'Incident Log'!$I$9:$I$1008,"Medical treatment",'Incident Log'!$J$9:$J$1008,"Yes",'Incident Log'!$G$9:$G$1008,"Contractor")</f>
        <v>0</v>
      </c>
      <c r="J40" s="1">
        <f>COUNTIFS('Incident Log'!$C$9:$C$1008,"&gt;="&amp;A40,'Incident Log'!$C$9:$C$1008,"&lt;"&amp;EDATE(A40,1),'Incident Log'!$I$9:$I$1008,"Restricted / modified work",'Incident Log'!$J$9:$J$1008,"Yes",'Incident Log'!$G$9:$G$1008,"Employee")+COUNTIFS('Incident Log'!$C$9:$C$1008,"&gt;="&amp;A40,'Incident Log'!$C$9:$C$1008,"&lt;"&amp;EDATE(A40,1),'Incident Log'!$I$9:$I$1008,"Restricted / modified work",'Incident Log'!$J$9:$J$1008,"Yes",'Incident Log'!$G$9:$G$1008,"Contractor")</f>
        <v>0</v>
      </c>
      <c r="K40" s="1">
        <f>COUNTIFS('Incident Log'!$C$9:$C$1008,"&gt;="&amp;A40,'Incident Log'!$C$9:$C$1008,"&lt;"&amp;EDATE(A40,1),'Incident Log'!$I$9:$I$1008,"Lost time",'Incident Log'!$J$9:$J$1008,"Yes",'Incident Log'!$G$9:$G$1008,"Employee")+COUNTIFS('Incident Log'!$C$9:$C$1008,"&gt;="&amp;A40,'Incident Log'!$C$9:$C$1008,"&lt;"&amp;EDATE(A40,1),'Incident Log'!$I$9:$I$1008,"Lost time",'Incident Log'!$J$9:$J$1008,"Yes",'Incident Log'!$G$9:$G$1008,"Contractor")</f>
        <v>0</v>
      </c>
      <c r="L40" s="1">
        <f>COUNTIFS('Incident Log'!$C$9:$C$1008,"&gt;="&amp;A40,'Incident Log'!$C$9:$C$1008,"&lt;"&amp;EDATE(A40,1),'Incident Log'!$I$9:$I$1008,"Fatality",'Incident Log'!$J$9:$J$1008,"Yes",'Incident Log'!$G$9:$G$1008,"Employee")+COUNTIFS('Incident Log'!$C$9:$C$1008,"&gt;="&amp;A40,'Incident Log'!$C$9:$C$1008,"&lt;"&amp;EDATE(A40,1),'Incident Log'!$I$9:$I$1008,"Fatality",'Incident Log'!$J$9:$J$1008,"Yes",'Incident Log'!$G$9:$G$1008,"Contractor")</f>
        <v>0</v>
      </c>
      <c r="M40" s="1">
        <f>COUNTIFS('Incident Log'!$C$9:$C$1008,"&gt;="&amp;A40,'Incident Log'!$C$9:$C$1008,"&lt;"&amp;EDATE(A40,1),'Incident Log'!$I$9:$I$1008,"Other recordable",'Incident Log'!$J$9:$J$1008,"Yes",'Incident Log'!$G$9:$G$1008,"Employee")+COUNTIFS('Incident Log'!$C$9:$C$1008,"&gt;="&amp;A40,'Incident Log'!$C$9:$C$1008,"&lt;"&amp;EDATE(A40,1),'Incident Log'!$I$9:$I$1008,"Other recordable",'Incident Log'!$J$9:$J$1008,"Yes",'Incident Log'!$G$9:$G$1008,"Contractor")</f>
        <v>0</v>
      </c>
      <c r="N40" s="1">
        <f>SUMIFS('Incident Log'!$AG$9:$AG$1008,'Incident Log'!$C$9:$C$1008,"&gt;="&amp;A40,'Incident Log'!$C$9:$C$1008,"&lt;"&amp;EDATE(A40,1))</f>
        <v>0</v>
      </c>
      <c r="O40" s="1">
        <f>SUMIFS('Incident Log'!$AH$9:$AH$1008,'Incident Log'!$C$9:$C$1008,"&gt;="&amp;A40,'Incident Log'!$C$9:$C$1008,"&lt;"&amp;EDATE(A40,1))</f>
        <v>0</v>
      </c>
      <c r="P40" s="1">
        <f>SUMIFS('Incident Log'!$Q$9:$Q$1008,'Incident Log'!$C$9:$C$1008,"&gt;="&amp;A40,'Incident Log'!$C$9:$C$1008,"&lt;"&amp;EDATE(A40,1),'Incident Log'!$J$9:$J$1008,"Yes",'Incident Log'!$G$9:$G$1008,"Employee")+SUMIFS('Incident Log'!$Q$9:$Q$1008,'Incident Log'!$C$9:$C$1008,"&gt;="&amp;A40,'Incident Log'!$C$9:$C$1008,"&lt;"&amp;EDATE(A40,1),'Incident Log'!$J$9:$J$1008,"Yes",'Incident Log'!$G$9:$G$1008,"Contractor")</f>
        <v>0</v>
      </c>
      <c r="Q40" s="1">
        <f>SUMIFS('Incident Log'!$R$9:$R$1008,'Incident Log'!$C$9:$C$1008,"&gt;="&amp;A40,'Incident Log'!$C$9:$C$1008,"&lt;"&amp;EDATE(A40,1),'Incident Log'!$J$9:$J$1008,"Yes",'Incident Log'!$G$9:$G$1008,"Employee")+SUMIFS('Incident Log'!$R$9:$R$1008,'Incident Log'!$C$9:$C$1008,"&gt;="&amp;A40,'Incident Log'!$C$9:$C$1008,"&lt;"&amp;EDATE(A40,1),'Incident Log'!$J$9:$J$1008,"Yes",'Incident Log'!$G$9:$G$1008,"Contractor")</f>
        <v>0</v>
      </c>
      <c r="R40" s="13">
        <f>SUMIFS('Incident Log'!$S$9:$S$1008,'Incident Log'!$C$9:$C$1008,"&gt;="&amp;A40,'Incident Log'!$C$9:$C$1008,"&lt;"&amp;EDATE(A40,1))</f>
        <v>0</v>
      </c>
      <c r="S40" s="1">
        <f>COUNTIFS('Incident Log'!$C$9:$C$1008,"&gt;="&amp;A40,'Incident Log'!$C$9:$C$1008,"&lt;"&amp;EDATE(A40,1),'Incident Log'!$H$9:$H$1008,"Near miss")</f>
        <v>0</v>
      </c>
      <c r="T40" s="1">
        <f>COUNTIFS('Incident Log'!$C$9:$C$1008,"&gt;="&amp;A40,'Incident Log'!$C$9:$C$1008,"&lt;"&amp;EDATE(A40,1),'Incident Log'!$M$9:$M$1008,"4*")+COUNTIFS('Incident Log'!$C$9:$C$1008,"&gt;="&amp;A40,'Incident Log'!$C$9:$C$1008,"&lt;"&amp;EDATE(A40,1),'Incident Log'!$M$9:$M$1008,"5*")</f>
        <v>0</v>
      </c>
      <c r="U40" s="14" t="str">
        <f>IF(OR(E40&lt;&gt;"Ready",D40=0),"",N40*Setup!$B$6/D40)</f>
        <v/>
      </c>
      <c r="V40" s="14" t="str">
        <f>IF(OR(E40&lt;&gt;"Ready",D40=0),"",O40*Setup!$B$6/D40)</f>
        <v/>
      </c>
      <c r="W40" s="14" t="str">
        <f>IF(OR(E40&lt;&gt;"Ready",D40=0),"",P40*Setup!$B$6/D40)</f>
        <v/>
      </c>
      <c r="X40" s="1">
        <f>COUNTIFS('Incident Log'!$C$9:$C$1008,"&gt;="&amp;A40,'Incident Log'!$C$9:$C$1008,"&lt;"&amp;EDATE(A40,1),'Incident Log'!$AK$9:$AK$1008,"&lt;&gt;Ready",'Incident Log'!$AK$9:$AK$1008,"&lt;&gt;")</f>
        <v>0</v>
      </c>
      <c r="Y40" s="1">
        <f>COUNTIFS('Hours Worked'!$A$9:$A$128,A40)</f>
        <v>0</v>
      </c>
    </row>
    <row r="41" spans="1:25" ht="24.95" customHeight="1">
      <c r="A41" s="12">
        <f>DATE(2026,33,1)</f>
        <v>46997</v>
      </c>
      <c r="B41" s="9" t="str">
        <f>IF(Y41=1,SUMIFS('Hours Worked'!$B$9:$B$128,'Hours Worked'!$A$9:$A$128,A41),"")</f>
        <v/>
      </c>
      <c r="C41" s="9" t="str">
        <f>IF(Y41=1,SUMIFS('Hours Worked'!$C$9:$C$128,'Hours Worked'!$A$9:$A$128,A41),"")</f>
        <v/>
      </c>
      <c r="D41" s="9" t="str">
        <f>IF(Y41=1,SUM(B41:C41),"")</f>
        <v/>
      </c>
      <c r="E41" s="1" t="str">
        <f>IF(Y41=0,"Enter hours",IF(Y41&gt;1,"Duplicate hours month",IF(COUNTIFS('Hours Worked'!$A$9:$A$128,A41,'Hours Worked'!$H$9:$H$128,"Ready")&lt;&gt;1,"Review hours/register",IF(OR(X41&gt;0,COUNTIFS('Incident Log'!$AK$9:$AK$1008,"Missing / invalid date")&gt;0),"Resolve case inputs","Ready"))))</f>
        <v>Enter hours</v>
      </c>
      <c r="F41" s="1">
        <f>COUNTIFS('Incident Log'!$C$9:$C$1008,"&gt;="&amp;A41,'Incident Log'!$C$9:$C$1008,"&lt;"&amp;EDATE(A41,1),'Incident Log'!$A$9:$A$1008,"&lt;&gt;")</f>
        <v>0</v>
      </c>
      <c r="G41" s="1">
        <f>SUMIFS('Incident Log'!$AJ$9:$AJ$1008,'Incident Log'!$C$9:$C$1008,"&gt;="&amp;A41,'Incident Log'!$C$9:$C$1008,"&lt;"&amp;EDATE(A41,1))</f>
        <v>0</v>
      </c>
      <c r="H41" s="1">
        <f>COUNTIFS('Incident Log'!$C$9:$C$1008,"&gt;="&amp;A41,'Incident Log'!$C$9:$C$1008,"&lt;"&amp;EDATE(A41,1),'Incident Log'!$I$9:$I$1008,"First aid",'Incident Log'!$J$9:$J$1008,"Yes",'Incident Log'!$G$9:$G$1008,"Employee")+COUNTIFS('Incident Log'!$C$9:$C$1008,"&gt;="&amp;A41,'Incident Log'!$C$9:$C$1008,"&lt;"&amp;EDATE(A41,1),'Incident Log'!$I$9:$I$1008,"First aid",'Incident Log'!$J$9:$J$1008,"Yes",'Incident Log'!$G$9:$G$1008,"Contractor")</f>
        <v>0</v>
      </c>
      <c r="I41" s="1">
        <f>COUNTIFS('Incident Log'!$C$9:$C$1008,"&gt;="&amp;A41,'Incident Log'!$C$9:$C$1008,"&lt;"&amp;EDATE(A41,1),'Incident Log'!$I$9:$I$1008,"Medical treatment",'Incident Log'!$J$9:$J$1008,"Yes",'Incident Log'!$G$9:$G$1008,"Employee")+COUNTIFS('Incident Log'!$C$9:$C$1008,"&gt;="&amp;A41,'Incident Log'!$C$9:$C$1008,"&lt;"&amp;EDATE(A41,1),'Incident Log'!$I$9:$I$1008,"Medical treatment",'Incident Log'!$J$9:$J$1008,"Yes",'Incident Log'!$G$9:$G$1008,"Contractor")</f>
        <v>0</v>
      </c>
      <c r="J41" s="1">
        <f>COUNTIFS('Incident Log'!$C$9:$C$1008,"&gt;="&amp;A41,'Incident Log'!$C$9:$C$1008,"&lt;"&amp;EDATE(A41,1),'Incident Log'!$I$9:$I$1008,"Restricted / modified work",'Incident Log'!$J$9:$J$1008,"Yes",'Incident Log'!$G$9:$G$1008,"Employee")+COUNTIFS('Incident Log'!$C$9:$C$1008,"&gt;="&amp;A41,'Incident Log'!$C$9:$C$1008,"&lt;"&amp;EDATE(A41,1),'Incident Log'!$I$9:$I$1008,"Restricted / modified work",'Incident Log'!$J$9:$J$1008,"Yes",'Incident Log'!$G$9:$G$1008,"Contractor")</f>
        <v>0</v>
      </c>
      <c r="K41" s="1">
        <f>COUNTIFS('Incident Log'!$C$9:$C$1008,"&gt;="&amp;A41,'Incident Log'!$C$9:$C$1008,"&lt;"&amp;EDATE(A41,1),'Incident Log'!$I$9:$I$1008,"Lost time",'Incident Log'!$J$9:$J$1008,"Yes",'Incident Log'!$G$9:$G$1008,"Employee")+COUNTIFS('Incident Log'!$C$9:$C$1008,"&gt;="&amp;A41,'Incident Log'!$C$9:$C$1008,"&lt;"&amp;EDATE(A41,1),'Incident Log'!$I$9:$I$1008,"Lost time",'Incident Log'!$J$9:$J$1008,"Yes",'Incident Log'!$G$9:$G$1008,"Contractor")</f>
        <v>0</v>
      </c>
      <c r="L41" s="1">
        <f>COUNTIFS('Incident Log'!$C$9:$C$1008,"&gt;="&amp;A41,'Incident Log'!$C$9:$C$1008,"&lt;"&amp;EDATE(A41,1),'Incident Log'!$I$9:$I$1008,"Fatality",'Incident Log'!$J$9:$J$1008,"Yes",'Incident Log'!$G$9:$G$1008,"Employee")+COUNTIFS('Incident Log'!$C$9:$C$1008,"&gt;="&amp;A41,'Incident Log'!$C$9:$C$1008,"&lt;"&amp;EDATE(A41,1),'Incident Log'!$I$9:$I$1008,"Fatality",'Incident Log'!$J$9:$J$1008,"Yes",'Incident Log'!$G$9:$G$1008,"Contractor")</f>
        <v>0</v>
      </c>
      <c r="M41" s="1">
        <f>COUNTIFS('Incident Log'!$C$9:$C$1008,"&gt;="&amp;A41,'Incident Log'!$C$9:$C$1008,"&lt;"&amp;EDATE(A41,1),'Incident Log'!$I$9:$I$1008,"Other recordable",'Incident Log'!$J$9:$J$1008,"Yes",'Incident Log'!$G$9:$G$1008,"Employee")+COUNTIFS('Incident Log'!$C$9:$C$1008,"&gt;="&amp;A41,'Incident Log'!$C$9:$C$1008,"&lt;"&amp;EDATE(A41,1),'Incident Log'!$I$9:$I$1008,"Other recordable",'Incident Log'!$J$9:$J$1008,"Yes",'Incident Log'!$G$9:$G$1008,"Contractor")</f>
        <v>0</v>
      </c>
      <c r="N41" s="1">
        <f>SUMIFS('Incident Log'!$AG$9:$AG$1008,'Incident Log'!$C$9:$C$1008,"&gt;="&amp;A41,'Incident Log'!$C$9:$C$1008,"&lt;"&amp;EDATE(A41,1))</f>
        <v>0</v>
      </c>
      <c r="O41" s="1">
        <f>SUMIFS('Incident Log'!$AH$9:$AH$1008,'Incident Log'!$C$9:$C$1008,"&gt;="&amp;A41,'Incident Log'!$C$9:$C$1008,"&lt;"&amp;EDATE(A41,1))</f>
        <v>0</v>
      </c>
      <c r="P41" s="1">
        <f>SUMIFS('Incident Log'!$Q$9:$Q$1008,'Incident Log'!$C$9:$C$1008,"&gt;="&amp;A41,'Incident Log'!$C$9:$C$1008,"&lt;"&amp;EDATE(A41,1),'Incident Log'!$J$9:$J$1008,"Yes",'Incident Log'!$G$9:$G$1008,"Employee")+SUMIFS('Incident Log'!$Q$9:$Q$1008,'Incident Log'!$C$9:$C$1008,"&gt;="&amp;A41,'Incident Log'!$C$9:$C$1008,"&lt;"&amp;EDATE(A41,1),'Incident Log'!$J$9:$J$1008,"Yes",'Incident Log'!$G$9:$G$1008,"Contractor")</f>
        <v>0</v>
      </c>
      <c r="Q41" s="1">
        <f>SUMIFS('Incident Log'!$R$9:$R$1008,'Incident Log'!$C$9:$C$1008,"&gt;="&amp;A41,'Incident Log'!$C$9:$C$1008,"&lt;"&amp;EDATE(A41,1),'Incident Log'!$J$9:$J$1008,"Yes",'Incident Log'!$G$9:$G$1008,"Employee")+SUMIFS('Incident Log'!$R$9:$R$1008,'Incident Log'!$C$9:$C$1008,"&gt;="&amp;A41,'Incident Log'!$C$9:$C$1008,"&lt;"&amp;EDATE(A41,1),'Incident Log'!$J$9:$J$1008,"Yes",'Incident Log'!$G$9:$G$1008,"Contractor")</f>
        <v>0</v>
      </c>
      <c r="R41" s="13">
        <f>SUMIFS('Incident Log'!$S$9:$S$1008,'Incident Log'!$C$9:$C$1008,"&gt;="&amp;A41,'Incident Log'!$C$9:$C$1008,"&lt;"&amp;EDATE(A41,1))</f>
        <v>0</v>
      </c>
      <c r="S41" s="1">
        <f>COUNTIFS('Incident Log'!$C$9:$C$1008,"&gt;="&amp;A41,'Incident Log'!$C$9:$C$1008,"&lt;"&amp;EDATE(A41,1),'Incident Log'!$H$9:$H$1008,"Near miss")</f>
        <v>0</v>
      </c>
      <c r="T41" s="1">
        <f>COUNTIFS('Incident Log'!$C$9:$C$1008,"&gt;="&amp;A41,'Incident Log'!$C$9:$C$1008,"&lt;"&amp;EDATE(A41,1),'Incident Log'!$M$9:$M$1008,"4*")+COUNTIFS('Incident Log'!$C$9:$C$1008,"&gt;="&amp;A41,'Incident Log'!$C$9:$C$1008,"&lt;"&amp;EDATE(A41,1),'Incident Log'!$M$9:$M$1008,"5*")</f>
        <v>0</v>
      </c>
      <c r="U41" s="14" t="str">
        <f>IF(OR(E41&lt;&gt;"Ready",D41=0),"",N41*Setup!$B$6/D41)</f>
        <v/>
      </c>
      <c r="V41" s="14" t="str">
        <f>IF(OR(E41&lt;&gt;"Ready",D41=0),"",O41*Setup!$B$6/D41)</f>
        <v/>
      </c>
      <c r="W41" s="14" t="str">
        <f>IF(OR(E41&lt;&gt;"Ready",D41=0),"",P41*Setup!$B$6/D41)</f>
        <v/>
      </c>
      <c r="X41" s="1">
        <f>COUNTIFS('Incident Log'!$C$9:$C$1008,"&gt;="&amp;A41,'Incident Log'!$C$9:$C$1008,"&lt;"&amp;EDATE(A41,1),'Incident Log'!$AK$9:$AK$1008,"&lt;&gt;Ready",'Incident Log'!$AK$9:$AK$1008,"&lt;&gt;")</f>
        <v>0</v>
      </c>
      <c r="Y41" s="1">
        <f>COUNTIFS('Hours Worked'!$A$9:$A$128,A41)</f>
        <v>0</v>
      </c>
    </row>
    <row r="42" spans="1:25" ht="24.95" customHeight="1">
      <c r="A42" s="12">
        <f>DATE(2026,34,1)</f>
        <v>47027</v>
      </c>
      <c r="B42" s="9" t="str">
        <f>IF(Y42=1,SUMIFS('Hours Worked'!$B$9:$B$128,'Hours Worked'!$A$9:$A$128,A42),"")</f>
        <v/>
      </c>
      <c r="C42" s="9" t="str">
        <f>IF(Y42=1,SUMIFS('Hours Worked'!$C$9:$C$128,'Hours Worked'!$A$9:$A$128,A42),"")</f>
        <v/>
      </c>
      <c r="D42" s="9" t="str">
        <f>IF(Y42=1,SUM(B42:C42),"")</f>
        <v/>
      </c>
      <c r="E42" s="1" t="str">
        <f>IF(Y42=0,"Enter hours",IF(Y42&gt;1,"Duplicate hours month",IF(COUNTIFS('Hours Worked'!$A$9:$A$128,A42,'Hours Worked'!$H$9:$H$128,"Ready")&lt;&gt;1,"Review hours/register",IF(OR(X42&gt;0,COUNTIFS('Incident Log'!$AK$9:$AK$1008,"Missing / invalid date")&gt;0),"Resolve case inputs","Ready"))))</f>
        <v>Enter hours</v>
      </c>
      <c r="F42" s="1">
        <f>COUNTIFS('Incident Log'!$C$9:$C$1008,"&gt;="&amp;A42,'Incident Log'!$C$9:$C$1008,"&lt;"&amp;EDATE(A42,1),'Incident Log'!$A$9:$A$1008,"&lt;&gt;")</f>
        <v>0</v>
      </c>
      <c r="G42" s="1">
        <f>SUMIFS('Incident Log'!$AJ$9:$AJ$1008,'Incident Log'!$C$9:$C$1008,"&gt;="&amp;A42,'Incident Log'!$C$9:$C$1008,"&lt;"&amp;EDATE(A42,1))</f>
        <v>0</v>
      </c>
      <c r="H42" s="1">
        <f>COUNTIFS('Incident Log'!$C$9:$C$1008,"&gt;="&amp;A42,'Incident Log'!$C$9:$C$1008,"&lt;"&amp;EDATE(A42,1),'Incident Log'!$I$9:$I$1008,"First aid",'Incident Log'!$J$9:$J$1008,"Yes",'Incident Log'!$G$9:$G$1008,"Employee")+COUNTIFS('Incident Log'!$C$9:$C$1008,"&gt;="&amp;A42,'Incident Log'!$C$9:$C$1008,"&lt;"&amp;EDATE(A42,1),'Incident Log'!$I$9:$I$1008,"First aid",'Incident Log'!$J$9:$J$1008,"Yes",'Incident Log'!$G$9:$G$1008,"Contractor")</f>
        <v>0</v>
      </c>
      <c r="I42" s="1">
        <f>COUNTIFS('Incident Log'!$C$9:$C$1008,"&gt;="&amp;A42,'Incident Log'!$C$9:$C$1008,"&lt;"&amp;EDATE(A42,1),'Incident Log'!$I$9:$I$1008,"Medical treatment",'Incident Log'!$J$9:$J$1008,"Yes",'Incident Log'!$G$9:$G$1008,"Employee")+COUNTIFS('Incident Log'!$C$9:$C$1008,"&gt;="&amp;A42,'Incident Log'!$C$9:$C$1008,"&lt;"&amp;EDATE(A42,1),'Incident Log'!$I$9:$I$1008,"Medical treatment",'Incident Log'!$J$9:$J$1008,"Yes",'Incident Log'!$G$9:$G$1008,"Contractor")</f>
        <v>0</v>
      </c>
      <c r="J42" s="1">
        <f>COUNTIFS('Incident Log'!$C$9:$C$1008,"&gt;="&amp;A42,'Incident Log'!$C$9:$C$1008,"&lt;"&amp;EDATE(A42,1),'Incident Log'!$I$9:$I$1008,"Restricted / modified work",'Incident Log'!$J$9:$J$1008,"Yes",'Incident Log'!$G$9:$G$1008,"Employee")+COUNTIFS('Incident Log'!$C$9:$C$1008,"&gt;="&amp;A42,'Incident Log'!$C$9:$C$1008,"&lt;"&amp;EDATE(A42,1),'Incident Log'!$I$9:$I$1008,"Restricted / modified work",'Incident Log'!$J$9:$J$1008,"Yes",'Incident Log'!$G$9:$G$1008,"Contractor")</f>
        <v>0</v>
      </c>
      <c r="K42" s="1">
        <f>COUNTIFS('Incident Log'!$C$9:$C$1008,"&gt;="&amp;A42,'Incident Log'!$C$9:$C$1008,"&lt;"&amp;EDATE(A42,1),'Incident Log'!$I$9:$I$1008,"Lost time",'Incident Log'!$J$9:$J$1008,"Yes",'Incident Log'!$G$9:$G$1008,"Employee")+COUNTIFS('Incident Log'!$C$9:$C$1008,"&gt;="&amp;A42,'Incident Log'!$C$9:$C$1008,"&lt;"&amp;EDATE(A42,1),'Incident Log'!$I$9:$I$1008,"Lost time",'Incident Log'!$J$9:$J$1008,"Yes",'Incident Log'!$G$9:$G$1008,"Contractor")</f>
        <v>0</v>
      </c>
      <c r="L42" s="1">
        <f>COUNTIFS('Incident Log'!$C$9:$C$1008,"&gt;="&amp;A42,'Incident Log'!$C$9:$C$1008,"&lt;"&amp;EDATE(A42,1),'Incident Log'!$I$9:$I$1008,"Fatality",'Incident Log'!$J$9:$J$1008,"Yes",'Incident Log'!$G$9:$G$1008,"Employee")+COUNTIFS('Incident Log'!$C$9:$C$1008,"&gt;="&amp;A42,'Incident Log'!$C$9:$C$1008,"&lt;"&amp;EDATE(A42,1),'Incident Log'!$I$9:$I$1008,"Fatality",'Incident Log'!$J$9:$J$1008,"Yes",'Incident Log'!$G$9:$G$1008,"Contractor")</f>
        <v>0</v>
      </c>
      <c r="M42" s="1">
        <f>COUNTIFS('Incident Log'!$C$9:$C$1008,"&gt;="&amp;A42,'Incident Log'!$C$9:$C$1008,"&lt;"&amp;EDATE(A42,1),'Incident Log'!$I$9:$I$1008,"Other recordable",'Incident Log'!$J$9:$J$1008,"Yes",'Incident Log'!$G$9:$G$1008,"Employee")+COUNTIFS('Incident Log'!$C$9:$C$1008,"&gt;="&amp;A42,'Incident Log'!$C$9:$C$1008,"&lt;"&amp;EDATE(A42,1),'Incident Log'!$I$9:$I$1008,"Other recordable",'Incident Log'!$J$9:$J$1008,"Yes",'Incident Log'!$G$9:$G$1008,"Contractor")</f>
        <v>0</v>
      </c>
      <c r="N42" s="1">
        <f>SUMIFS('Incident Log'!$AG$9:$AG$1008,'Incident Log'!$C$9:$C$1008,"&gt;="&amp;A42,'Incident Log'!$C$9:$C$1008,"&lt;"&amp;EDATE(A42,1))</f>
        <v>0</v>
      </c>
      <c r="O42" s="1">
        <f>SUMIFS('Incident Log'!$AH$9:$AH$1008,'Incident Log'!$C$9:$C$1008,"&gt;="&amp;A42,'Incident Log'!$C$9:$C$1008,"&lt;"&amp;EDATE(A42,1))</f>
        <v>0</v>
      </c>
      <c r="P42" s="1">
        <f>SUMIFS('Incident Log'!$Q$9:$Q$1008,'Incident Log'!$C$9:$C$1008,"&gt;="&amp;A42,'Incident Log'!$C$9:$C$1008,"&lt;"&amp;EDATE(A42,1),'Incident Log'!$J$9:$J$1008,"Yes",'Incident Log'!$G$9:$G$1008,"Employee")+SUMIFS('Incident Log'!$Q$9:$Q$1008,'Incident Log'!$C$9:$C$1008,"&gt;="&amp;A42,'Incident Log'!$C$9:$C$1008,"&lt;"&amp;EDATE(A42,1),'Incident Log'!$J$9:$J$1008,"Yes",'Incident Log'!$G$9:$G$1008,"Contractor")</f>
        <v>0</v>
      </c>
      <c r="Q42" s="1">
        <f>SUMIFS('Incident Log'!$R$9:$R$1008,'Incident Log'!$C$9:$C$1008,"&gt;="&amp;A42,'Incident Log'!$C$9:$C$1008,"&lt;"&amp;EDATE(A42,1),'Incident Log'!$J$9:$J$1008,"Yes",'Incident Log'!$G$9:$G$1008,"Employee")+SUMIFS('Incident Log'!$R$9:$R$1008,'Incident Log'!$C$9:$C$1008,"&gt;="&amp;A42,'Incident Log'!$C$9:$C$1008,"&lt;"&amp;EDATE(A42,1),'Incident Log'!$J$9:$J$1008,"Yes",'Incident Log'!$G$9:$G$1008,"Contractor")</f>
        <v>0</v>
      </c>
      <c r="R42" s="13">
        <f>SUMIFS('Incident Log'!$S$9:$S$1008,'Incident Log'!$C$9:$C$1008,"&gt;="&amp;A42,'Incident Log'!$C$9:$C$1008,"&lt;"&amp;EDATE(A42,1))</f>
        <v>0</v>
      </c>
      <c r="S42" s="1">
        <f>COUNTIFS('Incident Log'!$C$9:$C$1008,"&gt;="&amp;A42,'Incident Log'!$C$9:$C$1008,"&lt;"&amp;EDATE(A42,1),'Incident Log'!$H$9:$H$1008,"Near miss")</f>
        <v>0</v>
      </c>
      <c r="T42" s="1">
        <f>COUNTIFS('Incident Log'!$C$9:$C$1008,"&gt;="&amp;A42,'Incident Log'!$C$9:$C$1008,"&lt;"&amp;EDATE(A42,1),'Incident Log'!$M$9:$M$1008,"4*")+COUNTIFS('Incident Log'!$C$9:$C$1008,"&gt;="&amp;A42,'Incident Log'!$C$9:$C$1008,"&lt;"&amp;EDATE(A42,1),'Incident Log'!$M$9:$M$1008,"5*")</f>
        <v>0</v>
      </c>
      <c r="U42" s="14" t="str">
        <f>IF(OR(E42&lt;&gt;"Ready",D42=0),"",N42*Setup!$B$6/D42)</f>
        <v/>
      </c>
      <c r="V42" s="14" t="str">
        <f>IF(OR(E42&lt;&gt;"Ready",D42=0),"",O42*Setup!$B$6/D42)</f>
        <v/>
      </c>
      <c r="W42" s="14" t="str">
        <f>IF(OR(E42&lt;&gt;"Ready",D42=0),"",P42*Setup!$B$6/D42)</f>
        <v/>
      </c>
      <c r="X42" s="1">
        <f>COUNTIFS('Incident Log'!$C$9:$C$1008,"&gt;="&amp;A42,'Incident Log'!$C$9:$C$1008,"&lt;"&amp;EDATE(A42,1),'Incident Log'!$AK$9:$AK$1008,"&lt;&gt;Ready",'Incident Log'!$AK$9:$AK$1008,"&lt;&gt;")</f>
        <v>0</v>
      </c>
      <c r="Y42" s="1">
        <f>COUNTIFS('Hours Worked'!$A$9:$A$128,A42)</f>
        <v>0</v>
      </c>
    </row>
    <row r="43" spans="1:25" ht="24.95" customHeight="1">
      <c r="A43" s="12">
        <f>DATE(2026,35,1)</f>
        <v>47058</v>
      </c>
      <c r="B43" s="9" t="str">
        <f>IF(Y43=1,SUMIFS('Hours Worked'!$B$9:$B$128,'Hours Worked'!$A$9:$A$128,A43),"")</f>
        <v/>
      </c>
      <c r="C43" s="9" t="str">
        <f>IF(Y43=1,SUMIFS('Hours Worked'!$C$9:$C$128,'Hours Worked'!$A$9:$A$128,A43),"")</f>
        <v/>
      </c>
      <c r="D43" s="9" t="str">
        <f>IF(Y43=1,SUM(B43:C43),"")</f>
        <v/>
      </c>
      <c r="E43" s="1" t="str">
        <f>IF(Y43=0,"Enter hours",IF(Y43&gt;1,"Duplicate hours month",IF(COUNTIFS('Hours Worked'!$A$9:$A$128,A43,'Hours Worked'!$H$9:$H$128,"Ready")&lt;&gt;1,"Review hours/register",IF(OR(X43&gt;0,COUNTIFS('Incident Log'!$AK$9:$AK$1008,"Missing / invalid date")&gt;0),"Resolve case inputs","Ready"))))</f>
        <v>Enter hours</v>
      </c>
      <c r="F43" s="1">
        <f>COUNTIFS('Incident Log'!$C$9:$C$1008,"&gt;="&amp;A43,'Incident Log'!$C$9:$C$1008,"&lt;"&amp;EDATE(A43,1),'Incident Log'!$A$9:$A$1008,"&lt;&gt;")</f>
        <v>0</v>
      </c>
      <c r="G43" s="1">
        <f>SUMIFS('Incident Log'!$AJ$9:$AJ$1008,'Incident Log'!$C$9:$C$1008,"&gt;="&amp;A43,'Incident Log'!$C$9:$C$1008,"&lt;"&amp;EDATE(A43,1))</f>
        <v>0</v>
      </c>
      <c r="H43" s="1">
        <f>COUNTIFS('Incident Log'!$C$9:$C$1008,"&gt;="&amp;A43,'Incident Log'!$C$9:$C$1008,"&lt;"&amp;EDATE(A43,1),'Incident Log'!$I$9:$I$1008,"First aid",'Incident Log'!$J$9:$J$1008,"Yes",'Incident Log'!$G$9:$G$1008,"Employee")+COUNTIFS('Incident Log'!$C$9:$C$1008,"&gt;="&amp;A43,'Incident Log'!$C$9:$C$1008,"&lt;"&amp;EDATE(A43,1),'Incident Log'!$I$9:$I$1008,"First aid",'Incident Log'!$J$9:$J$1008,"Yes",'Incident Log'!$G$9:$G$1008,"Contractor")</f>
        <v>0</v>
      </c>
      <c r="I43" s="1">
        <f>COUNTIFS('Incident Log'!$C$9:$C$1008,"&gt;="&amp;A43,'Incident Log'!$C$9:$C$1008,"&lt;"&amp;EDATE(A43,1),'Incident Log'!$I$9:$I$1008,"Medical treatment",'Incident Log'!$J$9:$J$1008,"Yes",'Incident Log'!$G$9:$G$1008,"Employee")+COUNTIFS('Incident Log'!$C$9:$C$1008,"&gt;="&amp;A43,'Incident Log'!$C$9:$C$1008,"&lt;"&amp;EDATE(A43,1),'Incident Log'!$I$9:$I$1008,"Medical treatment",'Incident Log'!$J$9:$J$1008,"Yes",'Incident Log'!$G$9:$G$1008,"Contractor")</f>
        <v>0</v>
      </c>
      <c r="J43" s="1">
        <f>COUNTIFS('Incident Log'!$C$9:$C$1008,"&gt;="&amp;A43,'Incident Log'!$C$9:$C$1008,"&lt;"&amp;EDATE(A43,1),'Incident Log'!$I$9:$I$1008,"Restricted / modified work",'Incident Log'!$J$9:$J$1008,"Yes",'Incident Log'!$G$9:$G$1008,"Employee")+COUNTIFS('Incident Log'!$C$9:$C$1008,"&gt;="&amp;A43,'Incident Log'!$C$9:$C$1008,"&lt;"&amp;EDATE(A43,1),'Incident Log'!$I$9:$I$1008,"Restricted / modified work",'Incident Log'!$J$9:$J$1008,"Yes",'Incident Log'!$G$9:$G$1008,"Contractor")</f>
        <v>0</v>
      </c>
      <c r="K43" s="1">
        <f>COUNTIFS('Incident Log'!$C$9:$C$1008,"&gt;="&amp;A43,'Incident Log'!$C$9:$C$1008,"&lt;"&amp;EDATE(A43,1),'Incident Log'!$I$9:$I$1008,"Lost time",'Incident Log'!$J$9:$J$1008,"Yes",'Incident Log'!$G$9:$G$1008,"Employee")+COUNTIFS('Incident Log'!$C$9:$C$1008,"&gt;="&amp;A43,'Incident Log'!$C$9:$C$1008,"&lt;"&amp;EDATE(A43,1),'Incident Log'!$I$9:$I$1008,"Lost time",'Incident Log'!$J$9:$J$1008,"Yes",'Incident Log'!$G$9:$G$1008,"Contractor")</f>
        <v>0</v>
      </c>
      <c r="L43" s="1">
        <f>COUNTIFS('Incident Log'!$C$9:$C$1008,"&gt;="&amp;A43,'Incident Log'!$C$9:$C$1008,"&lt;"&amp;EDATE(A43,1),'Incident Log'!$I$9:$I$1008,"Fatality",'Incident Log'!$J$9:$J$1008,"Yes",'Incident Log'!$G$9:$G$1008,"Employee")+COUNTIFS('Incident Log'!$C$9:$C$1008,"&gt;="&amp;A43,'Incident Log'!$C$9:$C$1008,"&lt;"&amp;EDATE(A43,1),'Incident Log'!$I$9:$I$1008,"Fatality",'Incident Log'!$J$9:$J$1008,"Yes",'Incident Log'!$G$9:$G$1008,"Contractor")</f>
        <v>0</v>
      </c>
      <c r="M43" s="1">
        <f>COUNTIFS('Incident Log'!$C$9:$C$1008,"&gt;="&amp;A43,'Incident Log'!$C$9:$C$1008,"&lt;"&amp;EDATE(A43,1),'Incident Log'!$I$9:$I$1008,"Other recordable",'Incident Log'!$J$9:$J$1008,"Yes",'Incident Log'!$G$9:$G$1008,"Employee")+COUNTIFS('Incident Log'!$C$9:$C$1008,"&gt;="&amp;A43,'Incident Log'!$C$9:$C$1008,"&lt;"&amp;EDATE(A43,1),'Incident Log'!$I$9:$I$1008,"Other recordable",'Incident Log'!$J$9:$J$1008,"Yes",'Incident Log'!$G$9:$G$1008,"Contractor")</f>
        <v>0</v>
      </c>
      <c r="N43" s="1">
        <f>SUMIFS('Incident Log'!$AG$9:$AG$1008,'Incident Log'!$C$9:$C$1008,"&gt;="&amp;A43,'Incident Log'!$C$9:$C$1008,"&lt;"&amp;EDATE(A43,1))</f>
        <v>0</v>
      </c>
      <c r="O43" s="1">
        <f>SUMIFS('Incident Log'!$AH$9:$AH$1008,'Incident Log'!$C$9:$C$1008,"&gt;="&amp;A43,'Incident Log'!$C$9:$C$1008,"&lt;"&amp;EDATE(A43,1))</f>
        <v>0</v>
      </c>
      <c r="P43" s="1">
        <f>SUMIFS('Incident Log'!$Q$9:$Q$1008,'Incident Log'!$C$9:$C$1008,"&gt;="&amp;A43,'Incident Log'!$C$9:$C$1008,"&lt;"&amp;EDATE(A43,1),'Incident Log'!$J$9:$J$1008,"Yes",'Incident Log'!$G$9:$G$1008,"Employee")+SUMIFS('Incident Log'!$Q$9:$Q$1008,'Incident Log'!$C$9:$C$1008,"&gt;="&amp;A43,'Incident Log'!$C$9:$C$1008,"&lt;"&amp;EDATE(A43,1),'Incident Log'!$J$9:$J$1008,"Yes",'Incident Log'!$G$9:$G$1008,"Contractor")</f>
        <v>0</v>
      </c>
      <c r="Q43" s="1">
        <f>SUMIFS('Incident Log'!$R$9:$R$1008,'Incident Log'!$C$9:$C$1008,"&gt;="&amp;A43,'Incident Log'!$C$9:$C$1008,"&lt;"&amp;EDATE(A43,1),'Incident Log'!$J$9:$J$1008,"Yes",'Incident Log'!$G$9:$G$1008,"Employee")+SUMIFS('Incident Log'!$R$9:$R$1008,'Incident Log'!$C$9:$C$1008,"&gt;="&amp;A43,'Incident Log'!$C$9:$C$1008,"&lt;"&amp;EDATE(A43,1),'Incident Log'!$J$9:$J$1008,"Yes",'Incident Log'!$G$9:$G$1008,"Contractor")</f>
        <v>0</v>
      </c>
      <c r="R43" s="13">
        <f>SUMIFS('Incident Log'!$S$9:$S$1008,'Incident Log'!$C$9:$C$1008,"&gt;="&amp;A43,'Incident Log'!$C$9:$C$1008,"&lt;"&amp;EDATE(A43,1))</f>
        <v>0</v>
      </c>
      <c r="S43" s="1">
        <f>COUNTIFS('Incident Log'!$C$9:$C$1008,"&gt;="&amp;A43,'Incident Log'!$C$9:$C$1008,"&lt;"&amp;EDATE(A43,1),'Incident Log'!$H$9:$H$1008,"Near miss")</f>
        <v>0</v>
      </c>
      <c r="T43" s="1">
        <f>COUNTIFS('Incident Log'!$C$9:$C$1008,"&gt;="&amp;A43,'Incident Log'!$C$9:$C$1008,"&lt;"&amp;EDATE(A43,1),'Incident Log'!$M$9:$M$1008,"4*")+COUNTIFS('Incident Log'!$C$9:$C$1008,"&gt;="&amp;A43,'Incident Log'!$C$9:$C$1008,"&lt;"&amp;EDATE(A43,1),'Incident Log'!$M$9:$M$1008,"5*")</f>
        <v>0</v>
      </c>
      <c r="U43" s="14" t="str">
        <f>IF(OR(E43&lt;&gt;"Ready",D43=0),"",N43*Setup!$B$6/D43)</f>
        <v/>
      </c>
      <c r="V43" s="14" t="str">
        <f>IF(OR(E43&lt;&gt;"Ready",D43=0),"",O43*Setup!$B$6/D43)</f>
        <v/>
      </c>
      <c r="W43" s="14" t="str">
        <f>IF(OR(E43&lt;&gt;"Ready",D43=0),"",P43*Setup!$B$6/D43)</f>
        <v/>
      </c>
      <c r="X43" s="1">
        <f>COUNTIFS('Incident Log'!$C$9:$C$1008,"&gt;="&amp;A43,'Incident Log'!$C$9:$C$1008,"&lt;"&amp;EDATE(A43,1),'Incident Log'!$AK$9:$AK$1008,"&lt;&gt;Ready",'Incident Log'!$AK$9:$AK$1008,"&lt;&gt;")</f>
        <v>0</v>
      </c>
      <c r="Y43" s="1">
        <f>COUNTIFS('Hours Worked'!$A$9:$A$128,A43)</f>
        <v>0</v>
      </c>
    </row>
    <row r="44" spans="1:25" ht="24.95" customHeight="1">
      <c r="A44" s="12">
        <f>DATE(2026,36,1)</f>
        <v>47088</v>
      </c>
      <c r="B44" s="9" t="str">
        <f>IF(Y44=1,SUMIFS('Hours Worked'!$B$9:$B$128,'Hours Worked'!$A$9:$A$128,A44),"")</f>
        <v/>
      </c>
      <c r="C44" s="9" t="str">
        <f>IF(Y44=1,SUMIFS('Hours Worked'!$C$9:$C$128,'Hours Worked'!$A$9:$A$128,A44),"")</f>
        <v/>
      </c>
      <c r="D44" s="9" t="str">
        <f>IF(Y44=1,SUM(B44:C44),"")</f>
        <v/>
      </c>
      <c r="E44" s="1" t="str">
        <f>IF(Y44=0,"Enter hours",IF(Y44&gt;1,"Duplicate hours month",IF(COUNTIFS('Hours Worked'!$A$9:$A$128,A44,'Hours Worked'!$H$9:$H$128,"Ready")&lt;&gt;1,"Review hours/register",IF(OR(X44&gt;0,COUNTIFS('Incident Log'!$AK$9:$AK$1008,"Missing / invalid date")&gt;0),"Resolve case inputs","Ready"))))</f>
        <v>Enter hours</v>
      </c>
      <c r="F44" s="1">
        <f>COUNTIFS('Incident Log'!$C$9:$C$1008,"&gt;="&amp;A44,'Incident Log'!$C$9:$C$1008,"&lt;"&amp;EDATE(A44,1),'Incident Log'!$A$9:$A$1008,"&lt;&gt;")</f>
        <v>0</v>
      </c>
      <c r="G44" s="1">
        <f>SUMIFS('Incident Log'!$AJ$9:$AJ$1008,'Incident Log'!$C$9:$C$1008,"&gt;="&amp;A44,'Incident Log'!$C$9:$C$1008,"&lt;"&amp;EDATE(A44,1))</f>
        <v>0</v>
      </c>
      <c r="H44" s="1">
        <f>COUNTIFS('Incident Log'!$C$9:$C$1008,"&gt;="&amp;A44,'Incident Log'!$C$9:$C$1008,"&lt;"&amp;EDATE(A44,1),'Incident Log'!$I$9:$I$1008,"First aid",'Incident Log'!$J$9:$J$1008,"Yes",'Incident Log'!$G$9:$G$1008,"Employee")+COUNTIFS('Incident Log'!$C$9:$C$1008,"&gt;="&amp;A44,'Incident Log'!$C$9:$C$1008,"&lt;"&amp;EDATE(A44,1),'Incident Log'!$I$9:$I$1008,"First aid",'Incident Log'!$J$9:$J$1008,"Yes",'Incident Log'!$G$9:$G$1008,"Contractor")</f>
        <v>0</v>
      </c>
      <c r="I44" s="1">
        <f>COUNTIFS('Incident Log'!$C$9:$C$1008,"&gt;="&amp;A44,'Incident Log'!$C$9:$C$1008,"&lt;"&amp;EDATE(A44,1),'Incident Log'!$I$9:$I$1008,"Medical treatment",'Incident Log'!$J$9:$J$1008,"Yes",'Incident Log'!$G$9:$G$1008,"Employee")+COUNTIFS('Incident Log'!$C$9:$C$1008,"&gt;="&amp;A44,'Incident Log'!$C$9:$C$1008,"&lt;"&amp;EDATE(A44,1),'Incident Log'!$I$9:$I$1008,"Medical treatment",'Incident Log'!$J$9:$J$1008,"Yes",'Incident Log'!$G$9:$G$1008,"Contractor")</f>
        <v>0</v>
      </c>
      <c r="J44" s="1">
        <f>COUNTIFS('Incident Log'!$C$9:$C$1008,"&gt;="&amp;A44,'Incident Log'!$C$9:$C$1008,"&lt;"&amp;EDATE(A44,1),'Incident Log'!$I$9:$I$1008,"Restricted / modified work",'Incident Log'!$J$9:$J$1008,"Yes",'Incident Log'!$G$9:$G$1008,"Employee")+COUNTIFS('Incident Log'!$C$9:$C$1008,"&gt;="&amp;A44,'Incident Log'!$C$9:$C$1008,"&lt;"&amp;EDATE(A44,1),'Incident Log'!$I$9:$I$1008,"Restricted / modified work",'Incident Log'!$J$9:$J$1008,"Yes",'Incident Log'!$G$9:$G$1008,"Contractor")</f>
        <v>0</v>
      </c>
      <c r="K44" s="1">
        <f>COUNTIFS('Incident Log'!$C$9:$C$1008,"&gt;="&amp;A44,'Incident Log'!$C$9:$C$1008,"&lt;"&amp;EDATE(A44,1),'Incident Log'!$I$9:$I$1008,"Lost time",'Incident Log'!$J$9:$J$1008,"Yes",'Incident Log'!$G$9:$G$1008,"Employee")+COUNTIFS('Incident Log'!$C$9:$C$1008,"&gt;="&amp;A44,'Incident Log'!$C$9:$C$1008,"&lt;"&amp;EDATE(A44,1),'Incident Log'!$I$9:$I$1008,"Lost time",'Incident Log'!$J$9:$J$1008,"Yes",'Incident Log'!$G$9:$G$1008,"Contractor")</f>
        <v>0</v>
      </c>
      <c r="L44" s="1">
        <f>COUNTIFS('Incident Log'!$C$9:$C$1008,"&gt;="&amp;A44,'Incident Log'!$C$9:$C$1008,"&lt;"&amp;EDATE(A44,1),'Incident Log'!$I$9:$I$1008,"Fatality",'Incident Log'!$J$9:$J$1008,"Yes",'Incident Log'!$G$9:$G$1008,"Employee")+COUNTIFS('Incident Log'!$C$9:$C$1008,"&gt;="&amp;A44,'Incident Log'!$C$9:$C$1008,"&lt;"&amp;EDATE(A44,1),'Incident Log'!$I$9:$I$1008,"Fatality",'Incident Log'!$J$9:$J$1008,"Yes",'Incident Log'!$G$9:$G$1008,"Contractor")</f>
        <v>0</v>
      </c>
      <c r="M44" s="1">
        <f>COUNTIFS('Incident Log'!$C$9:$C$1008,"&gt;="&amp;A44,'Incident Log'!$C$9:$C$1008,"&lt;"&amp;EDATE(A44,1),'Incident Log'!$I$9:$I$1008,"Other recordable",'Incident Log'!$J$9:$J$1008,"Yes",'Incident Log'!$G$9:$G$1008,"Employee")+COUNTIFS('Incident Log'!$C$9:$C$1008,"&gt;="&amp;A44,'Incident Log'!$C$9:$C$1008,"&lt;"&amp;EDATE(A44,1),'Incident Log'!$I$9:$I$1008,"Other recordable",'Incident Log'!$J$9:$J$1008,"Yes",'Incident Log'!$G$9:$G$1008,"Contractor")</f>
        <v>0</v>
      </c>
      <c r="N44" s="1">
        <f>SUMIFS('Incident Log'!$AG$9:$AG$1008,'Incident Log'!$C$9:$C$1008,"&gt;="&amp;A44,'Incident Log'!$C$9:$C$1008,"&lt;"&amp;EDATE(A44,1))</f>
        <v>0</v>
      </c>
      <c r="O44" s="1">
        <f>SUMIFS('Incident Log'!$AH$9:$AH$1008,'Incident Log'!$C$9:$C$1008,"&gt;="&amp;A44,'Incident Log'!$C$9:$C$1008,"&lt;"&amp;EDATE(A44,1))</f>
        <v>0</v>
      </c>
      <c r="P44" s="1">
        <f>SUMIFS('Incident Log'!$Q$9:$Q$1008,'Incident Log'!$C$9:$C$1008,"&gt;="&amp;A44,'Incident Log'!$C$9:$C$1008,"&lt;"&amp;EDATE(A44,1),'Incident Log'!$J$9:$J$1008,"Yes",'Incident Log'!$G$9:$G$1008,"Employee")+SUMIFS('Incident Log'!$Q$9:$Q$1008,'Incident Log'!$C$9:$C$1008,"&gt;="&amp;A44,'Incident Log'!$C$9:$C$1008,"&lt;"&amp;EDATE(A44,1),'Incident Log'!$J$9:$J$1008,"Yes",'Incident Log'!$G$9:$G$1008,"Contractor")</f>
        <v>0</v>
      </c>
      <c r="Q44" s="1">
        <f>SUMIFS('Incident Log'!$R$9:$R$1008,'Incident Log'!$C$9:$C$1008,"&gt;="&amp;A44,'Incident Log'!$C$9:$C$1008,"&lt;"&amp;EDATE(A44,1),'Incident Log'!$J$9:$J$1008,"Yes",'Incident Log'!$G$9:$G$1008,"Employee")+SUMIFS('Incident Log'!$R$9:$R$1008,'Incident Log'!$C$9:$C$1008,"&gt;="&amp;A44,'Incident Log'!$C$9:$C$1008,"&lt;"&amp;EDATE(A44,1),'Incident Log'!$J$9:$J$1008,"Yes",'Incident Log'!$G$9:$G$1008,"Contractor")</f>
        <v>0</v>
      </c>
      <c r="R44" s="13">
        <f>SUMIFS('Incident Log'!$S$9:$S$1008,'Incident Log'!$C$9:$C$1008,"&gt;="&amp;A44,'Incident Log'!$C$9:$C$1008,"&lt;"&amp;EDATE(A44,1))</f>
        <v>0</v>
      </c>
      <c r="S44" s="1">
        <f>COUNTIFS('Incident Log'!$C$9:$C$1008,"&gt;="&amp;A44,'Incident Log'!$C$9:$C$1008,"&lt;"&amp;EDATE(A44,1),'Incident Log'!$H$9:$H$1008,"Near miss")</f>
        <v>0</v>
      </c>
      <c r="T44" s="1">
        <f>COUNTIFS('Incident Log'!$C$9:$C$1008,"&gt;="&amp;A44,'Incident Log'!$C$9:$C$1008,"&lt;"&amp;EDATE(A44,1),'Incident Log'!$M$9:$M$1008,"4*")+COUNTIFS('Incident Log'!$C$9:$C$1008,"&gt;="&amp;A44,'Incident Log'!$C$9:$C$1008,"&lt;"&amp;EDATE(A44,1),'Incident Log'!$M$9:$M$1008,"5*")</f>
        <v>0</v>
      </c>
      <c r="U44" s="14" t="str">
        <f>IF(OR(E44&lt;&gt;"Ready",D44=0),"",N44*Setup!$B$6/D44)</f>
        <v/>
      </c>
      <c r="V44" s="14" t="str">
        <f>IF(OR(E44&lt;&gt;"Ready",D44=0),"",O44*Setup!$B$6/D44)</f>
        <v/>
      </c>
      <c r="W44" s="14" t="str">
        <f>IF(OR(E44&lt;&gt;"Ready",D44=0),"",P44*Setup!$B$6/D44)</f>
        <v/>
      </c>
      <c r="X44" s="1">
        <f>COUNTIFS('Incident Log'!$C$9:$C$1008,"&gt;="&amp;A44,'Incident Log'!$C$9:$C$1008,"&lt;"&amp;EDATE(A44,1),'Incident Log'!$AK$9:$AK$1008,"&lt;&gt;Ready",'Incident Log'!$AK$9:$AK$1008,"&lt;&gt;")</f>
        <v>0</v>
      </c>
      <c r="Y44" s="1">
        <f>COUNTIFS('Hours Worked'!$A$9:$A$128,A44)</f>
        <v>0</v>
      </c>
    </row>
    <row r="45" spans="1:25" ht="24.95" customHeight="1">
      <c r="A45" s="12">
        <f>DATE(2026,37,1)</f>
        <v>47119</v>
      </c>
      <c r="B45" s="9" t="str">
        <f>IF(Y45=1,SUMIFS('Hours Worked'!$B$9:$B$128,'Hours Worked'!$A$9:$A$128,A45),"")</f>
        <v/>
      </c>
      <c r="C45" s="9" t="str">
        <f>IF(Y45=1,SUMIFS('Hours Worked'!$C$9:$C$128,'Hours Worked'!$A$9:$A$128,A45),"")</f>
        <v/>
      </c>
      <c r="D45" s="9" t="str">
        <f>IF(Y45=1,SUM(B45:C45),"")</f>
        <v/>
      </c>
      <c r="E45" s="1" t="str">
        <f>IF(Y45=0,"Enter hours",IF(Y45&gt;1,"Duplicate hours month",IF(COUNTIFS('Hours Worked'!$A$9:$A$128,A45,'Hours Worked'!$H$9:$H$128,"Ready")&lt;&gt;1,"Review hours/register",IF(OR(X45&gt;0,COUNTIFS('Incident Log'!$AK$9:$AK$1008,"Missing / invalid date")&gt;0),"Resolve case inputs","Ready"))))</f>
        <v>Enter hours</v>
      </c>
      <c r="F45" s="1">
        <f>COUNTIFS('Incident Log'!$C$9:$C$1008,"&gt;="&amp;A45,'Incident Log'!$C$9:$C$1008,"&lt;"&amp;EDATE(A45,1),'Incident Log'!$A$9:$A$1008,"&lt;&gt;")</f>
        <v>0</v>
      </c>
      <c r="G45" s="1">
        <f>SUMIFS('Incident Log'!$AJ$9:$AJ$1008,'Incident Log'!$C$9:$C$1008,"&gt;="&amp;A45,'Incident Log'!$C$9:$C$1008,"&lt;"&amp;EDATE(A45,1))</f>
        <v>0</v>
      </c>
      <c r="H45" s="1">
        <f>COUNTIFS('Incident Log'!$C$9:$C$1008,"&gt;="&amp;A45,'Incident Log'!$C$9:$C$1008,"&lt;"&amp;EDATE(A45,1),'Incident Log'!$I$9:$I$1008,"First aid",'Incident Log'!$J$9:$J$1008,"Yes",'Incident Log'!$G$9:$G$1008,"Employee")+COUNTIFS('Incident Log'!$C$9:$C$1008,"&gt;="&amp;A45,'Incident Log'!$C$9:$C$1008,"&lt;"&amp;EDATE(A45,1),'Incident Log'!$I$9:$I$1008,"First aid",'Incident Log'!$J$9:$J$1008,"Yes",'Incident Log'!$G$9:$G$1008,"Contractor")</f>
        <v>0</v>
      </c>
      <c r="I45" s="1">
        <f>COUNTIFS('Incident Log'!$C$9:$C$1008,"&gt;="&amp;A45,'Incident Log'!$C$9:$C$1008,"&lt;"&amp;EDATE(A45,1),'Incident Log'!$I$9:$I$1008,"Medical treatment",'Incident Log'!$J$9:$J$1008,"Yes",'Incident Log'!$G$9:$G$1008,"Employee")+COUNTIFS('Incident Log'!$C$9:$C$1008,"&gt;="&amp;A45,'Incident Log'!$C$9:$C$1008,"&lt;"&amp;EDATE(A45,1),'Incident Log'!$I$9:$I$1008,"Medical treatment",'Incident Log'!$J$9:$J$1008,"Yes",'Incident Log'!$G$9:$G$1008,"Contractor")</f>
        <v>0</v>
      </c>
      <c r="J45" s="1">
        <f>COUNTIFS('Incident Log'!$C$9:$C$1008,"&gt;="&amp;A45,'Incident Log'!$C$9:$C$1008,"&lt;"&amp;EDATE(A45,1),'Incident Log'!$I$9:$I$1008,"Restricted / modified work",'Incident Log'!$J$9:$J$1008,"Yes",'Incident Log'!$G$9:$G$1008,"Employee")+COUNTIFS('Incident Log'!$C$9:$C$1008,"&gt;="&amp;A45,'Incident Log'!$C$9:$C$1008,"&lt;"&amp;EDATE(A45,1),'Incident Log'!$I$9:$I$1008,"Restricted / modified work",'Incident Log'!$J$9:$J$1008,"Yes",'Incident Log'!$G$9:$G$1008,"Contractor")</f>
        <v>0</v>
      </c>
      <c r="K45" s="1">
        <f>COUNTIFS('Incident Log'!$C$9:$C$1008,"&gt;="&amp;A45,'Incident Log'!$C$9:$C$1008,"&lt;"&amp;EDATE(A45,1),'Incident Log'!$I$9:$I$1008,"Lost time",'Incident Log'!$J$9:$J$1008,"Yes",'Incident Log'!$G$9:$G$1008,"Employee")+COUNTIFS('Incident Log'!$C$9:$C$1008,"&gt;="&amp;A45,'Incident Log'!$C$9:$C$1008,"&lt;"&amp;EDATE(A45,1),'Incident Log'!$I$9:$I$1008,"Lost time",'Incident Log'!$J$9:$J$1008,"Yes",'Incident Log'!$G$9:$G$1008,"Contractor")</f>
        <v>0</v>
      </c>
      <c r="L45" s="1">
        <f>COUNTIFS('Incident Log'!$C$9:$C$1008,"&gt;="&amp;A45,'Incident Log'!$C$9:$C$1008,"&lt;"&amp;EDATE(A45,1),'Incident Log'!$I$9:$I$1008,"Fatality",'Incident Log'!$J$9:$J$1008,"Yes",'Incident Log'!$G$9:$G$1008,"Employee")+COUNTIFS('Incident Log'!$C$9:$C$1008,"&gt;="&amp;A45,'Incident Log'!$C$9:$C$1008,"&lt;"&amp;EDATE(A45,1),'Incident Log'!$I$9:$I$1008,"Fatality",'Incident Log'!$J$9:$J$1008,"Yes",'Incident Log'!$G$9:$G$1008,"Contractor")</f>
        <v>0</v>
      </c>
      <c r="M45" s="1">
        <f>COUNTIFS('Incident Log'!$C$9:$C$1008,"&gt;="&amp;A45,'Incident Log'!$C$9:$C$1008,"&lt;"&amp;EDATE(A45,1),'Incident Log'!$I$9:$I$1008,"Other recordable",'Incident Log'!$J$9:$J$1008,"Yes",'Incident Log'!$G$9:$G$1008,"Employee")+COUNTIFS('Incident Log'!$C$9:$C$1008,"&gt;="&amp;A45,'Incident Log'!$C$9:$C$1008,"&lt;"&amp;EDATE(A45,1),'Incident Log'!$I$9:$I$1008,"Other recordable",'Incident Log'!$J$9:$J$1008,"Yes",'Incident Log'!$G$9:$G$1008,"Contractor")</f>
        <v>0</v>
      </c>
      <c r="N45" s="1">
        <f>SUMIFS('Incident Log'!$AG$9:$AG$1008,'Incident Log'!$C$9:$C$1008,"&gt;="&amp;A45,'Incident Log'!$C$9:$C$1008,"&lt;"&amp;EDATE(A45,1))</f>
        <v>0</v>
      </c>
      <c r="O45" s="1">
        <f>SUMIFS('Incident Log'!$AH$9:$AH$1008,'Incident Log'!$C$9:$C$1008,"&gt;="&amp;A45,'Incident Log'!$C$9:$C$1008,"&lt;"&amp;EDATE(A45,1))</f>
        <v>0</v>
      </c>
      <c r="P45" s="1">
        <f>SUMIFS('Incident Log'!$Q$9:$Q$1008,'Incident Log'!$C$9:$C$1008,"&gt;="&amp;A45,'Incident Log'!$C$9:$C$1008,"&lt;"&amp;EDATE(A45,1),'Incident Log'!$J$9:$J$1008,"Yes",'Incident Log'!$G$9:$G$1008,"Employee")+SUMIFS('Incident Log'!$Q$9:$Q$1008,'Incident Log'!$C$9:$C$1008,"&gt;="&amp;A45,'Incident Log'!$C$9:$C$1008,"&lt;"&amp;EDATE(A45,1),'Incident Log'!$J$9:$J$1008,"Yes",'Incident Log'!$G$9:$G$1008,"Contractor")</f>
        <v>0</v>
      </c>
      <c r="Q45" s="1">
        <f>SUMIFS('Incident Log'!$R$9:$R$1008,'Incident Log'!$C$9:$C$1008,"&gt;="&amp;A45,'Incident Log'!$C$9:$C$1008,"&lt;"&amp;EDATE(A45,1),'Incident Log'!$J$9:$J$1008,"Yes",'Incident Log'!$G$9:$G$1008,"Employee")+SUMIFS('Incident Log'!$R$9:$R$1008,'Incident Log'!$C$9:$C$1008,"&gt;="&amp;A45,'Incident Log'!$C$9:$C$1008,"&lt;"&amp;EDATE(A45,1),'Incident Log'!$J$9:$J$1008,"Yes",'Incident Log'!$G$9:$G$1008,"Contractor")</f>
        <v>0</v>
      </c>
      <c r="R45" s="13">
        <f>SUMIFS('Incident Log'!$S$9:$S$1008,'Incident Log'!$C$9:$C$1008,"&gt;="&amp;A45,'Incident Log'!$C$9:$C$1008,"&lt;"&amp;EDATE(A45,1))</f>
        <v>0</v>
      </c>
      <c r="S45" s="1">
        <f>COUNTIFS('Incident Log'!$C$9:$C$1008,"&gt;="&amp;A45,'Incident Log'!$C$9:$C$1008,"&lt;"&amp;EDATE(A45,1),'Incident Log'!$H$9:$H$1008,"Near miss")</f>
        <v>0</v>
      </c>
      <c r="T45" s="1">
        <f>COUNTIFS('Incident Log'!$C$9:$C$1008,"&gt;="&amp;A45,'Incident Log'!$C$9:$C$1008,"&lt;"&amp;EDATE(A45,1),'Incident Log'!$M$9:$M$1008,"4*")+COUNTIFS('Incident Log'!$C$9:$C$1008,"&gt;="&amp;A45,'Incident Log'!$C$9:$C$1008,"&lt;"&amp;EDATE(A45,1),'Incident Log'!$M$9:$M$1008,"5*")</f>
        <v>0</v>
      </c>
      <c r="U45" s="14" t="str">
        <f>IF(OR(E45&lt;&gt;"Ready",D45=0),"",N45*Setup!$B$6/D45)</f>
        <v/>
      </c>
      <c r="V45" s="14" t="str">
        <f>IF(OR(E45&lt;&gt;"Ready",D45=0),"",O45*Setup!$B$6/D45)</f>
        <v/>
      </c>
      <c r="W45" s="14" t="str">
        <f>IF(OR(E45&lt;&gt;"Ready",D45=0),"",P45*Setup!$B$6/D45)</f>
        <v/>
      </c>
      <c r="X45" s="1">
        <f>COUNTIFS('Incident Log'!$C$9:$C$1008,"&gt;="&amp;A45,'Incident Log'!$C$9:$C$1008,"&lt;"&amp;EDATE(A45,1),'Incident Log'!$AK$9:$AK$1008,"&lt;&gt;Ready",'Incident Log'!$AK$9:$AK$1008,"&lt;&gt;")</f>
        <v>0</v>
      </c>
      <c r="Y45" s="1">
        <f>COUNTIFS('Hours Worked'!$A$9:$A$128,A45)</f>
        <v>0</v>
      </c>
    </row>
    <row r="46" spans="1:25" ht="24.95" customHeight="1">
      <c r="A46" s="12">
        <f>DATE(2026,38,1)</f>
        <v>47150</v>
      </c>
      <c r="B46" s="9" t="str">
        <f>IF(Y46=1,SUMIFS('Hours Worked'!$B$9:$B$128,'Hours Worked'!$A$9:$A$128,A46),"")</f>
        <v/>
      </c>
      <c r="C46" s="9" t="str">
        <f>IF(Y46=1,SUMIFS('Hours Worked'!$C$9:$C$128,'Hours Worked'!$A$9:$A$128,A46),"")</f>
        <v/>
      </c>
      <c r="D46" s="9" t="str">
        <f>IF(Y46=1,SUM(B46:C46),"")</f>
        <v/>
      </c>
      <c r="E46" s="1" t="str">
        <f>IF(Y46=0,"Enter hours",IF(Y46&gt;1,"Duplicate hours month",IF(COUNTIFS('Hours Worked'!$A$9:$A$128,A46,'Hours Worked'!$H$9:$H$128,"Ready")&lt;&gt;1,"Review hours/register",IF(OR(X46&gt;0,COUNTIFS('Incident Log'!$AK$9:$AK$1008,"Missing / invalid date")&gt;0),"Resolve case inputs","Ready"))))</f>
        <v>Enter hours</v>
      </c>
      <c r="F46" s="1">
        <f>COUNTIFS('Incident Log'!$C$9:$C$1008,"&gt;="&amp;A46,'Incident Log'!$C$9:$C$1008,"&lt;"&amp;EDATE(A46,1),'Incident Log'!$A$9:$A$1008,"&lt;&gt;")</f>
        <v>0</v>
      </c>
      <c r="G46" s="1">
        <f>SUMIFS('Incident Log'!$AJ$9:$AJ$1008,'Incident Log'!$C$9:$C$1008,"&gt;="&amp;A46,'Incident Log'!$C$9:$C$1008,"&lt;"&amp;EDATE(A46,1))</f>
        <v>0</v>
      </c>
      <c r="H46" s="1">
        <f>COUNTIFS('Incident Log'!$C$9:$C$1008,"&gt;="&amp;A46,'Incident Log'!$C$9:$C$1008,"&lt;"&amp;EDATE(A46,1),'Incident Log'!$I$9:$I$1008,"First aid",'Incident Log'!$J$9:$J$1008,"Yes",'Incident Log'!$G$9:$G$1008,"Employee")+COUNTIFS('Incident Log'!$C$9:$C$1008,"&gt;="&amp;A46,'Incident Log'!$C$9:$C$1008,"&lt;"&amp;EDATE(A46,1),'Incident Log'!$I$9:$I$1008,"First aid",'Incident Log'!$J$9:$J$1008,"Yes",'Incident Log'!$G$9:$G$1008,"Contractor")</f>
        <v>0</v>
      </c>
      <c r="I46" s="1">
        <f>COUNTIFS('Incident Log'!$C$9:$C$1008,"&gt;="&amp;A46,'Incident Log'!$C$9:$C$1008,"&lt;"&amp;EDATE(A46,1),'Incident Log'!$I$9:$I$1008,"Medical treatment",'Incident Log'!$J$9:$J$1008,"Yes",'Incident Log'!$G$9:$G$1008,"Employee")+COUNTIFS('Incident Log'!$C$9:$C$1008,"&gt;="&amp;A46,'Incident Log'!$C$9:$C$1008,"&lt;"&amp;EDATE(A46,1),'Incident Log'!$I$9:$I$1008,"Medical treatment",'Incident Log'!$J$9:$J$1008,"Yes",'Incident Log'!$G$9:$G$1008,"Contractor")</f>
        <v>0</v>
      </c>
      <c r="J46" s="1">
        <f>COUNTIFS('Incident Log'!$C$9:$C$1008,"&gt;="&amp;A46,'Incident Log'!$C$9:$C$1008,"&lt;"&amp;EDATE(A46,1),'Incident Log'!$I$9:$I$1008,"Restricted / modified work",'Incident Log'!$J$9:$J$1008,"Yes",'Incident Log'!$G$9:$G$1008,"Employee")+COUNTIFS('Incident Log'!$C$9:$C$1008,"&gt;="&amp;A46,'Incident Log'!$C$9:$C$1008,"&lt;"&amp;EDATE(A46,1),'Incident Log'!$I$9:$I$1008,"Restricted / modified work",'Incident Log'!$J$9:$J$1008,"Yes",'Incident Log'!$G$9:$G$1008,"Contractor")</f>
        <v>0</v>
      </c>
      <c r="K46" s="1">
        <f>COUNTIFS('Incident Log'!$C$9:$C$1008,"&gt;="&amp;A46,'Incident Log'!$C$9:$C$1008,"&lt;"&amp;EDATE(A46,1),'Incident Log'!$I$9:$I$1008,"Lost time",'Incident Log'!$J$9:$J$1008,"Yes",'Incident Log'!$G$9:$G$1008,"Employee")+COUNTIFS('Incident Log'!$C$9:$C$1008,"&gt;="&amp;A46,'Incident Log'!$C$9:$C$1008,"&lt;"&amp;EDATE(A46,1),'Incident Log'!$I$9:$I$1008,"Lost time",'Incident Log'!$J$9:$J$1008,"Yes",'Incident Log'!$G$9:$G$1008,"Contractor")</f>
        <v>0</v>
      </c>
      <c r="L46" s="1">
        <f>COUNTIFS('Incident Log'!$C$9:$C$1008,"&gt;="&amp;A46,'Incident Log'!$C$9:$C$1008,"&lt;"&amp;EDATE(A46,1),'Incident Log'!$I$9:$I$1008,"Fatality",'Incident Log'!$J$9:$J$1008,"Yes",'Incident Log'!$G$9:$G$1008,"Employee")+COUNTIFS('Incident Log'!$C$9:$C$1008,"&gt;="&amp;A46,'Incident Log'!$C$9:$C$1008,"&lt;"&amp;EDATE(A46,1),'Incident Log'!$I$9:$I$1008,"Fatality",'Incident Log'!$J$9:$J$1008,"Yes",'Incident Log'!$G$9:$G$1008,"Contractor")</f>
        <v>0</v>
      </c>
      <c r="M46" s="1">
        <f>COUNTIFS('Incident Log'!$C$9:$C$1008,"&gt;="&amp;A46,'Incident Log'!$C$9:$C$1008,"&lt;"&amp;EDATE(A46,1),'Incident Log'!$I$9:$I$1008,"Other recordable",'Incident Log'!$J$9:$J$1008,"Yes",'Incident Log'!$G$9:$G$1008,"Employee")+COUNTIFS('Incident Log'!$C$9:$C$1008,"&gt;="&amp;A46,'Incident Log'!$C$9:$C$1008,"&lt;"&amp;EDATE(A46,1),'Incident Log'!$I$9:$I$1008,"Other recordable",'Incident Log'!$J$9:$J$1008,"Yes",'Incident Log'!$G$9:$G$1008,"Contractor")</f>
        <v>0</v>
      </c>
      <c r="N46" s="1">
        <f>SUMIFS('Incident Log'!$AG$9:$AG$1008,'Incident Log'!$C$9:$C$1008,"&gt;="&amp;A46,'Incident Log'!$C$9:$C$1008,"&lt;"&amp;EDATE(A46,1))</f>
        <v>0</v>
      </c>
      <c r="O46" s="1">
        <f>SUMIFS('Incident Log'!$AH$9:$AH$1008,'Incident Log'!$C$9:$C$1008,"&gt;="&amp;A46,'Incident Log'!$C$9:$C$1008,"&lt;"&amp;EDATE(A46,1))</f>
        <v>0</v>
      </c>
      <c r="P46" s="1">
        <f>SUMIFS('Incident Log'!$Q$9:$Q$1008,'Incident Log'!$C$9:$C$1008,"&gt;="&amp;A46,'Incident Log'!$C$9:$C$1008,"&lt;"&amp;EDATE(A46,1),'Incident Log'!$J$9:$J$1008,"Yes",'Incident Log'!$G$9:$G$1008,"Employee")+SUMIFS('Incident Log'!$Q$9:$Q$1008,'Incident Log'!$C$9:$C$1008,"&gt;="&amp;A46,'Incident Log'!$C$9:$C$1008,"&lt;"&amp;EDATE(A46,1),'Incident Log'!$J$9:$J$1008,"Yes",'Incident Log'!$G$9:$G$1008,"Contractor")</f>
        <v>0</v>
      </c>
      <c r="Q46" s="1">
        <f>SUMIFS('Incident Log'!$R$9:$R$1008,'Incident Log'!$C$9:$C$1008,"&gt;="&amp;A46,'Incident Log'!$C$9:$C$1008,"&lt;"&amp;EDATE(A46,1),'Incident Log'!$J$9:$J$1008,"Yes",'Incident Log'!$G$9:$G$1008,"Employee")+SUMIFS('Incident Log'!$R$9:$R$1008,'Incident Log'!$C$9:$C$1008,"&gt;="&amp;A46,'Incident Log'!$C$9:$C$1008,"&lt;"&amp;EDATE(A46,1),'Incident Log'!$J$9:$J$1008,"Yes",'Incident Log'!$G$9:$G$1008,"Contractor")</f>
        <v>0</v>
      </c>
      <c r="R46" s="13">
        <f>SUMIFS('Incident Log'!$S$9:$S$1008,'Incident Log'!$C$9:$C$1008,"&gt;="&amp;A46,'Incident Log'!$C$9:$C$1008,"&lt;"&amp;EDATE(A46,1))</f>
        <v>0</v>
      </c>
      <c r="S46" s="1">
        <f>COUNTIFS('Incident Log'!$C$9:$C$1008,"&gt;="&amp;A46,'Incident Log'!$C$9:$C$1008,"&lt;"&amp;EDATE(A46,1),'Incident Log'!$H$9:$H$1008,"Near miss")</f>
        <v>0</v>
      </c>
      <c r="T46" s="1">
        <f>COUNTIFS('Incident Log'!$C$9:$C$1008,"&gt;="&amp;A46,'Incident Log'!$C$9:$C$1008,"&lt;"&amp;EDATE(A46,1),'Incident Log'!$M$9:$M$1008,"4*")+COUNTIFS('Incident Log'!$C$9:$C$1008,"&gt;="&amp;A46,'Incident Log'!$C$9:$C$1008,"&lt;"&amp;EDATE(A46,1),'Incident Log'!$M$9:$M$1008,"5*")</f>
        <v>0</v>
      </c>
      <c r="U46" s="14" t="str">
        <f>IF(OR(E46&lt;&gt;"Ready",D46=0),"",N46*Setup!$B$6/D46)</f>
        <v/>
      </c>
      <c r="V46" s="14" t="str">
        <f>IF(OR(E46&lt;&gt;"Ready",D46=0),"",O46*Setup!$B$6/D46)</f>
        <v/>
      </c>
      <c r="W46" s="14" t="str">
        <f>IF(OR(E46&lt;&gt;"Ready",D46=0),"",P46*Setup!$B$6/D46)</f>
        <v/>
      </c>
      <c r="X46" s="1">
        <f>COUNTIFS('Incident Log'!$C$9:$C$1008,"&gt;="&amp;A46,'Incident Log'!$C$9:$C$1008,"&lt;"&amp;EDATE(A46,1),'Incident Log'!$AK$9:$AK$1008,"&lt;&gt;Ready",'Incident Log'!$AK$9:$AK$1008,"&lt;&gt;")</f>
        <v>0</v>
      </c>
      <c r="Y46" s="1">
        <f>COUNTIFS('Hours Worked'!$A$9:$A$128,A46)</f>
        <v>0</v>
      </c>
    </row>
    <row r="47" spans="1:25" ht="24.95" customHeight="1">
      <c r="A47" s="12">
        <f>DATE(2026,39,1)</f>
        <v>47178</v>
      </c>
      <c r="B47" s="9" t="str">
        <f>IF(Y47=1,SUMIFS('Hours Worked'!$B$9:$B$128,'Hours Worked'!$A$9:$A$128,A47),"")</f>
        <v/>
      </c>
      <c r="C47" s="9" t="str">
        <f>IF(Y47=1,SUMIFS('Hours Worked'!$C$9:$C$128,'Hours Worked'!$A$9:$A$128,A47),"")</f>
        <v/>
      </c>
      <c r="D47" s="9" t="str">
        <f>IF(Y47=1,SUM(B47:C47),"")</f>
        <v/>
      </c>
      <c r="E47" s="1" t="str">
        <f>IF(Y47=0,"Enter hours",IF(Y47&gt;1,"Duplicate hours month",IF(COUNTIFS('Hours Worked'!$A$9:$A$128,A47,'Hours Worked'!$H$9:$H$128,"Ready")&lt;&gt;1,"Review hours/register",IF(OR(X47&gt;0,COUNTIFS('Incident Log'!$AK$9:$AK$1008,"Missing / invalid date")&gt;0),"Resolve case inputs","Ready"))))</f>
        <v>Enter hours</v>
      </c>
      <c r="F47" s="1">
        <f>COUNTIFS('Incident Log'!$C$9:$C$1008,"&gt;="&amp;A47,'Incident Log'!$C$9:$C$1008,"&lt;"&amp;EDATE(A47,1),'Incident Log'!$A$9:$A$1008,"&lt;&gt;")</f>
        <v>0</v>
      </c>
      <c r="G47" s="1">
        <f>SUMIFS('Incident Log'!$AJ$9:$AJ$1008,'Incident Log'!$C$9:$C$1008,"&gt;="&amp;A47,'Incident Log'!$C$9:$C$1008,"&lt;"&amp;EDATE(A47,1))</f>
        <v>0</v>
      </c>
      <c r="H47" s="1">
        <f>COUNTIFS('Incident Log'!$C$9:$C$1008,"&gt;="&amp;A47,'Incident Log'!$C$9:$C$1008,"&lt;"&amp;EDATE(A47,1),'Incident Log'!$I$9:$I$1008,"First aid",'Incident Log'!$J$9:$J$1008,"Yes",'Incident Log'!$G$9:$G$1008,"Employee")+COUNTIFS('Incident Log'!$C$9:$C$1008,"&gt;="&amp;A47,'Incident Log'!$C$9:$C$1008,"&lt;"&amp;EDATE(A47,1),'Incident Log'!$I$9:$I$1008,"First aid",'Incident Log'!$J$9:$J$1008,"Yes",'Incident Log'!$G$9:$G$1008,"Contractor")</f>
        <v>0</v>
      </c>
      <c r="I47" s="1">
        <f>COUNTIFS('Incident Log'!$C$9:$C$1008,"&gt;="&amp;A47,'Incident Log'!$C$9:$C$1008,"&lt;"&amp;EDATE(A47,1),'Incident Log'!$I$9:$I$1008,"Medical treatment",'Incident Log'!$J$9:$J$1008,"Yes",'Incident Log'!$G$9:$G$1008,"Employee")+COUNTIFS('Incident Log'!$C$9:$C$1008,"&gt;="&amp;A47,'Incident Log'!$C$9:$C$1008,"&lt;"&amp;EDATE(A47,1),'Incident Log'!$I$9:$I$1008,"Medical treatment",'Incident Log'!$J$9:$J$1008,"Yes",'Incident Log'!$G$9:$G$1008,"Contractor")</f>
        <v>0</v>
      </c>
      <c r="J47" s="1">
        <f>COUNTIFS('Incident Log'!$C$9:$C$1008,"&gt;="&amp;A47,'Incident Log'!$C$9:$C$1008,"&lt;"&amp;EDATE(A47,1),'Incident Log'!$I$9:$I$1008,"Restricted / modified work",'Incident Log'!$J$9:$J$1008,"Yes",'Incident Log'!$G$9:$G$1008,"Employee")+COUNTIFS('Incident Log'!$C$9:$C$1008,"&gt;="&amp;A47,'Incident Log'!$C$9:$C$1008,"&lt;"&amp;EDATE(A47,1),'Incident Log'!$I$9:$I$1008,"Restricted / modified work",'Incident Log'!$J$9:$J$1008,"Yes",'Incident Log'!$G$9:$G$1008,"Contractor")</f>
        <v>0</v>
      </c>
      <c r="K47" s="1">
        <f>COUNTIFS('Incident Log'!$C$9:$C$1008,"&gt;="&amp;A47,'Incident Log'!$C$9:$C$1008,"&lt;"&amp;EDATE(A47,1),'Incident Log'!$I$9:$I$1008,"Lost time",'Incident Log'!$J$9:$J$1008,"Yes",'Incident Log'!$G$9:$G$1008,"Employee")+COUNTIFS('Incident Log'!$C$9:$C$1008,"&gt;="&amp;A47,'Incident Log'!$C$9:$C$1008,"&lt;"&amp;EDATE(A47,1),'Incident Log'!$I$9:$I$1008,"Lost time",'Incident Log'!$J$9:$J$1008,"Yes",'Incident Log'!$G$9:$G$1008,"Contractor")</f>
        <v>0</v>
      </c>
      <c r="L47" s="1">
        <f>COUNTIFS('Incident Log'!$C$9:$C$1008,"&gt;="&amp;A47,'Incident Log'!$C$9:$C$1008,"&lt;"&amp;EDATE(A47,1),'Incident Log'!$I$9:$I$1008,"Fatality",'Incident Log'!$J$9:$J$1008,"Yes",'Incident Log'!$G$9:$G$1008,"Employee")+COUNTIFS('Incident Log'!$C$9:$C$1008,"&gt;="&amp;A47,'Incident Log'!$C$9:$C$1008,"&lt;"&amp;EDATE(A47,1),'Incident Log'!$I$9:$I$1008,"Fatality",'Incident Log'!$J$9:$J$1008,"Yes",'Incident Log'!$G$9:$G$1008,"Contractor")</f>
        <v>0</v>
      </c>
      <c r="M47" s="1">
        <f>COUNTIFS('Incident Log'!$C$9:$C$1008,"&gt;="&amp;A47,'Incident Log'!$C$9:$C$1008,"&lt;"&amp;EDATE(A47,1),'Incident Log'!$I$9:$I$1008,"Other recordable",'Incident Log'!$J$9:$J$1008,"Yes",'Incident Log'!$G$9:$G$1008,"Employee")+COUNTIFS('Incident Log'!$C$9:$C$1008,"&gt;="&amp;A47,'Incident Log'!$C$9:$C$1008,"&lt;"&amp;EDATE(A47,1),'Incident Log'!$I$9:$I$1008,"Other recordable",'Incident Log'!$J$9:$J$1008,"Yes",'Incident Log'!$G$9:$G$1008,"Contractor")</f>
        <v>0</v>
      </c>
      <c r="N47" s="1">
        <f>SUMIFS('Incident Log'!$AG$9:$AG$1008,'Incident Log'!$C$9:$C$1008,"&gt;="&amp;A47,'Incident Log'!$C$9:$C$1008,"&lt;"&amp;EDATE(A47,1))</f>
        <v>0</v>
      </c>
      <c r="O47" s="1">
        <f>SUMIFS('Incident Log'!$AH$9:$AH$1008,'Incident Log'!$C$9:$C$1008,"&gt;="&amp;A47,'Incident Log'!$C$9:$C$1008,"&lt;"&amp;EDATE(A47,1))</f>
        <v>0</v>
      </c>
      <c r="P47" s="1">
        <f>SUMIFS('Incident Log'!$Q$9:$Q$1008,'Incident Log'!$C$9:$C$1008,"&gt;="&amp;A47,'Incident Log'!$C$9:$C$1008,"&lt;"&amp;EDATE(A47,1),'Incident Log'!$J$9:$J$1008,"Yes",'Incident Log'!$G$9:$G$1008,"Employee")+SUMIFS('Incident Log'!$Q$9:$Q$1008,'Incident Log'!$C$9:$C$1008,"&gt;="&amp;A47,'Incident Log'!$C$9:$C$1008,"&lt;"&amp;EDATE(A47,1),'Incident Log'!$J$9:$J$1008,"Yes",'Incident Log'!$G$9:$G$1008,"Contractor")</f>
        <v>0</v>
      </c>
      <c r="Q47" s="1">
        <f>SUMIFS('Incident Log'!$R$9:$R$1008,'Incident Log'!$C$9:$C$1008,"&gt;="&amp;A47,'Incident Log'!$C$9:$C$1008,"&lt;"&amp;EDATE(A47,1),'Incident Log'!$J$9:$J$1008,"Yes",'Incident Log'!$G$9:$G$1008,"Employee")+SUMIFS('Incident Log'!$R$9:$R$1008,'Incident Log'!$C$9:$C$1008,"&gt;="&amp;A47,'Incident Log'!$C$9:$C$1008,"&lt;"&amp;EDATE(A47,1),'Incident Log'!$J$9:$J$1008,"Yes",'Incident Log'!$G$9:$G$1008,"Contractor")</f>
        <v>0</v>
      </c>
      <c r="R47" s="13">
        <f>SUMIFS('Incident Log'!$S$9:$S$1008,'Incident Log'!$C$9:$C$1008,"&gt;="&amp;A47,'Incident Log'!$C$9:$C$1008,"&lt;"&amp;EDATE(A47,1))</f>
        <v>0</v>
      </c>
      <c r="S47" s="1">
        <f>COUNTIFS('Incident Log'!$C$9:$C$1008,"&gt;="&amp;A47,'Incident Log'!$C$9:$C$1008,"&lt;"&amp;EDATE(A47,1),'Incident Log'!$H$9:$H$1008,"Near miss")</f>
        <v>0</v>
      </c>
      <c r="T47" s="1">
        <f>COUNTIFS('Incident Log'!$C$9:$C$1008,"&gt;="&amp;A47,'Incident Log'!$C$9:$C$1008,"&lt;"&amp;EDATE(A47,1),'Incident Log'!$M$9:$M$1008,"4*")+COUNTIFS('Incident Log'!$C$9:$C$1008,"&gt;="&amp;A47,'Incident Log'!$C$9:$C$1008,"&lt;"&amp;EDATE(A47,1),'Incident Log'!$M$9:$M$1008,"5*")</f>
        <v>0</v>
      </c>
      <c r="U47" s="14" t="str">
        <f>IF(OR(E47&lt;&gt;"Ready",D47=0),"",N47*Setup!$B$6/D47)</f>
        <v/>
      </c>
      <c r="V47" s="14" t="str">
        <f>IF(OR(E47&lt;&gt;"Ready",D47=0),"",O47*Setup!$B$6/D47)</f>
        <v/>
      </c>
      <c r="W47" s="14" t="str">
        <f>IF(OR(E47&lt;&gt;"Ready",D47=0),"",P47*Setup!$B$6/D47)</f>
        <v/>
      </c>
      <c r="X47" s="1">
        <f>COUNTIFS('Incident Log'!$C$9:$C$1008,"&gt;="&amp;A47,'Incident Log'!$C$9:$C$1008,"&lt;"&amp;EDATE(A47,1),'Incident Log'!$AK$9:$AK$1008,"&lt;&gt;Ready",'Incident Log'!$AK$9:$AK$1008,"&lt;&gt;")</f>
        <v>0</v>
      </c>
      <c r="Y47" s="1">
        <f>COUNTIFS('Hours Worked'!$A$9:$A$128,A47)</f>
        <v>0</v>
      </c>
    </row>
    <row r="48" spans="1:25" ht="24.95" customHeight="1">
      <c r="A48" s="12">
        <f>DATE(2026,40,1)</f>
        <v>47209</v>
      </c>
      <c r="B48" s="9" t="str">
        <f>IF(Y48=1,SUMIFS('Hours Worked'!$B$9:$B$128,'Hours Worked'!$A$9:$A$128,A48),"")</f>
        <v/>
      </c>
      <c r="C48" s="9" t="str">
        <f>IF(Y48=1,SUMIFS('Hours Worked'!$C$9:$C$128,'Hours Worked'!$A$9:$A$128,A48),"")</f>
        <v/>
      </c>
      <c r="D48" s="9" t="str">
        <f>IF(Y48=1,SUM(B48:C48),"")</f>
        <v/>
      </c>
      <c r="E48" s="1" t="str">
        <f>IF(Y48=0,"Enter hours",IF(Y48&gt;1,"Duplicate hours month",IF(COUNTIFS('Hours Worked'!$A$9:$A$128,A48,'Hours Worked'!$H$9:$H$128,"Ready")&lt;&gt;1,"Review hours/register",IF(OR(X48&gt;0,COUNTIFS('Incident Log'!$AK$9:$AK$1008,"Missing / invalid date")&gt;0),"Resolve case inputs","Ready"))))</f>
        <v>Enter hours</v>
      </c>
      <c r="F48" s="1">
        <f>COUNTIFS('Incident Log'!$C$9:$C$1008,"&gt;="&amp;A48,'Incident Log'!$C$9:$C$1008,"&lt;"&amp;EDATE(A48,1),'Incident Log'!$A$9:$A$1008,"&lt;&gt;")</f>
        <v>0</v>
      </c>
      <c r="G48" s="1">
        <f>SUMIFS('Incident Log'!$AJ$9:$AJ$1008,'Incident Log'!$C$9:$C$1008,"&gt;="&amp;A48,'Incident Log'!$C$9:$C$1008,"&lt;"&amp;EDATE(A48,1))</f>
        <v>0</v>
      </c>
      <c r="H48" s="1">
        <f>COUNTIFS('Incident Log'!$C$9:$C$1008,"&gt;="&amp;A48,'Incident Log'!$C$9:$C$1008,"&lt;"&amp;EDATE(A48,1),'Incident Log'!$I$9:$I$1008,"First aid",'Incident Log'!$J$9:$J$1008,"Yes",'Incident Log'!$G$9:$G$1008,"Employee")+COUNTIFS('Incident Log'!$C$9:$C$1008,"&gt;="&amp;A48,'Incident Log'!$C$9:$C$1008,"&lt;"&amp;EDATE(A48,1),'Incident Log'!$I$9:$I$1008,"First aid",'Incident Log'!$J$9:$J$1008,"Yes",'Incident Log'!$G$9:$G$1008,"Contractor")</f>
        <v>0</v>
      </c>
      <c r="I48" s="1">
        <f>COUNTIFS('Incident Log'!$C$9:$C$1008,"&gt;="&amp;A48,'Incident Log'!$C$9:$C$1008,"&lt;"&amp;EDATE(A48,1),'Incident Log'!$I$9:$I$1008,"Medical treatment",'Incident Log'!$J$9:$J$1008,"Yes",'Incident Log'!$G$9:$G$1008,"Employee")+COUNTIFS('Incident Log'!$C$9:$C$1008,"&gt;="&amp;A48,'Incident Log'!$C$9:$C$1008,"&lt;"&amp;EDATE(A48,1),'Incident Log'!$I$9:$I$1008,"Medical treatment",'Incident Log'!$J$9:$J$1008,"Yes",'Incident Log'!$G$9:$G$1008,"Contractor")</f>
        <v>0</v>
      </c>
      <c r="J48" s="1">
        <f>COUNTIFS('Incident Log'!$C$9:$C$1008,"&gt;="&amp;A48,'Incident Log'!$C$9:$C$1008,"&lt;"&amp;EDATE(A48,1),'Incident Log'!$I$9:$I$1008,"Restricted / modified work",'Incident Log'!$J$9:$J$1008,"Yes",'Incident Log'!$G$9:$G$1008,"Employee")+COUNTIFS('Incident Log'!$C$9:$C$1008,"&gt;="&amp;A48,'Incident Log'!$C$9:$C$1008,"&lt;"&amp;EDATE(A48,1),'Incident Log'!$I$9:$I$1008,"Restricted / modified work",'Incident Log'!$J$9:$J$1008,"Yes",'Incident Log'!$G$9:$G$1008,"Contractor")</f>
        <v>0</v>
      </c>
      <c r="K48" s="1">
        <f>COUNTIFS('Incident Log'!$C$9:$C$1008,"&gt;="&amp;A48,'Incident Log'!$C$9:$C$1008,"&lt;"&amp;EDATE(A48,1),'Incident Log'!$I$9:$I$1008,"Lost time",'Incident Log'!$J$9:$J$1008,"Yes",'Incident Log'!$G$9:$G$1008,"Employee")+COUNTIFS('Incident Log'!$C$9:$C$1008,"&gt;="&amp;A48,'Incident Log'!$C$9:$C$1008,"&lt;"&amp;EDATE(A48,1),'Incident Log'!$I$9:$I$1008,"Lost time",'Incident Log'!$J$9:$J$1008,"Yes",'Incident Log'!$G$9:$G$1008,"Contractor")</f>
        <v>0</v>
      </c>
      <c r="L48" s="1">
        <f>COUNTIFS('Incident Log'!$C$9:$C$1008,"&gt;="&amp;A48,'Incident Log'!$C$9:$C$1008,"&lt;"&amp;EDATE(A48,1),'Incident Log'!$I$9:$I$1008,"Fatality",'Incident Log'!$J$9:$J$1008,"Yes",'Incident Log'!$G$9:$G$1008,"Employee")+COUNTIFS('Incident Log'!$C$9:$C$1008,"&gt;="&amp;A48,'Incident Log'!$C$9:$C$1008,"&lt;"&amp;EDATE(A48,1),'Incident Log'!$I$9:$I$1008,"Fatality",'Incident Log'!$J$9:$J$1008,"Yes",'Incident Log'!$G$9:$G$1008,"Contractor")</f>
        <v>0</v>
      </c>
      <c r="M48" s="1">
        <f>COUNTIFS('Incident Log'!$C$9:$C$1008,"&gt;="&amp;A48,'Incident Log'!$C$9:$C$1008,"&lt;"&amp;EDATE(A48,1),'Incident Log'!$I$9:$I$1008,"Other recordable",'Incident Log'!$J$9:$J$1008,"Yes",'Incident Log'!$G$9:$G$1008,"Employee")+COUNTIFS('Incident Log'!$C$9:$C$1008,"&gt;="&amp;A48,'Incident Log'!$C$9:$C$1008,"&lt;"&amp;EDATE(A48,1),'Incident Log'!$I$9:$I$1008,"Other recordable",'Incident Log'!$J$9:$J$1008,"Yes",'Incident Log'!$G$9:$G$1008,"Contractor")</f>
        <v>0</v>
      </c>
      <c r="N48" s="1">
        <f>SUMIFS('Incident Log'!$AG$9:$AG$1008,'Incident Log'!$C$9:$C$1008,"&gt;="&amp;A48,'Incident Log'!$C$9:$C$1008,"&lt;"&amp;EDATE(A48,1))</f>
        <v>0</v>
      </c>
      <c r="O48" s="1">
        <f>SUMIFS('Incident Log'!$AH$9:$AH$1008,'Incident Log'!$C$9:$C$1008,"&gt;="&amp;A48,'Incident Log'!$C$9:$C$1008,"&lt;"&amp;EDATE(A48,1))</f>
        <v>0</v>
      </c>
      <c r="P48" s="1">
        <f>SUMIFS('Incident Log'!$Q$9:$Q$1008,'Incident Log'!$C$9:$C$1008,"&gt;="&amp;A48,'Incident Log'!$C$9:$C$1008,"&lt;"&amp;EDATE(A48,1),'Incident Log'!$J$9:$J$1008,"Yes",'Incident Log'!$G$9:$G$1008,"Employee")+SUMIFS('Incident Log'!$Q$9:$Q$1008,'Incident Log'!$C$9:$C$1008,"&gt;="&amp;A48,'Incident Log'!$C$9:$C$1008,"&lt;"&amp;EDATE(A48,1),'Incident Log'!$J$9:$J$1008,"Yes",'Incident Log'!$G$9:$G$1008,"Contractor")</f>
        <v>0</v>
      </c>
      <c r="Q48" s="1">
        <f>SUMIFS('Incident Log'!$R$9:$R$1008,'Incident Log'!$C$9:$C$1008,"&gt;="&amp;A48,'Incident Log'!$C$9:$C$1008,"&lt;"&amp;EDATE(A48,1),'Incident Log'!$J$9:$J$1008,"Yes",'Incident Log'!$G$9:$G$1008,"Employee")+SUMIFS('Incident Log'!$R$9:$R$1008,'Incident Log'!$C$9:$C$1008,"&gt;="&amp;A48,'Incident Log'!$C$9:$C$1008,"&lt;"&amp;EDATE(A48,1),'Incident Log'!$J$9:$J$1008,"Yes",'Incident Log'!$G$9:$G$1008,"Contractor")</f>
        <v>0</v>
      </c>
      <c r="R48" s="13">
        <f>SUMIFS('Incident Log'!$S$9:$S$1008,'Incident Log'!$C$9:$C$1008,"&gt;="&amp;A48,'Incident Log'!$C$9:$C$1008,"&lt;"&amp;EDATE(A48,1))</f>
        <v>0</v>
      </c>
      <c r="S48" s="1">
        <f>COUNTIFS('Incident Log'!$C$9:$C$1008,"&gt;="&amp;A48,'Incident Log'!$C$9:$C$1008,"&lt;"&amp;EDATE(A48,1),'Incident Log'!$H$9:$H$1008,"Near miss")</f>
        <v>0</v>
      </c>
      <c r="T48" s="1">
        <f>COUNTIFS('Incident Log'!$C$9:$C$1008,"&gt;="&amp;A48,'Incident Log'!$C$9:$C$1008,"&lt;"&amp;EDATE(A48,1),'Incident Log'!$M$9:$M$1008,"4*")+COUNTIFS('Incident Log'!$C$9:$C$1008,"&gt;="&amp;A48,'Incident Log'!$C$9:$C$1008,"&lt;"&amp;EDATE(A48,1),'Incident Log'!$M$9:$M$1008,"5*")</f>
        <v>0</v>
      </c>
      <c r="U48" s="14" t="str">
        <f>IF(OR(E48&lt;&gt;"Ready",D48=0),"",N48*Setup!$B$6/D48)</f>
        <v/>
      </c>
      <c r="V48" s="14" t="str">
        <f>IF(OR(E48&lt;&gt;"Ready",D48=0),"",O48*Setup!$B$6/D48)</f>
        <v/>
      </c>
      <c r="W48" s="14" t="str">
        <f>IF(OR(E48&lt;&gt;"Ready",D48=0),"",P48*Setup!$B$6/D48)</f>
        <v/>
      </c>
      <c r="X48" s="1">
        <f>COUNTIFS('Incident Log'!$C$9:$C$1008,"&gt;="&amp;A48,'Incident Log'!$C$9:$C$1008,"&lt;"&amp;EDATE(A48,1),'Incident Log'!$AK$9:$AK$1008,"&lt;&gt;Ready",'Incident Log'!$AK$9:$AK$1008,"&lt;&gt;")</f>
        <v>0</v>
      </c>
      <c r="Y48" s="1">
        <f>COUNTIFS('Hours Worked'!$A$9:$A$128,A48)</f>
        <v>0</v>
      </c>
    </row>
    <row r="49" spans="1:25" ht="24.95" customHeight="1">
      <c r="A49" s="12">
        <f>DATE(2026,41,1)</f>
        <v>47239</v>
      </c>
      <c r="B49" s="9" t="str">
        <f>IF(Y49=1,SUMIFS('Hours Worked'!$B$9:$B$128,'Hours Worked'!$A$9:$A$128,A49),"")</f>
        <v/>
      </c>
      <c r="C49" s="9" t="str">
        <f>IF(Y49=1,SUMIFS('Hours Worked'!$C$9:$C$128,'Hours Worked'!$A$9:$A$128,A49),"")</f>
        <v/>
      </c>
      <c r="D49" s="9" t="str">
        <f>IF(Y49=1,SUM(B49:C49),"")</f>
        <v/>
      </c>
      <c r="E49" s="1" t="str">
        <f>IF(Y49=0,"Enter hours",IF(Y49&gt;1,"Duplicate hours month",IF(COUNTIFS('Hours Worked'!$A$9:$A$128,A49,'Hours Worked'!$H$9:$H$128,"Ready")&lt;&gt;1,"Review hours/register",IF(OR(X49&gt;0,COUNTIFS('Incident Log'!$AK$9:$AK$1008,"Missing / invalid date")&gt;0),"Resolve case inputs","Ready"))))</f>
        <v>Enter hours</v>
      </c>
      <c r="F49" s="1">
        <f>COUNTIFS('Incident Log'!$C$9:$C$1008,"&gt;="&amp;A49,'Incident Log'!$C$9:$C$1008,"&lt;"&amp;EDATE(A49,1),'Incident Log'!$A$9:$A$1008,"&lt;&gt;")</f>
        <v>0</v>
      </c>
      <c r="G49" s="1">
        <f>SUMIFS('Incident Log'!$AJ$9:$AJ$1008,'Incident Log'!$C$9:$C$1008,"&gt;="&amp;A49,'Incident Log'!$C$9:$C$1008,"&lt;"&amp;EDATE(A49,1))</f>
        <v>0</v>
      </c>
      <c r="H49" s="1">
        <f>COUNTIFS('Incident Log'!$C$9:$C$1008,"&gt;="&amp;A49,'Incident Log'!$C$9:$C$1008,"&lt;"&amp;EDATE(A49,1),'Incident Log'!$I$9:$I$1008,"First aid",'Incident Log'!$J$9:$J$1008,"Yes",'Incident Log'!$G$9:$G$1008,"Employee")+COUNTIFS('Incident Log'!$C$9:$C$1008,"&gt;="&amp;A49,'Incident Log'!$C$9:$C$1008,"&lt;"&amp;EDATE(A49,1),'Incident Log'!$I$9:$I$1008,"First aid",'Incident Log'!$J$9:$J$1008,"Yes",'Incident Log'!$G$9:$G$1008,"Contractor")</f>
        <v>0</v>
      </c>
      <c r="I49" s="1">
        <f>COUNTIFS('Incident Log'!$C$9:$C$1008,"&gt;="&amp;A49,'Incident Log'!$C$9:$C$1008,"&lt;"&amp;EDATE(A49,1),'Incident Log'!$I$9:$I$1008,"Medical treatment",'Incident Log'!$J$9:$J$1008,"Yes",'Incident Log'!$G$9:$G$1008,"Employee")+COUNTIFS('Incident Log'!$C$9:$C$1008,"&gt;="&amp;A49,'Incident Log'!$C$9:$C$1008,"&lt;"&amp;EDATE(A49,1),'Incident Log'!$I$9:$I$1008,"Medical treatment",'Incident Log'!$J$9:$J$1008,"Yes",'Incident Log'!$G$9:$G$1008,"Contractor")</f>
        <v>0</v>
      </c>
      <c r="J49" s="1">
        <f>COUNTIFS('Incident Log'!$C$9:$C$1008,"&gt;="&amp;A49,'Incident Log'!$C$9:$C$1008,"&lt;"&amp;EDATE(A49,1),'Incident Log'!$I$9:$I$1008,"Restricted / modified work",'Incident Log'!$J$9:$J$1008,"Yes",'Incident Log'!$G$9:$G$1008,"Employee")+COUNTIFS('Incident Log'!$C$9:$C$1008,"&gt;="&amp;A49,'Incident Log'!$C$9:$C$1008,"&lt;"&amp;EDATE(A49,1),'Incident Log'!$I$9:$I$1008,"Restricted / modified work",'Incident Log'!$J$9:$J$1008,"Yes",'Incident Log'!$G$9:$G$1008,"Contractor")</f>
        <v>0</v>
      </c>
      <c r="K49" s="1">
        <f>COUNTIFS('Incident Log'!$C$9:$C$1008,"&gt;="&amp;A49,'Incident Log'!$C$9:$C$1008,"&lt;"&amp;EDATE(A49,1),'Incident Log'!$I$9:$I$1008,"Lost time",'Incident Log'!$J$9:$J$1008,"Yes",'Incident Log'!$G$9:$G$1008,"Employee")+COUNTIFS('Incident Log'!$C$9:$C$1008,"&gt;="&amp;A49,'Incident Log'!$C$9:$C$1008,"&lt;"&amp;EDATE(A49,1),'Incident Log'!$I$9:$I$1008,"Lost time",'Incident Log'!$J$9:$J$1008,"Yes",'Incident Log'!$G$9:$G$1008,"Contractor")</f>
        <v>0</v>
      </c>
      <c r="L49" s="1">
        <f>COUNTIFS('Incident Log'!$C$9:$C$1008,"&gt;="&amp;A49,'Incident Log'!$C$9:$C$1008,"&lt;"&amp;EDATE(A49,1),'Incident Log'!$I$9:$I$1008,"Fatality",'Incident Log'!$J$9:$J$1008,"Yes",'Incident Log'!$G$9:$G$1008,"Employee")+COUNTIFS('Incident Log'!$C$9:$C$1008,"&gt;="&amp;A49,'Incident Log'!$C$9:$C$1008,"&lt;"&amp;EDATE(A49,1),'Incident Log'!$I$9:$I$1008,"Fatality",'Incident Log'!$J$9:$J$1008,"Yes",'Incident Log'!$G$9:$G$1008,"Contractor")</f>
        <v>0</v>
      </c>
      <c r="M49" s="1">
        <f>COUNTIFS('Incident Log'!$C$9:$C$1008,"&gt;="&amp;A49,'Incident Log'!$C$9:$C$1008,"&lt;"&amp;EDATE(A49,1),'Incident Log'!$I$9:$I$1008,"Other recordable",'Incident Log'!$J$9:$J$1008,"Yes",'Incident Log'!$G$9:$G$1008,"Employee")+COUNTIFS('Incident Log'!$C$9:$C$1008,"&gt;="&amp;A49,'Incident Log'!$C$9:$C$1008,"&lt;"&amp;EDATE(A49,1),'Incident Log'!$I$9:$I$1008,"Other recordable",'Incident Log'!$J$9:$J$1008,"Yes",'Incident Log'!$G$9:$G$1008,"Contractor")</f>
        <v>0</v>
      </c>
      <c r="N49" s="1">
        <f>SUMIFS('Incident Log'!$AG$9:$AG$1008,'Incident Log'!$C$9:$C$1008,"&gt;="&amp;A49,'Incident Log'!$C$9:$C$1008,"&lt;"&amp;EDATE(A49,1))</f>
        <v>0</v>
      </c>
      <c r="O49" s="1">
        <f>SUMIFS('Incident Log'!$AH$9:$AH$1008,'Incident Log'!$C$9:$C$1008,"&gt;="&amp;A49,'Incident Log'!$C$9:$C$1008,"&lt;"&amp;EDATE(A49,1))</f>
        <v>0</v>
      </c>
      <c r="P49" s="1">
        <f>SUMIFS('Incident Log'!$Q$9:$Q$1008,'Incident Log'!$C$9:$C$1008,"&gt;="&amp;A49,'Incident Log'!$C$9:$C$1008,"&lt;"&amp;EDATE(A49,1),'Incident Log'!$J$9:$J$1008,"Yes",'Incident Log'!$G$9:$G$1008,"Employee")+SUMIFS('Incident Log'!$Q$9:$Q$1008,'Incident Log'!$C$9:$C$1008,"&gt;="&amp;A49,'Incident Log'!$C$9:$C$1008,"&lt;"&amp;EDATE(A49,1),'Incident Log'!$J$9:$J$1008,"Yes",'Incident Log'!$G$9:$G$1008,"Contractor")</f>
        <v>0</v>
      </c>
      <c r="Q49" s="1">
        <f>SUMIFS('Incident Log'!$R$9:$R$1008,'Incident Log'!$C$9:$C$1008,"&gt;="&amp;A49,'Incident Log'!$C$9:$C$1008,"&lt;"&amp;EDATE(A49,1),'Incident Log'!$J$9:$J$1008,"Yes",'Incident Log'!$G$9:$G$1008,"Employee")+SUMIFS('Incident Log'!$R$9:$R$1008,'Incident Log'!$C$9:$C$1008,"&gt;="&amp;A49,'Incident Log'!$C$9:$C$1008,"&lt;"&amp;EDATE(A49,1),'Incident Log'!$J$9:$J$1008,"Yes",'Incident Log'!$G$9:$G$1008,"Contractor")</f>
        <v>0</v>
      </c>
      <c r="R49" s="13">
        <f>SUMIFS('Incident Log'!$S$9:$S$1008,'Incident Log'!$C$9:$C$1008,"&gt;="&amp;A49,'Incident Log'!$C$9:$C$1008,"&lt;"&amp;EDATE(A49,1))</f>
        <v>0</v>
      </c>
      <c r="S49" s="1">
        <f>COUNTIFS('Incident Log'!$C$9:$C$1008,"&gt;="&amp;A49,'Incident Log'!$C$9:$C$1008,"&lt;"&amp;EDATE(A49,1),'Incident Log'!$H$9:$H$1008,"Near miss")</f>
        <v>0</v>
      </c>
      <c r="T49" s="1">
        <f>COUNTIFS('Incident Log'!$C$9:$C$1008,"&gt;="&amp;A49,'Incident Log'!$C$9:$C$1008,"&lt;"&amp;EDATE(A49,1),'Incident Log'!$M$9:$M$1008,"4*")+COUNTIFS('Incident Log'!$C$9:$C$1008,"&gt;="&amp;A49,'Incident Log'!$C$9:$C$1008,"&lt;"&amp;EDATE(A49,1),'Incident Log'!$M$9:$M$1008,"5*")</f>
        <v>0</v>
      </c>
      <c r="U49" s="14" t="str">
        <f>IF(OR(E49&lt;&gt;"Ready",D49=0),"",N49*Setup!$B$6/D49)</f>
        <v/>
      </c>
      <c r="V49" s="14" t="str">
        <f>IF(OR(E49&lt;&gt;"Ready",D49=0),"",O49*Setup!$B$6/D49)</f>
        <v/>
      </c>
      <c r="W49" s="14" t="str">
        <f>IF(OR(E49&lt;&gt;"Ready",D49=0),"",P49*Setup!$B$6/D49)</f>
        <v/>
      </c>
      <c r="X49" s="1">
        <f>COUNTIFS('Incident Log'!$C$9:$C$1008,"&gt;="&amp;A49,'Incident Log'!$C$9:$C$1008,"&lt;"&amp;EDATE(A49,1),'Incident Log'!$AK$9:$AK$1008,"&lt;&gt;Ready",'Incident Log'!$AK$9:$AK$1008,"&lt;&gt;")</f>
        <v>0</v>
      </c>
      <c r="Y49" s="1">
        <f>COUNTIFS('Hours Worked'!$A$9:$A$128,A49)</f>
        <v>0</v>
      </c>
    </row>
    <row r="50" spans="1:25" ht="24.95" customHeight="1">
      <c r="A50" s="12">
        <f>DATE(2026,42,1)</f>
        <v>47270</v>
      </c>
      <c r="B50" s="9" t="str">
        <f>IF(Y50=1,SUMIFS('Hours Worked'!$B$9:$B$128,'Hours Worked'!$A$9:$A$128,A50),"")</f>
        <v/>
      </c>
      <c r="C50" s="9" t="str">
        <f>IF(Y50=1,SUMIFS('Hours Worked'!$C$9:$C$128,'Hours Worked'!$A$9:$A$128,A50),"")</f>
        <v/>
      </c>
      <c r="D50" s="9" t="str">
        <f>IF(Y50=1,SUM(B50:C50),"")</f>
        <v/>
      </c>
      <c r="E50" s="1" t="str">
        <f>IF(Y50=0,"Enter hours",IF(Y50&gt;1,"Duplicate hours month",IF(COUNTIFS('Hours Worked'!$A$9:$A$128,A50,'Hours Worked'!$H$9:$H$128,"Ready")&lt;&gt;1,"Review hours/register",IF(OR(X50&gt;0,COUNTIFS('Incident Log'!$AK$9:$AK$1008,"Missing / invalid date")&gt;0),"Resolve case inputs","Ready"))))</f>
        <v>Enter hours</v>
      </c>
      <c r="F50" s="1">
        <f>COUNTIFS('Incident Log'!$C$9:$C$1008,"&gt;="&amp;A50,'Incident Log'!$C$9:$C$1008,"&lt;"&amp;EDATE(A50,1),'Incident Log'!$A$9:$A$1008,"&lt;&gt;")</f>
        <v>0</v>
      </c>
      <c r="G50" s="1">
        <f>SUMIFS('Incident Log'!$AJ$9:$AJ$1008,'Incident Log'!$C$9:$C$1008,"&gt;="&amp;A50,'Incident Log'!$C$9:$C$1008,"&lt;"&amp;EDATE(A50,1))</f>
        <v>0</v>
      </c>
      <c r="H50" s="1">
        <f>COUNTIFS('Incident Log'!$C$9:$C$1008,"&gt;="&amp;A50,'Incident Log'!$C$9:$C$1008,"&lt;"&amp;EDATE(A50,1),'Incident Log'!$I$9:$I$1008,"First aid",'Incident Log'!$J$9:$J$1008,"Yes",'Incident Log'!$G$9:$G$1008,"Employee")+COUNTIFS('Incident Log'!$C$9:$C$1008,"&gt;="&amp;A50,'Incident Log'!$C$9:$C$1008,"&lt;"&amp;EDATE(A50,1),'Incident Log'!$I$9:$I$1008,"First aid",'Incident Log'!$J$9:$J$1008,"Yes",'Incident Log'!$G$9:$G$1008,"Contractor")</f>
        <v>0</v>
      </c>
      <c r="I50" s="1">
        <f>COUNTIFS('Incident Log'!$C$9:$C$1008,"&gt;="&amp;A50,'Incident Log'!$C$9:$C$1008,"&lt;"&amp;EDATE(A50,1),'Incident Log'!$I$9:$I$1008,"Medical treatment",'Incident Log'!$J$9:$J$1008,"Yes",'Incident Log'!$G$9:$G$1008,"Employee")+COUNTIFS('Incident Log'!$C$9:$C$1008,"&gt;="&amp;A50,'Incident Log'!$C$9:$C$1008,"&lt;"&amp;EDATE(A50,1),'Incident Log'!$I$9:$I$1008,"Medical treatment",'Incident Log'!$J$9:$J$1008,"Yes",'Incident Log'!$G$9:$G$1008,"Contractor")</f>
        <v>0</v>
      </c>
      <c r="J50" s="1">
        <f>COUNTIFS('Incident Log'!$C$9:$C$1008,"&gt;="&amp;A50,'Incident Log'!$C$9:$C$1008,"&lt;"&amp;EDATE(A50,1),'Incident Log'!$I$9:$I$1008,"Restricted / modified work",'Incident Log'!$J$9:$J$1008,"Yes",'Incident Log'!$G$9:$G$1008,"Employee")+COUNTIFS('Incident Log'!$C$9:$C$1008,"&gt;="&amp;A50,'Incident Log'!$C$9:$C$1008,"&lt;"&amp;EDATE(A50,1),'Incident Log'!$I$9:$I$1008,"Restricted / modified work",'Incident Log'!$J$9:$J$1008,"Yes",'Incident Log'!$G$9:$G$1008,"Contractor")</f>
        <v>0</v>
      </c>
      <c r="K50" s="1">
        <f>COUNTIFS('Incident Log'!$C$9:$C$1008,"&gt;="&amp;A50,'Incident Log'!$C$9:$C$1008,"&lt;"&amp;EDATE(A50,1),'Incident Log'!$I$9:$I$1008,"Lost time",'Incident Log'!$J$9:$J$1008,"Yes",'Incident Log'!$G$9:$G$1008,"Employee")+COUNTIFS('Incident Log'!$C$9:$C$1008,"&gt;="&amp;A50,'Incident Log'!$C$9:$C$1008,"&lt;"&amp;EDATE(A50,1),'Incident Log'!$I$9:$I$1008,"Lost time",'Incident Log'!$J$9:$J$1008,"Yes",'Incident Log'!$G$9:$G$1008,"Contractor")</f>
        <v>0</v>
      </c>
      <c r="L50" s="1">
        <f>COUNTIFS('Incident Log'!$C$9:$C$1008,"&gt;="&amp;A50,'Incident Log'!$C$9:$C$1008,"&lt;"&amp;EDATE(A50,1),'Incident Log'!$I$9:$I$1008,"Fatality",'Incident Log'!$J$9:$J$1008,"Yes",'Incident Log'!$G$9:$G$1008,"Employee")+COUNTIFS('Incident Log'!$C$9:$C$1008,"&gt;="&amp;A50,'Incident Log'!$C$9:$C$1008,"&lt;"&amp;EDATE(A50,1),'Incident Log'!$I$9:$I$1008,"Fatality",'Incident Log'!$J$9:$J$1008,"Yes",'Incident Log'!$G$9:$G$1008,"Contractor")</f>
        <v>0</v>
      </c>
      <c r="M50" s="1">
        <f>COUNTIFS('Incident Log'!$C$9:$C$1008,"&gt;="&amp;A50,'Incident Log'!$C$9:$C$1008,"&lt;"&amp;EDATE(A50,1),'Incident Log'!$I$9:$I$1008,"Other recordable",'Incident Log'!$J$9:$J$1008,"Yes",'Incident Log'!$G$9:$G$1008,"Employee")+COUNTIFS('Incident Log'!$C$9:$C$1008,"&gt;="&amp;A50,'Incident Log'!$C$9:$C$1008,"&lt;"&amp;EDATE(A50,1),'Incident Log'!$I$9:$I$1008,"Other recordable",'Incident Log'!$J$9:$J$1008,"Yes",'Incident Log'!$G$9:$G$1008,"Contractor")</f>
        <v>0</v>
      </c>
      <c r="N50" s="1">
        <f>SUMIFS('Incident Log'!$AG$9:$AG$1008,'Incident Log'!$C$9:$C$1008,"&gt;="&amp;A50,'Incident Log'!$C$9:$C$1008,"&lt;"&amp;EDATE(A50,1))</f>
        <v>0</v>
      </c>
      <c r="O50" s="1">
        <f>SUMIFS('Incident Log'!$AH$9:$AH$1008,'Incident Log'!$C$9:$C$1008,"&gt;="&amp;A50,'Incident Log'!$C$9:$C$1008,"&lt;"&amp;EDATE(A50,1))</f>
        <v>0</v>
      </c>
      <c r="P50" s="1">
        <f>SUMIFS('Incident Log'!$Q$9:$Q$1008,'Incident Log'!$C$9:$C$1008,"&gt;="&amp;A50,'Incident Log'!$C$9:$C$1008,"&lt;"&amp;EDATE(A50,1),'Incident Log'!$J$9:$J$1008,"Yes",'Incident Log'!$G$9:$G$1008,"Employee")+SUMIFS('Incident Log'!$Q$9:$Q$1008,'Incident Log'!$C$9:$C$1008,"&gt;="&amp;A50,'Incident Log'!$C$9:$C$1008,"&lt;"&amp;EDATE(A50,1),'Incident Log'!$J$9:$J$1008,"Yes",'Incident Log'!$G$9:$G$1008,"Contractor")</f>
        <v>0</v>
      </c>
      <c r="Q50" s="1">
        <f>SUMIFS('Incident Log'!$R$9:$R$1008,'Incident Log'!$C$9:$C$1008,"&gt;="&amp;A50,'Incident Log'!$C$9:$C$1008,"&lt;"&amp;EDATE(A50,1),'Incident Log'!$J$9:$J$1008,"Yes",'Incident Log'!$G$9:$G$1008,"Employee")+SUMIFS('Incident Log'!$R$9:$R$1008,'Incident Log'!$C$9:$C$1008,"&gt;="&amp;A50,'Incident Log'!$C$9:$C$1008,"&lt;"&amp;EDATE(A50,1),'Incident Log'!$J$9:$J$1008,"Yes",'Incident Log'!$G$9:$G$1008,"Contractor")</f>
        <v>0</v>
      </c>
      <c r="R50" s="13">
        <f>SUMIFS('Incident Log'!$S$9:$S$1008,'Incident Log'!$C$9:$C$1008,"&gt;="&amp;A50,'Incident Log'!$C$9:$C$1008,"&lt;"&amp;EDATE(A50,1))</f>
        <v>0</v>
      </c>
      <c r="S50" s="1">
        <f>COUNTIFS('Incident Log'!$C$9:$C$1008,"&gt;="&amp;A50,'Incident Log'!$C$9:$C$1008,"&lt;"&amp;EDATE(A50,1),'Incident Log'!$H$9:$H$1008,"Near miss")</f>
        <v>0</v>
      </c>
      <c r="T50" s="1">
        <f>COUNTIFS('Incident Log'!$C$9:$C$1008,"&gt;="&amp;A50,'Incident Log'!$C$9:$C$1008,"&lt;"&amp;EDATE(A50,1),'Incident Log'!$M$9:$M$1008,"4*")+COUNTIFS('Incident Log'!$C$9:$C$1008,"&gt;="&amp;A50,'Incident Log'!$C$9:$C$1008,"&lt;"&amp;EDATE(A50,1),'Incident Log'!$M$9:$M$1008,"5*")</f>
        <v>0</v>
      </c>
      <c r="U50" s="14" t="str">
        <f>IF(OR(E50&lt;&gt;"Ready",D50=0),"",N50*Setup!$B$6/D50)</f>
        <v/>
      </c>
      <c r="V50" s="14" t="str">
        <f>IF(OR(E50&lt;&gt;"Ready",D50=0),"",O50*Setup!$B$6/D50)</f>
        <v/>
      </c>
      <c r="W50" s="14" t="str">
        <f>IF(OR(E50&lt;&gt;"Ready",D50=0),"",P50*Setup!$B$6/D50)</f>
        <v/>
      </c>
      <c r="X50" s="1">
        <f>COUNTIFS('Incident Log'!$C$9:$C$1008,"&gt;="&amp;A50,'Incident Log'!$C$9:$C$1008,"&lt;"&amp;EDATE(A50,1),'Incident Log'!$AK$9:$AK$1008,"&lt;&gt;Ready",'Incident Log'!$AK$9:$AK$1008,"&lt;&gt;")</f>
        <v>0</v>
      </c>
      <c r="Y50" s="1">
        <f>COUNTIFS('Hours Worked'!$A$9:$A$128,A50)</f>
        <v>0</v>
      </c>
    </row>
    <row r="51" spans="1:25" ht="24.95" customHeight="1">
      <c r="A51" s="12">
        <f>DATE(2026,43,1)</f>
        <v>47300</v>
      </c>
      <c r="B51" s="9" t="str">
        <f>IF(Y51=1,SUMIFS('Hours Worked'!$B$9:$B$128,'Hours Worked'!$A$9:$A$128,A51),"")</f>
        <v/>
      </c>
      <c r="C51" s="9" t="str">
        <f>IF(Y51=1,SUMIFS('Hours Worked'!$C$9:$C$128,'Hours Worked'!$A$9:$A$128,A51),"")</f>
        <v/>
      </c>
      <c r="D51" s="9" t="str">
        <f>IF(Y51=1,SUM(B51:C51),"")</f>
        <v/>
      </c>
      <c r="E51" s="1" t="str">
        <f>IF(Y51=0,"Enter hours",IF(Y51&gt;1,"Duplicate hours month",IF(COUNTIFS('Hours Worked'!$A$9:$A$128,A51,'Hours Worked'!$H$9:$H$128,"Ready")&lt;&gt;1,"Review hours/register",IF(OR(X51&gt;0,COUNTIFS('Incident Log'!$AK$9:$AK$1008,"Missing / invalid date")&gt;0),"Resolve case inputs","Ready"))))</f>
        <v>Enter hours</v>
      </c>
      <c r="F51" s="1">
        <f>COUNTIFS('Incident Log'!$C$9:$C$1008,"&gt;="&amp;A51,'Incident Log'!$C$9:$C$1008,"&lt;"&amp;EDATE(A51,1),'Incident Log'!$A$9:$A$1008,"&lt;&gt;")</f>
        <v>0</v>
      </c>
      <c r="G51" s="1">
        <f>SUMIFS('Incident Log'!$AJ$9:$AJ$1008,'Incident Log'!$C$9:$C$1008,"&gt;="&amp;A51,'Incident Log'!$C$9:$C$1008,"&lt;"&amp;EDATE(A51,1))</f>
        <v>0</v>
      </c>
      <c r="H51" s="1">
        <f>COUNTIFS('Incident Log'!$C$9:$C$1008,"&gt;="&amp;A51,'Incident Log'!$C$9:$C$1008,"&lt;"&amp;EDATE(A51,1),'Incident Log'!$I$9:$I$1008,"First aid",'Incident Log'!$J$9:$J$1008,"Yes",'Incident Log'!$G$9:$G$1008,"Employee")+COUNTIFS('Incident Log'!$C$9:$C$1008,"&gt;="&amp;A51,'Incident Log'!$C$9:$C$1008,"&lt;"&amp;EDATE(A51,1),'Incident Log'!$I$9:$I$1008,"First aid",'Incident Log'!$J$9:$J$1008,"Yes",'Incident Log'!$G$9:$G$1008,"Contractor")</f>
        <v>0</v>
      </c>
      <c r="I51" s="1">
        <f>COUNTIFS('Incident Log'!$C$9:$C$1008,"&gt;="&amp;A51,'Incident Log'!$C$9:$C$1008,"&lt;"&amp;EDATE(A51,1),'Incident Log'!$I$9:$I$1008,"Medical treatment",'Incident Log'!$J$9:$J$1008,"Yes",'Incident Log'!$G$9:$G$1008,"Employee")+COUNTIFS('Incident Log'!$C$9:$C$1008,"&gt;="&amp;A51,'Incident Log'!$C$9:$C$1008,"&lt;"&amp;EDATE(A51,1),'Incident Log'!$I$9:$I$1008,"Medical treatment",'Incident Log'!$J$9:$J$1008,"Yes",'Incident Log'!$G$9:$G$1008,"Contractor")</f>
        <v>0</v>
      </c>
      <c r="J51" s="1">
        <f>COUNTIFS('Incident Log'!$C$9:$C$1008,"&gt;="&amp;A51,'Incident Log'!$C$9:$C$1008,"&lt;"&amp;EDATE(A51,1),'Incident Log'!$I$9:$I$1008,"Restricted / modified work",'Incident Log'!$J$9:$J$1008,"Yes",'Incident Log'!$G$9:$G$1008,"Employee")+COUNTIFS('Incident Log'!$C$9:$C$1008,"&gt;="&amp;A51,'Incident Log'!$C$9:$C$1008,"&lt;"&amp;EDATE(A51,1),'Incident Log'!$I$9:$I$1008,"Restricted / modified work",'Incident Log'!$J$9:$J$1008,"Yes",'Incident Log'!$G$9:$G$1008,"Contractor")</f>
        <v>0</v>
      </c>
      <c r="K51" s="1">
        <f>COUNTIFS('Incident Log'!$C$9:$C$1008,"&gt;="&amp;A51,'Incident Log'!$C$9:$C$1008,"&lt;"&amp;EDATE(A51,1),'Incident Log'!$I$9:$I$1008,"Lost time",'Incident Log'!$J$9:$J$1008,"Yes",'Incident Log'!$G$9:$G$1008,"Employee")+COUNTIFS('Incident Log'!$C$9:$C$1008,"&gt;="&amp;A51,'Incident Log'!$C$9:$C$1008,"&lt;"&amp;EDATE(A51,1),'Incident Log'!$I$9:$I$1008,"Lost time",'Incident Log'!$J$9:$J$1008,"Yes",'Incident Log'!$G$9:$G$1008,"Contractor")</f>
        <v>0</v>
      </c>
      <c r="L51" s="1">
        <f>COUNTIFS('Incident Log'!$C$9:$C$1008,"&gt;="&amp;A51,'Incident Log'!$C$9:$C$1008,"&lt;"&amp;EDATE(A51,1),'Incident Log'!$I$9:$I$1008,"Fatality",'Incident Log'!$J$9:$J$1008,"Yes",'Incident Log'!$G$9:$G$1008,"Employee")+COUNTIFS('Incident Log'!$C$9:$C$1008,"&gt;="&amp;A51,'Incident Log'!$C$9:$C$1008,"&lt;"&amp;EDATE(A51,1),'Incident Log'!$I$9:$I$1008,"Fatality",'Incident Log'!$J$9:$J$1008,"Yes",'Incident Log'!$G$9:$G$1008,"Contractor")</f>
        <v>0</v>
      </c>
      <c r="M51" s="1">
        <f>COUNTIFS('Incident Log'!$C$9:$C$1008,"&gt;="&amp;A51,'Incident Log'!$C$9:$C$1008,"&lt;"&amp;EDATE(A51,1),'Incident Log'!$I$9:$I$1008,"Other recordable",'Incident Log'!$J$9:$J$1008,"Yes",'Incident Log'!$G$9:$G$1008,"Employee")+COUNTIFS('Incident Log'!$C$9:$C$1008,"&gt;="&amp;A51,'Incident Log'!$C$9:$C$1008,"&lt;"&amp;EDATE(A51,1),'Incident Log'!$I$9:$I$1008,"Other recordable",'Incident Log'!$J$9:$J$1008,"Yes",'Incident Log'!$G$9:$G$1008,"Contractor")</f>
        <v>0</v>
      </c>
      <c r="N51" s="1">
        <f>SUMIFS('Incident Log'!$AG$9:$AG$1008,'Incident Log'!$C$9:$C$1008,"&gt;="&amp;A51,'Incident Log'!$C$9:$C$1008,"&lt;"&amp;EDATE(A51,1))</f>
        <v>0</v>
      </c>
      <c r="O51" s="1">
        <f>SUMIFS('Incident Log'!$AH$9:$AH$1008,'Incident Log'!$C$9:$C$1008,"&gt;="&amp;A51,'Incident Log'!$C$9:$C$1008,"&lt;"&amp;EDATE(A51,1))</f>
        <v>0</v>
      </c>
      <c r="P51" s="1">
        <f>SUMIFS('Incident Log'!$Q$9:$Q$1008,'Incident Log'!$C$9:$C$1008,"&gt;="&amp;A51,'Incident Log'!$C$9:$C$1008,"&lt;"&amp;EDATE(A51,1),'Incident Log'!$J$9:$J$1008,"Yes",'Incident Log'!$G$9:$G$1008,"Employee")+SUMIFS('Incident Log'!$Q$9:$Q$1008,'Incident Log'!$C$9:$C$1008,"&gt;="&amp;A51,'Incident Log'!$C$9:$C$1008,"&lt;"&amp;EDATE(A51,1),'Incident Log'!$J$9:$J$1008,"Yes",'Incident Log'!$G$9:$G$1008,"Contractor")</f>
        <v>0</v>
      </c>
      <c r="Q51" s="1">
        <f>SUMIFS('Incident Log'!$R$9:$R$1008,'Incident Log'!$C$9:$C$1008,"&gt;="&amp;A51,'Incident Log'!$C$9:$C$1008,"&lt;"&amp;EDATE(A51,1),'Incident Log'!$J$9:$J$1008,"Yes",'Incident Log'!$G$9:$G$1008,"Employee")+SUMIFS('Incident Log'!$R$9:$R$1008,'Incident Log'!$C$9:$C$1008,"&gt;="&amp;A51,'Incident Log'!$C$9:$C$1008,"&lt;"&amp;EDATE(A51,1),'Incident Log'!$J$9:$J$1008,"Yes",'Incident Log'!$G$9:$G$1008,"Contractor")</f>
        <v>0</v>
      </c>
      <c r="R51" s="13">
        <f>SUMIFS('Incident Log'!$S$9:$S$1008,'Incident Log'!$C$9:$C$1008,"&gt;="&amp;A51,'Incident Log'!$C$9:$C$1008,"&lt;"&amp;EDATE(A51,1))</f>
        <v>0</v>
      </c>
      <c r="S51" s="1">
        <f>COUNTIFS('Incident Log'!$C$9:$C$1008,"&gt;="&amp;A51,'Incident Log'!$C$9:$C$1008,"&lt;"&amp;EDATE(A51,1),'Incident Log'!$H$9:$H$1008,"Near miss")</f>
        <v>0</v>
      </c>
      <c r="T51" s="1">
        <f>COUNTIFS('Incident Log'!$C$9:$C$1008,"&gt;="&amp;A51,'Incident Log'!$C$9:$C$1008,"&lt;"&amp;EDATE(A51,1),'Incident Log'!$M$9:$M$1008,"4*")+COUNTIFS('Incident Log'!$C$9:$C$1008,"&gt;="&amp;A51,'Incident Log'!$C$9:$C$1008,"&lt;"&amp;EDATE(A51,1),'Incident Log'!$M$9:$M$1008,"5*")</f>
        <v>0</v>
      </c>
      <c r="U51" s="14" t="str">
        <f>IF(OR(E51&lt;&gt;"Ready",D51=0),"",N51*Setup!$B$6/D51)</f>
        <v/>
      </c>
      <c r="V51" s="14" t="str">
        <f>IF(OR(E51&lt;&gt;"Ready",D51=0),"",O51*Setup!$B$6/D51)</f>
        <v/>
      </c>
      <c r="W51" s="14" t="str">
        <f>IF(OR(E51&lt;&gt;"Ready",D51=0),"",P51*Setup!$B$6/D51)</f>
        <v/>
      </c>
      <c r="X51" s="1">
        <f>COUNTIFS('Incident Log'!$C$9:$C$1008,"&gt;="&amp;A51,'Incident Log'!$C$9:$C$1008,"&lt;"&amp;EDATE(A51,1),'Incident Log'!$AK$9:$AK$1008,"&lt;&gt;Ready",'Incident Log'!$AK$9:$AK$1008,"&lt;&gt;")</f>
        <v>0</v>
      </c>
      <c r="Y51" s="1">
        <f>COUNTIFS('Hours Worked'!$A$9:$A$128,A51)</f>
        <v>0</v>
      </c>
    </row>
    <row r="52" spans="1:25" ht="24.95" customHeight="1">
      <c r="A52" s="12">
        <f>DATE(2026,44,1)</f>
        <v>47331</v>
      </c>
      <c r="B52" s="9" t="str">
        <f>IF(Y52=1,SUMIFS('Hours Worked'!$B$9:$B$128,'Hours Worked'!$A$9:$A$128,A52),"")</f>
        <v/>
      </c>
      <c r="C52" s="9" t="str">
        <f>IF(Y52=1,SUMIFS('Hours Worked'!$C$9:$C$128,'Hours Worked'!$A$9:$A$128,A52),"")</f>
        <v/>
      </c>
      <c r="D52" s="9" t="str">
        <f>IF(Y52=1,SUM(B52:C52),"")</f>
        <v/>
      </c>
      <c r="E52" s="1" t="str">
        <f>IF(Y52=0,"Enter hours",IF(Y52&gt;1,"Duplicate hours month",IF(COUNTIFS('Hours Worked'!$A$9:$A$128,A52,'Hours Worked'!$H$9:$H$128,"Ready")&lt;&gt;1,"Review hours/register",IF(OR(X52&gt;0,COUNTIFS('Incident Log'!$AK$9:$AK$1008,"Missing / invalid date")&gt;0),"Resolve case inputs","Ready"))))</f>
        <v>Enter hours</v>
      </c>
      <c r="F52" s="1">
        <f>COUNTIFS('Incident Log'!$C$9:$C$1008,"&gt;="&amp;A52,'Incident Log'!$C$9:$C$1008,"&lt;"&amp;EDATE(A52,1),'Incident Log'!$A$9:$A$1008,"&lt;&gt;")</f>
        <v>0</v>
      </c>
      <c r="G52" s="1">
        <f>SUMIFS('Incident Log'!$AJ$9:$AJ$1008,'Incident Log'!$C$9:$C$1008,"&gt;="&amp;A52,'Incident Log'!$C$9:$C$1008,"&lt;"&amp;EDATE(A52,1))</f>
        <v>0</v>
      </c>
      <c r="H52" s="1">
        <f>COUNTIFS('Incident Log'!$C$9:$C$1008,"&gt;="&amp;A52,'Incident Log'!$C$9:$C$1008,"&lt;"&amp;EDATE(A52,1),'Incident Log'!$I$9:$I$1008,"First aid",'Incident Log'!$J$9:$J$1008,"Yes",'Incident Log'!$G$9:$G$1008,"Employee")+COUNTIFS('Incident Log'!$C$9:$C$1008,"&gt;="&amp;A52,'Incident Log'!$C$9:$C$1008,"&lt;"&amp;EDATE(A52,1),'Incident Log'!$I$9:$I$1008,"First aid",'Incident Log'!$J$9:$J$1008,"Yes",'Incident Log'!$G$9:$G$1008,"Contractor")</f>
        <v>0</v>
      </c>
      <c r="I52" s="1">
        <f>COUNTIFS('Incident Log'!$C$9:$C$1008,"&gt;="&amp;A52,'Incident Log'!$C$9:$C$1008,"&lt;"&amp;EDATE(A52,1),'Incident Log'!$I$9:$I$1008,"Medical treatment",'Incident Log'!$J$9:$J$1008,"Yes",'Incident Log'!$G$9:$G$1008,"Employee")+COUNTIFS('Incident Log'!$C$9:$C$1008,"&gt;="&amp;A52,'Incident Log'!$C$9:$C$1008,"&lt;"&amp;EDATE(A52,1),'Incident Log'!$I$9:$I$1008,"Medical treatment",'Incident Log'!$J$9:$J$1008,"Yes",'Incident Log'!$G$9:$G$1008,"Contractor")</f>
        <v>0</v>
      </c>
      <c r="J52" s="1">
        <f>COUNTIFS('Incident Log'!$C$9:$C$1008,"&gt;="&amp;A52,'Incident Log'!$C$9:$C$1008,"&lt;"&amp;EDATE(A52,1),'Incident Log'!$I$9:$I$1008,"Restricted / modified work",'Incident Log'!$J$9:$J$1008,"Yes",'Incident Log'!$G$9:$G$1008,"Employee")+COUNTIFS('Incident Log'!$C$9:$C$1008,"&gt;="&amp;A52,'Incident Log'!$C$9:$C$1008,"&lt;"&amp;EDATE(A52,1),'Incident Log'!$I$9:$I$1008,"Restricted / modified work",'Incident Log'!$J$9:$J$1008,"Yes",'Incident Log'!$G$9:$G$1008,"Contractor")</f>
        <v>0</v>
      </c>
      <c r="K52" s="1">
        <f>COUNTIFS('Incident Log'!$C$9:$C$1008,"&gt;="&amp;A52,'Incident Log'!$C$9:$C$1008,"&lt;"&amp;EDATE(A52,1),'Incident Log'!$I$9:$I$1008,"Lost time",'Incident Log'!$J$9:$J$1008,"Yes",'Incident Log'!$G$9:$G$1008,"Employee")+COUNTIFS('Incident Log'!$C$9:$C$1008,"&gt;="&amp;A52,'Incident Log'!$C$9:$C$1008,"&lt;"&amp;EDATE(A52,1),'Incident Log'!$I$9:$I$1008,"Lost time",'Incident Log'!$J$9:$J$1008,"Yes",'Incident Log'!$G$9:$G$1008,"Contractor")</f>
        <v>0</v>
      </c>
      <c r="L52" s="1">
        <f>COUNTIFS('Incident Log'!$C$9:$C$1008,"&gt;="&amp;A52,'Incident Log'!$C$9:$C$1008,"&lt;"&amp;EDATE(A52,1),'Incident Log'!$I$9:$I$1008,"Fatality",'Incident Log'!$J$9:$J$1008,"Yes",'Incident Log'!$G$9:$G$1008,"Employee")+COUNTIFS('Incident Log'!$C$9:$C$1008,"&gt;="&amp;A52,'Incident Log'!$C$9:$C$1008,"&lt;"&amp;EDATE(A52,1),'Incident Log'!$I$9:$I$1008,"Fatality",'Incident Log'!$J$9:$J$1008,"Yes",'Incident Log'!$G$9:$G$1008,"Contractor")</f>
        <v>0</v>
      </c>
      <c r="M52" s="1">
        <f>COUNTIFS('Incident Log'!$C$9:$C$1008,"&gt;="&amp;A52,'Incident Log'!$C$9:$C$1008,"&lt;"&amp;EDATE(A52,1),'Incident Log'!$I$9:$I$1008,"Other recordable",'Incident Log'!$J$9:$J$1008,"Yes",'Incident Log'!$G$9:$G$1008,"Employee")+COUNTIFS('Incident Log'!$C$9:$C$1008,"&gt;="&amp;A52,'Incident Log'!$C$9:$C$1008,"&lt;"&amp;EDATE(A52,1),'Incident Log'!$I$9:$I$1008,"Other recordable",'Incident Log'!$J$9:$J$1008,"Yes",'Incident Log'!$G$9:$G$1008,"Contractor")</f>
        <v>0</v>
      </c>
      <c r="N52" s="1">
        <f>SUMIFS('Incident Log'!$AG$9:$AG$1008,'Incident Log'!$C$9:$C$1008,"&gt;="&amp;A52,'Incident Log'!$C$9:$C$1008,"&lt;"&amp;EDATE(A52,1))</f>
        <v>0</v>
      </c>
      <c r="O52" s="1">
        <f>SUMIFS('Incident Log'!$AH$9:$AH$1008,'Incident Log'!$C$9:$C$1008,"&gt;="&amp;A52,'Incident Log'!$C$9:$C$1008,"&lt;"&amp;EDATE(A52,1))</f>
        <v>0</v>
      </c>
      <c r="P52" s="1">
        <f>SUMIFS('Incident Log'!$Q$9:$Q$1008,'Incident Log'!$C$9:$C$1008,"&gt;="&amp;A52,'Incident Log'!$C$9:$C$1008,"&lt;"&amp;EDATE(A52,1),'Incident Log'!$J$9:$J$1008,"Yes",'Incident Log'!$G$9:$G$1008,"Employee")+SUMIFS('Incident Log'!$Q$9:$Q$1008,'Incident Log'!$C$9:$C$1008,"&gt;="&amp;A52,'Incident Log'!$C$9:$C$1008,"&lt;"&amp;EDATE(A52,1),'Incident Log'!$J$9:$J$1008,"Yes",'Incident Log'!$G$9:$G$1008,"Contractor")</f>
        <v>0</v>
      </c>
      <c r="Q52" s="1">
        <f>SUMIFS('Incident Log'!$R$9:$R$1008,'Incident Log'!$C$9:$C$1008,"&gt;="&amp;A52,'Incident Log'!$C$9:$C$1008,"&lt;"&amp;EDATE(A52,1),'Incident Log'!$J$9:$J$1008,"Yes",'Incident Log'!$G$9:$G$1008,"Employee")+SUMIFS('Incident Log'!$R$9:$R$1008,'Incident Log'!$C$9:$C$1008,"&gt;="&amp;A52,'Incident Log'!$C$9:$C$1008,"&lt;"&amp;EDATE(A52,1),'Incident Log'!$J$9:$J$1008,"Yes",'Incident Log'!$G$9:$G$1008,"Contractor")</f>
        <v>0</v>
      </c>
      <c r="R52" s="13">
        <f>SUMIFS('Incident Log'!$S$9:$S$1008,'Incident Log'!$C$9:$C$1008,"&gt;="&amp;A52,'Incident Log'!$C$9:$C$1008,"&lt;"&amp;EDATE(A52,1))</f>
        <v>0</v>
      </c>
      <c r="S52" s="1">
        <f>COUNTIFS('Incident Log'!$C$9:$C$1008,"&gt;="&amp;A52,'Incident Log'!$C$9:$C$1008,"&lt;"&amp;EDATE(A52,1),'Incident Log'!$H$9:$H$1008,"Near miss")</f>
        <v>0</v>
      </c>
      <c r="T52" s="1">
        <f>COUNTIFS('Incident Log'!$C$9:$C$1008,"&gt;="&amp;A52,'Incident Log'!$C$9:$C$1008,"&lt;"&amp;EDATE(A52,1),'Incident Log'!$M$9:$M$1008,"4*")+COUNTIFS('Incident Log'!$C$9:$C$1008,"&gt;="&amp;A52,'Incident Log'!$C$9:$C$1008,"&lt;"&amp;EDATE(A52,1),'Incident Log'!$M$9:$M$1008,"5*")</f>
        <v>0</v>
      </c>
      <c r="U52" s="14" t="str">
        <f>IF(OR(E52&lt;&gt;"Ready",D52=0),"",N52*Setup!$B$6/D52)</f>
        <v/>
      </c>
      <c r="V52" s="14" t="str">
        <f>IF(OR(E52&lt;&gt;"Ready",D52=0),"",O52*Setup!$B$6/D52)</f>
        <v/>
      </c>
      <c r="W52" s="14" t="str">
        <f>IF(OR(E52&lt;&gt;"Ready",D52=0),"",P52*Setup!$B$6/D52)</f>
        <v/>
      </c>
      <c r="X52" s="1">
        <f>COUNTIFS('Incident Log'!$C$9:$C$1008,"&gt;="&amp;A52,'Incident Log'!$C$9:$C$1008,"&lt;"&amp;EDATE(A52,1),'Incident Log'!$AK$9:$AK$1008,"&lt;&gt;Ready",'Incident Log'!$AK$9:$AK$1008,"&lt;&gt;")</f>
        <v>0</v>
      </c>
      <c r="Y52" s="1">
        <f>COUNTIFS('Hours Worked'!$A$9:$A$128,A52)</f>
        <v>0</v>
      </c>
    </row>
    <row r="53" spans="1:25" ht="24.95" customHeight="1">
      <c r="A53" s="12">
        <f>DATE(2026,45,1)</f>
        <v>47362</v>
      </c>
      <c r="B53" s="9" t="str">
        <f>IF(Y53=1,SUMIFS('Hours Worked'!$B$9:$B$128,'Hours Worked'!$A$9:$A$128,A53),"")</f>
        <v/>
      </c>
      <c r="C53" s="9" t="str">
        <f>IF(Y53=1,SUMIFS('Hours Worked'!$C$9:$C$128,'Hours Worked'!$A$9:$A$128,A53),"")</f>
        <v/>
      </c>
      <c r="D53" s="9" t="str">
        <f>IF(Y53=1,SUM(B53:C53),"")</f>
        <v/>
      </c>
      <c r="E53" s="1" t="str">
        <f>IF(Y53=0,"Enter hours",IF(Y53&gt;1,"Duplicate hours month",IF(COUNTIFS('Hours Worked'!$A$9:$A$128,A53,'Hours Worked'!$H$9:$H$128,"Ready")&lt;&gt;1,"Review hours/register",IF(OR(X53&gt;0,COUNTIFS('Incident Log'!$AK$9:$AK$1008,"Missing / invalid date")&gt;0),"Resolve case inputs","Ready"))))</f>
        <v>Enter hours</v>
      </c>
      <c r="F53" s="1">
        <f>COUNTIFS('Incident Log'!$C$9:$C$1008,"&gt;="&amp;A53,'Incident Log'!$C$9:$C$1008,"&lt;"&amp;EDATE(A53,1),'Incident Log'!$A$9:$A$1008,"&lt;&gt;")</f>
        <v>0</v>
      </c>
      <c r="G53" s="1">
        <f>SUMIFS('Incident Log'!$AJ$9:$AJ$1008,'Incident Log'!$C$9:$C$1008,"&gt;="&amp;A53,'Incident Log'!$C$9:$C$1008,"&lt;"&amp;EDATE(A53,1))</f>
        <v>0</v>
      </c>
      <c r="H53" s="1">
        <f>COUNTIFS('Incident Log'!$C$9:$C$1008,"&gt;="&amp;A53,'Incident Log'!$C$9:$C$1008,"&lt;"&amp;EDATE(A53,1),'Incident Log'!$I$9:$I$1008,"First aid",'Incident Log'!$J$9:$J$1008,"Yes",'Incident Log'!$G$9:$G$1008,"Employee")+COUNTIFS('Incident Log'!$C$9:$C$1008,"&gt;="&amp;A53,'Incident Log'!$C$9:$C$1008,"&lt;"&amp;EDATE(A53,1),'Incident Log'!$I$9:$I$1008,"First aid",'Incident Log'!$J$9:$J$1008,"Yes",'Incident Log'!$G$9:$G$1008,"Contractor")</f>
        <v>0</v>
      </c>
      <c r="I53" s="1">
        <f>COUNTIFS('Incident Log'!$C$9:$C$1008,"&gt;="&amp;A53,'Incident Log'!$C$9:$C$1008,"&lt;"&amp;EDATE(A53,1),'Incident Log'!$I$9:$I$1008,"Medical treatment",'Incident Log'!$J$9:$J$1008,"Yes",'Incident Log'!$G$9:$G$1008,"Employee")+COUNTIFS('Incident Log'!$C$9:$C$1008,"&gt;="&amp;A53,'Incident Log'!$C$9:$C$1008,"&lt;"&amp;EDATE(A53,1),'Incident Log'!$I$9:$I$1008,"Medical treatment",'Incident Log'!$J$9:$J$1008,"Yes",'Incident Log'!$G$9:$G$1008,"Contractor")</f>
        <v>0</v>
      </c>
      <c r="J53" s="1">
        <f>COUNTIFS('Incident Log'!$C$9:$C$1008,"&gt;="&amp;A53,'Incident Log'!$C$9:$C$1008,"&lt;"&amp;EDATE(A53,1),'Incident Log'!$I$9:$I$1008,"Restricted / modified work",'Incident Log'!$J$9:$J$1008,"Yes",'Incident Log'!$G$9:$G$1008,"Employee")+COUNTIFS('Incident Log'!$C$9:$C$1008,"&gt;="&amp;A53,'Incident Log'!$C$9:$C$1008,"&lt;"&amp;EDATE(A53,1),'Incident Log'!$I$9:$I$1008,"Restricted / modified work",'Incident Log'!$J$9:$J$1008,"Yes",'Incident Log'!$G$9:$G$1008,"Contractor")</f>
        <v>0</v>
      </c>
      <c r="K53" s="1">
        <f>COUNTIFS('Incident Log'!$C$9:$C$1008,"&gt;="&amp;A53,'Incident Log'!$C$9:$C$1008,"&lt;"&amp;EDATE(A53,1),'Incident Log'!$I$9:$I$1008,"Lost time",'Incident Log'!$J$9:$J$1008,"Yes",'Incident Log'!$G$9:$G$1008,"Employee")+COUNTIFS('Incident Log'!$C$9:$C$1008,"&gt;="&amp;A53,'Incident Log'!$C$9:$C$1008,"&lt;"&amp;EDATE(A53,1),'Incident Log'!$I$9:$I$1008,"Lost time",'Incident Log'!$J$9:$J$1008,"Yes",'Incident Log'!$G$9:$G$1008,"Contractor")</f>
        <v>0</v>
      </c>
      <c r="L53" s="1">
        <f>COUNTIFS('Incident Log'!$C$9:$C$1008,"&gt;="&amp;A53,'Incident Log'!$C$9:$C$1008,"&lt;"&amp;EDATE(A53,1),'Incident Log'!$I$9:$I$1008,"Fatality",'Incident Log'!$J$9:$J$1008,"Yes",'Incident Log'!$G$9:$G$1008,"Employee")+COUNTIFS('Incident Log'!$C$9:$C$1008,"&gt;="&amp;A53,'Incident Log'!$C$9:$C$1008,"&lt;"&amp;EDATE(A53,1),'Incident Log'!$I$9:$I$1008,"Fatality",'Incident Log'!$J$9:$J$1008,"Yes",'Incident Log'!$G$9:$G$1008,"Contractor")</f>
        <v>0</v>
      </c>
      <c r="M53" s="1">
        <f>COUNTIFS('Incident Log'!$C$9:$C$1008,"&gt;="&amp;A53,'Incident Log'!$C$9:$C$1008,"&lt;"&amp;EDATE(A53,1),'Incident Log'!$I$9:$I$1008,"Other recordable",'Incident Log'!$J$9:$J$1008,"Yes",'Incident Log'!$G$9:$G$1008,"Employee")+COUNTIFS('Incident Log'!$C$9:$C$1008,"&gt;="&amp;A53,'Incident Log'!$C$9:$C$1008,"&lt;"&amp;EDATE(A53,1),'Incident Log'!$I$9:$I$1008,"Other recordable",'Incident Log'!$J$9:$J$1008,"Yes",'Incident Log'!$G$9:$G$1008,"Contractor")</f>
        <v>0</v>
      </c>
      <c r="N53" s="1">
        <f>SUMIFS('Incident Log'!$AG$9:$AG$1008,'Incident Log'!$C$9:$C$1008,"&gt;="&amp;A53,'Incident Log'!$C$9:$C$1008,"&lt;"&amp;EDATE(A53,1))</f>
        <v>0</v>
      </c>
      <c r="O53" s="1">
        <f>SUMIFS('Incident Log'!$AH$9:$AH$1008,'Incident Log'!$C$9:$C$1008,"&gt;="&amp;A53,'Incident Log'!$C$9:$C$1008,"&lt;"&amp;EDATE(A53,1))</f>
        <v>0</v>
      </c>
      <c r="P53" s="1">
        <f>SUMIFS('Incident Log'!$Q$9:$Q$1008,'Incident Log'!$C$9:$C$1008,"&gt;="&amp;A53,'Incident Log'!$C$9:$C$1008,"&lt;"&amp;EDATE(A53,1),'Incident Log'!$J$9:$J$1008,"Yes",'Incident Log'!$G$9:$G$1008,"Employee")+SUMIFS('Incident Log'!$Q$9:$Q$1008,'Incident Log'!$C$9:$C$1008,"&gt;="&amp;A53,'Incident Log'!$C$9:$C$1008,"&lt;"&amp;EDATE(A53,1),'Incident Log'!$J$9:$J$1008,"Yes",'Incident Log'!$G$9:$G$1008,"Contractor")</f>
        <v>0</v>
      </c>
      <c r="Q53" s="1">
        <f>SUMIFS('Incident Log'!$R$9:$R$1008,'Incident Log'!$C$9:$C$1008,"&gt;="&amp;A53,'Incident Log'!$C$9:$C$1008,"&lt;"&amp;EDATE(A53,1),'Incident Log'!$J$9:$J$1008,"Yes",'Incident Log'!$G$9:$G$1008,"Employee")+SUMIFS('Incident Log'!$R$9:$R$1008,'Incident Log'!$C$9:$C$1008,"&gt;="&amp;A53,'Incident Log'!$C$9:$C$1008,"&lt;"&amp;EDATE(A53,1),'Incident Log'!$J$9:$J$1008,"Yes",'Incident Log'!$G$9:$G$1008,"Contractor")</f>
        <v>0</v>
      </c>
      <c r="R53" s="13">
        <f>SUMIFS('Incident Log'!$S$9:$S$1008,'Incident Log'!$C$9:$C$1008,"&gt;="&amp;A53,'Incident Log'!$C$9:$C$1008,"&lt;"&amp;EDATE(A53,1))</f>
        <v>0</v>
      </c>
      <c r="S53" s="1">
        <f>COUNTIFS('Incident Log'!$C$9:$C$1008,"&gt;="&amp;A53,'Incident Log'!$C$9:$C$1008,"&lt;"&amp;EDATE(A53,1),'Incident Log'!$H$9:$H$1008,"Near miss")</f>
        <v>0</v>
      </c>
      <c r="T53" s="1">
        <f>COUNTIFS('Incident Log'!$C$9:$C$1008,"&gt;="&amp;A53,'Incident Log'!$C$9:$C$1008,"&lt;"&amp;EDATE(A53,1),'Incident Log'!$M$9:$M$1008,"4*")+COUNTIFS('Incident Log'!$C$9:$C$1008,"&gt;="&amp;A53,'Incident Log'!$C$9:$C$1008,"&lt;"&amp;EDATE(A53,1),'Incident Log'!$M$9:$M$1008,"5*")</f>
        <v>0</v>
      </c>
      <c r="U53" s="14" t="str">
        <f>IF(OR(E53&lt;&gt;"Ready",D53=0),"",N53*Setup!$B$6/D53)</f>
        <v/>
      </c>
      <c r="V53" s="14" t="str">
        <f>IF(OR(E53&lt;&gt;"Ready",D53=0),"",O53*Setup!$B$6/D53)</f>
        <v/>
      </c>
      <c r="W53" s="14" t="str">
        <f>IF(OR(E53&lt;&gt;"Ready",D53=0),"",P53*Setup!$B$6/D53)</f>
        <v/>
      </c>
      <c r="X53" s="1">
        <f>COUNTIFS('Incident Log'!$C$9:$C$1008,"&gt;="&amp;A53,'Incident Log'!$C$9:$C$1008,"&lt;"&amp;EDATE(A53,1),'Incident Log'!$AK$9:$AK$1008,"&lt;&gt;Ready",'Incident Log'!$AK$9:$AK$1008,"&lt;&gt;")</f>
        <v>0</v>
      </c>
      <c r="Y53" s="1">
        <f>COUNTIFS('Hours Worked'!$A$9:$A$128,A53)</f>
        <v>0</v>
      </c>
    </row>
    <row r="54" spans="1:25" ht="24.95" customHeight="1">
      <c r="A54" s="12">
        <f>DATE(2026,46,1)</f>
        <v>47392</v>
      </c>
      <c r="B54" s="9" t="str">
        <f>IF(Y54=1,SUMIFS('Hours Worked'!$B$9:$B$128,'Hours Worked'!$A$9:$A$128,A54),"")</f>
        <v/>
      </c>
      <c r="C54" s="9" t="str">
        <f>IF(Y54=1,SUMIFS('Hours Worked'!$C$9:$C$128,'Hours Worked'!$A$9:$A$128,A54),"")</f>
        <v/>
      </c>
      <c r="D54" s="9" t="str">
        <f>IF(Y54=1,SUM(B54:C54),"")</f>
        <v/>
      </c>
      <c r="E54" s="1" t="str">
        <f>IF(Y54=0,"Enter hours",IF(Y54&gt;1,"Duplicate hours month",IF(COUNTIFS('Hours Worked'!$A$9:$A$128,A54,'Hours Worked'!$H$9:$H$128,"Ready")&lt;&gt;1,"Review hours/register",IF(OR(X54&gt;0,COUNTIFS('Incident Log'!$AK$9:$AK$1008,"Missing / invalid date")&gt;0),"Resolve case inputs","Ready"))))</f>
        <v>Enter hours</v>
      </c>
      <c r="F54" s="1">
        <f>COUNTIFS('Incident Log'!$C$9:$C$1008,"&gt;="&amp;A54,'Incident Log'!$C$9:$C$1008,"&lt;"&amp;EDATE(A54,1),'Incident Log'!$A$9:$A$1008,"&lt;&gt;")</f>
        <v>0</v>
      </c>
      <c r="G54" s="1">
        <f>SUMIFS('Incident Log'!$AJ$9:$AJ$1008,'Incident Log'!$C$9:$C$1008,"&gt;="&amp;A54,'Incident Log'!$C$9:$C$1008,"&lt;"&amp;EDATE(A54,1))</f>
        <v>0</v>
      </c>
      <c r="H54" s="1">
        <f>COUNTIFS('Incident Log'!$C$9:$C$1008,"&gt;="&amp;A54,'Incident Log'!$C$9:$C$1008,"&lt;"&amp;EDATE(A54,1),'Incident Log'!$I$9:$I$1008,"First aid",'Incident Log'!$J$9:$J$1008,"Yes",'Incident Log'!$G$9:$G$1008,"Employee")+COUNTIFS('Incident Log'!$C$9:$C$1008,"&gt;="&amp;A54,'Incident Log'!$C$9:$C$1008,"&lt;"&amp;EDATE(A54,1),'Incident Log'!$I$9:$I$1008,"First aid",'Incident Log'!$J$9:$J$1008,"Yes",'Incident Log'!$G$9:$G$1008,"Contractor")</f>
        <v>0</v>
      </c>
      <c r="I54" s="1">
        <f>COUNTIFS('Incident Log'!$C$9:$C$1008,"&gt;="&amp;A54,'Incident Log'!$C$9:$C$1008,"&lt;"&amp;EDATE(A54,1),'Incident Log'!$I$9:$I$1008,"Medical treatment",'Incident Log'!$J$9:$J$1008,"Yes",'Incident Log'!$G$9:$G$1008,"Employee")+COUNTIFS('Incident Log'!$C$9:$C$1008,"&gt;="&amp;A54,'Incident Log'!$C$9:$C$1008,"&lt;"&amp;EDATE(A54,1),'Incident Log'!$I$9:$I$1008,"Medical treatment",'Incident Log'!$J$9:$J$1008,"Yes",'Incident Log'!$G$9:$G$1008,"Contractor")</f>
        <v>0</v>
      </c>
      <c r="J54" s="1">
        <f>COUNTIFS('Incident Log'!$C$9:$C$1008,"&gt;="&amp;A54,'Incident Log'!$C$9:$C$1008,"&lt;"&amp;EDATE(A54,1),'Incident Log'!$I$9:$I$1008,"Restricted / modified work",'Incident Log'!$J$9:$J$1008,"Yes",'Incident Log'!$G$9:$G$1008,"Employee")+COUNTIFS('Incident Log'!$C$9:$C$1008,"&gt;="&amp;A54,'Incident Log'!$C$9:$C$1008,"&lt;"&amp;EDATE(A54,1),'Incident Log'!$I$9:$I$1008,"Restricted / modified work",'Incident Log'!$J$9:$J$1008,"Yes",'Incident Log'!$G$9:$G$1008,"Contractor")</f>
        <v>0</v>
      </c>
      <c r="K54" s="1">
        <f>COUNTIFS('Incident Log'!$C$9:$C$1008,"&gt;="&amp;A54,'Incident Log'!$C$9:$C$1008,"&lt;"&amp;EDATE(A54,1),'Incident Log'!$I$9:$I$1008,"Lost time",'Incident Log'!$J$9:$J$1008,"Yes",'Incident Log'!$G$9:$G$1008,"Employee")+COUNTIFS('Incident Log'!$C$9:$C$1008,"&gt;="&amp;A54,'Incident Log'!$C$9:$C$1008,"&lt;"&amp;EDATE(A54,1),'Incident Log'!$I$9:$I$1008,"Lost time",'Incident Log'!$J$9:$J$1008,"Yes",'Incident Log'!$G$9:$G$1008,"Contractor")</f>
        <v>0</v>
      </c>
      <c r="L54" s="1">
        <f>COUNTIFS('Incident Log'!$C$9:$C$1008,"&gt;="&amp;A54,'Incident Log'!$C$9:$C$1008,"&lt;"&amp;EDATE(A54,1),'Incident Log'!$I$9:$I$1008,"Fatality",'Incident Log'!$J$9:$J$1008,"Yes",'Incident Log'!$G$9:$G$1008,"Employee")+COUNTIFS('Incident Log'!$C$9:$C$1008,"&gt;="&amp;A54,'Incident Log'!$C$9:$C$1008,"&lt;"&amp;EDATE(A54,1),'Incident Log'!$I$9:$I$1008,"Fatality",'Incident Log'!$J$9:$J$1008,"Yes",'Incident Log'!$G$9:$G$1008,"Contractor")</f>
        <v>0</v>
      </c>
      <c r="M54" s="1">
        <f>COUNTIFS('Incident Log'!$C$9:$C$1008,"&gt;="&amp;A54,'Incident Log'!$C$9:$C$1008,"&lt;"&amp;EDATE(A54,1),'Incident Log'!$I$9:$I$1008,"Other recordable",'Incident Log'!$J$9:$J$1008,"Yes",'Incident Log'!$G$9:$G$1008,"Employee")+COUNTIFS('Incident Log'!$C$9:$C$1008,"&gt;="&amp;A54,'Incident Log'!$C$9:$C$1008,"&lt;"&amp;EDATE(A54,1),'Incident Log'!$I$9:$I$1008,"Other recordable",'Incident Log'!$J$9:$J$1008,"Yes",'Incident Log'!$G$9:$G$1008,"Contractor")</f>
        <v>0</v>
      </c>
      <c r="N54" s="1">
        <f>SUMIFS('Incident Log'!$AG$9:$AG$1008,'Incident Log'!$C$9:$C$1008,"&gt;="&amp;A54,'Incident Log'!$C$9:$C$1008,"&lt;"&amp;EDATE(A54,1))</f>
        <v>0</v>
      </c>
      <c r="O54" s="1">
        <f>SUMIFS('Incident Log'!$AH$9:$AH$1008,'Incident Log'!$C$9:$C$1008,"&gt;="&amp;A54,'Incident Log'!$C$9:$C$1008,"&lt;"&amp;EDATE(A54,1))</f>
        <v>0</v>
      </c>
      <c r="P54" s="1">
        <f>SUMIFS('Incident Log'!$Q$9:$Q$1008,'Incident Log'!$C$9:$C$1008,"&gt;="&amp;A54,'Incident Log'!$C$9:$C$1008,"&lt;"&amp;EDATE(A54,1),'Incident Log'!$J$9:$J$1008,"Yes",'Incident Log'!$G$9:$G$1008,"Employee")+SUMIFS('Incident Log'!$Q$9:$Q$1008,'Incident Log'!$C$9:$C$1008,"&gt;="&amp;A54,'Incident Log'!$C$9:$C$1008,"&lt;"&amp;EDATE(A54,1),'Incident Log'!$J$9:$J$1008,"Yes",'Incident Log'!$G$9:$G$1008,"Contractor")</f>
        <v>0</v>
      </c>
      <c r="Q54" s="1">
        <f>SUMIFS('Incident Log'!$R$9:$R$1008,'Incident Log'!$C$9:$C$1008,"&gt;="&amp;A54,'Incident Log'!$C$9:$C$1008,"&lt;"&amp;EDATE(A54,1),'Incident Log'!$J$9:$J$1008,"Yes",'Incident Log'!$G$9:$G$1008,"Employee")+SUMIFS('Incident Log'!$R$9:$R$1008,'Incident Log'!$C$9:$C$1008,"&gt;="&amp;A54,'Incident Log'!$C$9:$C$1008,"&lt;"&amp;EDATE(A54,1),'Incident Log'!$J$9:$J$1008,"Yes",'Incident Log'!$G$9:$G$1008,"Contractor")</f>
        <v>0</v>
      </c>
      <c r="R54" s="13">
        <f>SUMIFS('Incident Log'!$S$9:$S$1008,'Incident Log'!$C$9:$C$1008,"&gt;="&amp;A54,'Incident Log'!$C$9:$C$1008,"&lt;"&amp;EDATE(A54,1))</f>
        <v>0</v>
      </c>
      <c r="S54" s="1">
        <f>COUNTIFS('Incident Log'!$C$9:$C$1008,"&gt;="&amp;A54,'Incident Log'!$C$9:$C$1008,"&lt;"&amp;EDATE(A54,1),'Incident Log'!$H$9:$H$1008,"Near miss")</f>
        <v>0</v>
      </c>
      <c r="T54" s="1">
        <f>COUNTIFS('Incident Log'!$C$9:$C$1008,"&gt;="&amp;A54,'Incident Log'!$C$9:$C$1008,"&lt;"&amp;EDATE(A54,1),'Incident Log'!$M$9:$M$1008,"4*")+COUNTIFS('Incident Log'!$C$9:$C$1008,"&gt;="&amp;A54,'Incident Log'!$C$9:$C$1008,"&lt;"&amp;EDATE(A54,1),'Incident Log'!$M$9:$M$1008,"5*")</f>
        <v>0</v>
      </c>
      <c r="U54" s="14" t="str">
        <f>IF(OR(E54&lt;&gt;"Ready",D54=0),"",N54*Setup!$B$6/D54)</f>
        <v/>
      </c>
      <c r="V54" s="14" t="str">
        <f>IF(OR(E54&lt;&gt;"Ready",D54=0),"",O54*Setup!$B$6/D54)</f>
        <v/>
      </c>
      <c r="W54" s="14" t="str">
        <f>IF(OR(E54&lt;&gt;"Ready",D54=0),"",P54*Setup!$B$6/D54)</f>
        <v/>
      </c>
      <c r="X54" s="1">
        <f>COUNTIFS('Incident Log'!$C$9:$C$1008,"&gt;="&amp;A54,'Incident Log'!$C$9:$C$1008,"&lt;"&amp;EDATE(A54,1),'Incident Log'!$AK$9:$AK$1008,"&lt;&gt;Ready",'Incident Log'!$AK$9:$AK$1008,"&lt;&gt;")</f>
        <v>0</v>
      </c>
      <c r="Y54" s="1">
        <f>COUNTIFS('Hours Worked'!$A$9:$A$128,A54)</f>
        <v>0</v>
      </c>
    </row>
    <row r="55" spans="1:25" ht="24.95" customHeight="1">
      <c r="A55" s="12">
        <f>DATE(2026,47,1)</f>
        <v>47423</v>
      </c>
      <c r="B55" s="9" t="str">
        <f>IF(Y55=1,SUMIFS('Hours Worked'!$B$9:$B$128,'Hours Worked'!$A$9:$A$128,A55),"")</f>
        <v/>
      </c>
      <c r="C55" s="9" t="str">
        <f>IF(Y55=1,SUMIFS('Hours Worked'!$C$9:$C$128,'Hours Worked'!$A$9:$A$128,A55),"")</f>
        <v/>
      </c>
      <c r="D55" s="9" t="str">
        <f>IF(Y55=1,SUM(B55:C55),"")</f>
        <v/>
      </c>
      <c r="E55" s="1" t="str">
        <f>IF(Y55=0,"Enter hours",IF(Y55&gt;1,"Duplicate hours month",IF(COUNTIFS('Hours Worked'!$A$9:$A$128,A55,'Hours Worked'!$H$9:$H$128,"Ready")&lt;&gt;1,"Review hours/register",IF(OR(X55&gt;0,COUNTIFS('Incident Log'!$AK$9:$AK$1008,"Missing / invalid date")&gt;0),"Resolve case inputs","Ready"))))</f>
        <v>Enter hours</v>
      </c>
      <c r="F55" s="1">
        <f>COUNTIFS('Incident Log'!$C$9:$C$1008,"&gt;="&amp;A55,'Incident Log'!$C$9:$C$1008,"&lt;"&amp;EDATE(A55,1),'Incident Log'!$A$9:$A$1008,"&lt;&gt;")</f>
        <v>0</v>
      </c>
      <c r="G55" s="1">
        <f>SUMIFS('Incident Log'!$AJ$9:$AJ$1008,'Incident Log'!$C$9:$C$1008,"&gt;="&amp;A55,'Incident Log'!$C$9:$C$1008,"&lt;"&amp;EDATE(A55,1))</f>
        <v>0</v>
      </c>
      <c r="H55" s="1">
        <f>COUNTIFS('Incident Log'!$C$9:$C$1008,"&gt;="&amp;A55,'Incident Log'!$C$9:$C$1008,"&lt;"&amp;EDATE(A55,1),'Incident Log'!$I$9:$I$1008,"First aid",'Incident Log'!$J$9:$J$1008,"Yes",'Incident Log'!$G$9:$G$1008,"Employee")+COUNTIFS('Incident Log'!$C$9:$C$1008,"&gt;="&amp;A55,'Incident Log'!$C$9:$C$1008,"&lt;"&amp;EDATE(A55,1),'Incident Log'!$I$9:$I$1008,"First aid",'Incident Log'!$J$9:$J$1008,"Yes",'Incident Log'!$G$9:$G$1008,"Contractor")</f>
        <v>0</v>
      </c>
      <c r="I55" s="1">
        <f>COUNTIFS('Incident Log'!$C$9:$C$1008,"&gt;="&amp;A55,'Incident Log'!$C$9:$C$1008,"&lt;"&amp;EDATE(A55,1),'Incident Log'!$I$9:$I$1008,"Medical treatment",'Incident Log'!$J$9:$J$1008,"Yes",'Incident Log'!$G$9:$G$1008,"Employee")+COUNTIFS('Incident Log'!$C$9:$C$1008,"&gt;="&amp;A55,'Incident Log'!$C$9:$C$1008,"&lt;"&amp;EDATE(A55,1),'Incident Log'!$I$9:$I$1008,"Medical treatment",'Incident Log'!$J$9:$J$1008,"Yes",'Incident Log'!$G$9:$G$1008,"Contractor")</f>
        <v>0</v>
      </c>
      <c r="J55" s="1">
        <f>COUNTIFS('Incident Log'!$C$9:$C$1008,"&gt;="&amp;A55,'Incident Log'!$C$9:$C$1008,"&lt;"&amp;EDATE(A55,1),'Incident Log'!$I$9:$I$1008,"Restricted / modified work",'Incident Log'!$J$9:$J$1008,"Yes",'Incident Log'!$G$9:$G$1008,"Employee")+COUNTIFS('Incident Log'!$C$9:$C$1008,"&gt;="&amp;A55,'Incident Log'!$C$9:$C$1008,"&lt;"&amp;EDATE(A55,1),'Incident Log'!$I$9:$I$1008,"Restricted / modified work",'Incident Log'!$J$9:$J$1008,"Yes",'Incident Log'!$G$9:$G$1008,"Contractor")</f>
        <v>0</v>
      </c>
      <c r="K55" s="1">
        <f>COUNTIFS('Incident Log'!$C$9:$C$1008,"&gt;="&amp;A55,'Incident Log'!$C$9:$C$1008,"&lt;"&amp;EDATE(A55,1),'Incident Log'!$I$9:$I$1008,"Lost time",'Incident Log'!$J$9:$J$1008,"Yes",'Incident Log'!$G$9:$G$1008,"Employee")+COUNTIFS('Incident Log'!$C$9:$C$1008,"&gt;="&amp;A55,'Incident Log'!$C$9:$C$1008,"&lt;"&amp;EDATE(A55,1),'Incident Log'!$I$9:$I$1008,"Lost time",'Incident Log'!$J$9:$J$1008,"Yes",'Incident Log'!$G$9:$G$1008,"Contractor")</f>
        <v>0</v>
      </c>
      <c r="L55" s="1">
        <f>COUNTIFS('Incident Log'!$C$9:$C$1008,"&gt;="&amp;A55,'Incident Log'!$C$9:$C$1008,"&lt;"&amp;EDATE(A55,1),'Incident Log'!$I$9:$I$1008,"Fatality",'Incident Log'!$J$9:$J$1008,"Yes",'Incident Log'!$G$9:$G$1008,"Employee")+COUNTIFS('Incident Log'!$C$9:$C$1008,"&gt;="&amp;A55,'Incident Log'!$C$9:$C$1008,"&lt;"&amp;EDATE(A55,1),'Incident Log'!$I$9:$I$1008,"Fatality",'Incident Log'!$J$9:$J$1008,"Yes",'Incident Log'!$G$9:$G$1008,"Contractor")</f>
        <v>0</v>
      </c>
      <c r="M55" s="1">
        <f>COUNTIFS('Incident Log'!$C$9:$C$1008,"&gt;="&amp;A55,'Incident Log'!$C$9:$C$1008,"&lt;"&amp;EDATE(A55,1),'Incident Log'!$I$9:$I$1008,"Other recordable",'Incident Log'!$J$9:$J$1008,"Yes",'Incident Log'!$G$9:$G$1008,"Employee")+COUNTIFS('Incident Log'!$C$9:$C$1008,"&gt;="&amp;A55,'Incident Log'!$C$9:$C$1008,"&lt;"&amp;EDATE(A55,1),'Incident Log'!$I$9:$I$1008,"Other recordable",'Incident Log'!$J$9:$J$1008,"Yes",'Incident Log'!$G$9:$G$1008,"Contractor")</f>
        <v>0</v>
      </c>
      <c r="N55" s="1">
        <f>SUMIFS('Incident Log'!$AG$9:$AG$1008,'Incident Log'!$C$9:$C$1008,"&gt;="&amp;A55,'Incident Log'!$C$9:$C$1008,"&lt;"&amp;EDATE(A55,1))</f>
        <v>0</v>
      </c>
      <c r="O55" s="1">
        <f>SUMIFS('Incident Log'!$AH$9:$AH$1008,'Incident Log'!$C$9:$C$1008,"&gt;="&amp;A55,'Incident Log'!$C$9:$C$1008,"&lt;"&amp;EDATE(A55,1))</f>
        <v>0</v>
      </c>
      <c r="P55" s="1">
        <f>SUMIFS('Incident Log'!$Q$9:$Q$1008,'Incident Log'!$C$9:$C$1008,"&gt;="&amp;A55,'Incident Log'!$C$9:$C$1008,"&lt;"&amp;EDATE(A55,1),'Incident Log'!$J$9:$J$1008,"Yes",'Incident Log'!$G$9:$G$1008,"Employee")+SUMIFS('Incident Log'!$Q$9:$Q$1008,'Incident Log'!$C$9:$C$1008,"&gt;="&amp;A55,'Incident Log'!$C$9:$C$1008,"&lt;"&amp;EDATE(A55,1),'Incident Log'!$J$9:$J$1008,"Yes",'Incident Log'!$G$9:$G$1008,"Contractor")</f>
        <v>0</v>
      </c>
      <c r="Q55" s="1">
        <f>SUMIFS('Incident Log'!$R$9:$R$1008,'Incident Log'!$C$9:$C$1008,"&gt;="&amp;A55,'Incident Log'!$C$9:$C$1008,"&lt;"&amp;EDATE(A55,1),'Incident Log'!$J$9:$J$1008,"Yes",'Incident Log'!$G$9:$G$1008,"Employee")+SUMIFS('Incident Log'!$R$9:$R$1008,'Incident Log'!$C$9:$C$1008,"&gt;="&amp;A55,'Incident Log'!$C$9:$C$1008,"&lt;"&amp;EDATE(A55,1),'Incident Log'!$J$9:$J$1008,"Yes",'Incident Log'!$G$9:$G$1008,"Contractor")</f>
        <v>0</v>
      </c>
      <c r="R55" s="13">
        <f>SUMIFS('Incident Log'!$S$9:$S$1008,'Incident Log'!$C$9:$C$1008,"&gt;="&amp;A55,'Incident Log'!$C$9:$C$1008,"&lt;"&amp;EDATE(A55,1))</f>
        <v>0</v>
      </c>
      <c r="S55" s="1">
        <f>COUNTIFS('Incident Log'!$C$9:$C$1008,"&gt;="&amp;A55,'Incident Log'!$C$9:$C$1008,"&lt;"&amp;EDATE(A55,1),'Incident Log'!$H$9:$H$1008,"Near miss")</f>
        <v>0</v>
      </c>
      <c r="T55" s="1">
        <f>COUNTIFS('Incident Log'!$C$9:$C$1008,"&gt;="&amp;A55,'Incident Log'!$C$9:$C$1008,"&lt;"&amp;EDATE(A55,1),'Incident Log'!$M$9:$M$1008,"4*")+COUNTIFS('Incident Log'!$C$9:$C$1008,"&gt;="&amp;A55,'Incident Log'!$C$9:$C$1008,"&lt;"&amp;EDATE(A55,1),'Incident Log'!$M$9:$M$1008,"5*")</f>
        <v>0</v>
      </c>
      <c r="U55" s="14" t="str">
        <f>IF(OR(E55&lt;&gt;"Ready",D55=0),"",N55*Setup!$B$6/D55)</f>
        <v/>
      </c>
      <c r="V55" s="14" t="str">
        <f>IF(OR(E55&lt;&gt;"Ready",D55=0),"",O55*Setup!$B$6/D55)</f>
        <v/>
      </c>
      <c r="W55" s="14" t="str">
        <f>IF(OR(E55&lt;&gt;"Ready",D55=0),"",P55*Setup!$B$6/D55)</f>
        <v/>
      </c>
      <c r="X55" s="1">
        <f>COUNTIFS('Incident Log'!$C$9:$C$1008,"&gt;="&amp;A55,'Incident Log'!$C$9:$C$1008,"&lt;"&amp;EDATE(A55,1),'Incident Log'!$AK$9:$AK$1008,"&lt;&gt;Ready",'Incident Log'!$AK$9:$AK$1008,"&lt;&gt;")</f>
        <v>0</v>
      </c>
      <c r="Y55" s="1">
        <f>COUNTIFS('Hours Worked'!$A$9:$A$128,A55)</f>
        <v>0</v>
      </c>
    </row>
    <row r="56" spans="1:25" ht="24.95" customHeight="1">
      <c r="A56" s="12">
        <f>DATE(2026,48,1)</f>
        <v>47453</v>
      </c>
      <c r="B56" s="9" t="str">
        <f>IF(Y56=1,SUMIFS('Hours Worked'!$B$9:$B$128,'Hours Worked'!$A$9:$A$128,A56),"")</f>
        <v/>
      </c>
      <c r="C56" s="9" t="str">
        <f>IF(Y56=1,SUMIFS('Hours Worked'!$C$9:$C$128,'Hours Worked'!$A$9:$A$128,A56),"")</f>
        <v/>
      </c>
      <c r="D56" s="9" t="str">
        <f>IF(Y56=1,SUM(B56:C56),"")</f>
        <v/>
      </c>
      <c r="E56" s="1" t="str">
        <f>IF(Y56=0,"Enter hours",IF(Y56&gt;1,"Duplicate hours month",IF(COUNTIFS('Hours Worked'!$A$9:$A$128,A56,'Hours Worked'!$H$9:$H$128,"Ready")&lt;&gt;1,"Review hours/register",IF(OR(X56&gt;0,COUNTIFS('Incident Log'!$AK$9:$AK$1008,"Missing / invalid date")&gt;0),"Resolve case inputs","Ready"))))</f>
        <v>Enter hours</v>
      </c>
      <c r="F56" s="1">
        <f>COUNTIFS('Incident Log'!$C$9:$C$1008,"&gt;="&amp;A56,'Incident Log'!$C$9:$C$1008,"&lt;"&amp;EDATE(A56,1),'Incident Log'!$A$9:$A$1008,"&lt;&gt;")</f>
        <v>0</v>
      </c>
      <c r="G56" s="1">
        <f>SUMIFS('Incident Log'!$AJ$9:$AJ$1008,'Incident Log'!$C$9:$C$1008,"&gt;="&amp;A56,'Incident Log'!$C$9:$C$1008,"&lt;"&amp;EDATE(A56,1))</f>
        <v>0</v>
      </c>
      <c r="H56" s="1">
        <f>COUNTIFS('Incident Log'!$C$9:$C$1008,"&gt;="&amp;A56,'Incident Log'!$C$9:$C$1008,"&lt;"&amp;EDATE(A56,1),'Incident Log'!$I$9:$I$1008,"First aid",'Incident Log'!$J$9:$J$1008,"Yes",'Incident Log'!$G$9:$G$1008,"Employee")+COUNTIFS('Incident Log'!$C$9:$C$1008,"&gt;="&amp;A56,'Incident Log'!$C$9:$C$1008,"&lt;"&amp;EDATE(A56,1),'Incident Log'!$I$9:$I$1008,"First aid",'Incident Log'!$J$9:$J$1008,"Yes",'Incident Log'!$G$9:$G$1008,"Contractor")</f>
        <v>0</v>
      </c>
      <c r="I56" s="1">
        <f>COUNTIFS('Incident Log'!$C$9:$C$1008,"&gt;="&amp;A56,'Incident Log'!$C$9:$C$1008,"&lt;"&amp;EDATE(A56,1),'Incident Log'!$I$9:$I$1008,"Medical treatment",'Incident Log'!$J$9:$J$1008,"Yes",'Incident Log'!$G$9:$G$1008,"Employee")+COUNTIFS('Incident Log'!$C$9:$C$1008,"&gt;="&amp;A56,'Incident Log'!$C$9:$C$1008,"&lt;"&amp;EDATE(A56,1),'Incident Log'!$I$9:$I$1008,"Medical treatment",'Incident Log'!$J$9:$J$1008,"Yes",'Incident Log'!$G$9:$G$1008,"Contractor")</f>
        <v>0</v>
      </c>
      <c r="J56" s="1">
        <f>COUNTIFS('Incident Log'!$C$9:$C$1008,"&gt;="&amp;A56,'Incident Log'!$C$9:$C$1008,"&lt;"&amp;EDATE(A56,1),'Incident Log'!$I$9:$I$1008,"Restricted / modified work",'Incident Log'!$J$9:$J$1008,"Yes",'Incident Log'!$G$9:$G$1008,"Employee")+COUNTIFS('Incident Log'!$C$9:$C$1008,"&gt;="&amp;A56,'Incident Log'!$C$9:$C$1008,"&lt;"&amp;EDATE(A56,1),'Incident Log'!$I$9:$I$1008,"Restricted / modified work",'Incident Log'!$J$9:$J$1008,"Yes",'Incident Log'!$G$9:$G$1008,"Contractor")</f>
        <v>0</v>
      </c>
      <c r="K56" s="1">
        <f>COUNTIFS('Incident Log'!$C$9:$C$1008,"&gt;="&amp;A56,'Incident Log'!$C$9:$C$1008,"&lt;"&amp;EDATE(A56,1),'Incident Log'!$I$9:$I$1008,"Lost time",'Incident Log'!$J$9:$J$1008,"Yes",'Incident Log'!$G$9:$G$1008,"Employee")+COUNTIFS('Incident Log'!$C$9:$C$1008,"&gt;="&amp;A56,'Incident Log'!$C$9:$C$1008,"&lt;"&amp;EDATE(A56,1),'Incident Log'!$I$9:$I$1008,"Lost time",'Incident Log'!$J$9:$J$1008,"Yes",'Incident Log'!$G$9:$G$1008,"Contractor")</f>
        <v>0</v>
      </c>
      <c r="L56" s="1">
        <f>COUNTIFS('Incident Log'!$C$9:$C$1008,"&gt;="&amp;A56,'Incident Log'!$C$9:$C$1008,"&lt;"&amp;EDATE(A56,1),'Incident Log'!$I$9:$I$1008,"Fatality",'Incident Log'!$J$9:$J$1008,"Yes",'Incident Log'!$G$9:$G$1008,"Employee")+COUNTIFS('Incident Log'!$C$9:$C$1008,"&gt;="&amp;A56,'Incident Log'!$C$9:$C$1008,"&lt;"&amp;EDATE(A56,1),'Incident Log'!$I$9:$I$1008,"Fatality",'Incident Log'!$J$9:$J$1008,"Yes",'Incident Log'!$G$9:$G$1008,"Contractor")</f>
        <v>0</v>
      </c>
      <c r="M56" s="1">
        <f>COUNTIFS('Incident Log'!$C$9:$C$1008,"&gt;="&amp;A56,'Incident Log'!$C$9:$C$1008,"&lt;"&amp;EDATE(A56,1),'Incident Log'!$I$9:$I$1008,"Other recordable",'Incident Log'!$J$9:$J$1008,"Yes",'Incident Log'!$G$9:$G$1008,"Employee")+COUNTIFS('Incident Log'!$C$9:$C$1008,"&gt;="&amp;A56,'Incident Log'!$C$9:$C$1008,"&lt;"&amp;EDATE(A56,1),'Incident Log'!$I$9:$I$1008,"Other recordable",'Incident Log'!$J$9:$J$1008,"Yes",'Incident Log'!$G$9:$G$1008,"Contractor")</f>
        <v>0</v>
      </c>
      <c r="N56" s="1">
        <f>SUMIFS('Incident Log'!$AG$9:$AG$1008,'Incident Log'!$C$9:$C$1008,"&gt;="&amp;A56,'Incident Log'!$C$9:$C$1008,"&lt;"&amp;EDATE(A56,1))</f>
        <v>0</v>
      </c>
      <c r="O56" s="1">
        <f>SUMIFS('Incident Log'!$AH$9:$AH$1008,'Incident Log'!$C$9:$C$1008,"&gt;="&amp;A56,'Incident Log'!$C$9:$C$1008,"&lt;"&amp;EDATE(A56,1))</f>
        <v>0</v>
      </c>
      <c r="P56" s="1">
        <f>SUMIFS('Incident Log'!$Q$9:$Q$1008,'Incident Log'!$C$9:$C$1008,"&gt;="&amp;A56,'Incident Log'!$C$9:$C$1008,"&lt;"&amp;EDATE(A56,1),'Incident Log'!$J$9:$J$1008,"Yes",'Incident Log'!$G$9:$G$1008,"Employee")+SUMIFS('Incident Log'!$Q$9:$Q$1008,'Incident Log'!$C$9:$C$1008,"&gt;="&amp;A56,'Incident Log'!$C$9:$C$1008,"&lt;"&amp;EDATE(A56,1),'Incident Log'!$J$9:$J$1008,"Yes",'Incident Log'!$G$9:$G$1008,"Contractor")</f>
        <v>0</v>
      </c>
      <c r="Q56" s="1">
        <f>SUMIFS('Incident Log'!$R$9:$R$1008,'Incident Log'!$C$9:$C$1008,"&gt;="&amp;A56,'Incident Log'!$C$9:$C$1008,"&lt;"&amp;EDATE(A56,1),'Incident Log'!$J$9:$J$1008,"Yes",'Incident Log'!$G$9:$G$1008,"Employee")+SUMIFS('Incident Log'!$R$9:$R$1008,'Incident Log'!$C$9:$C$1008,"&gt;="&amp;A56,'Incident Log'!$C$9:$C$1008,"&lt;"&amp;EDATE(A56,1),'Incident Log'!$J$9:$J$1008,"Yes",'Incident Log'!$G$9:$G$1008,"Contractor")</f>
        <v>0</v>
      </c>
      <c r="R56" s="13">
        <f>SUMIFS('Incident Log'!$S$9:$S$1008,'Incident Log'!$C$9:$C$1008,"&gt;="&amp;A56,'Incident Log'!$C$9:$C$1008,"&lt;"&amp;EDATE(A56,1))</f>
        <v>0</v>
      </c>
      <c r="S56" s="1">
        <f>COUNTIFS('Incident Log'!$C$9:$C$1008,"&gt;="&amp;A56,'Incident Log'!$C$9:$C$1008,"&lt;"&amp;EDATE(A56,1),'Incident Log'!$H$9:$H$1008,"Near miss")</f>
        <v>0</v>
      </c>
      <c r="T56" s="1">
        <f>COUNTIFS('Incident Log'!$C$9:$C$1008,"&gt;="&amp;A56,'Incident Log'!$C$9:$C$1008,"&lt;"&amp;EDATE(A56,1),'Incident Log'!$M$9:$M$1008,"4*")+COUNTIFS('Incident Log'!$C$9:$C$1008,"&gt;="&amp;A56,'Incident Log'!$C$9:$C$1008,"&lt;"&amp;EDATE(A56,1),'Incident Log'!$M$9:$M$1008,"5*")</f>
        <v>0</v>
      </c>
      <c r="U56" s="14" t="str">
        <f>IF(OR(E56&lt;&gt;"Ready",D56=0),"",N56*Setup!$B$6/D56)</f>
        <v/>
      </c>
      <c r="V56" s="14" t="str">
        <f>IF(OR(E56&lt;&gt;"Ready",D56=0),"",O56*Setup!$B$6/D56)</f>
        <v/>
      </c>
      <c r="W56" s="14" t="str">
        <f>IF(OR(E56&lt;&gt;"Ready",D56=0),"",P56*Setup!$B$6/D56)</f>
        <v/>
      </c>
      <c r="X56" s="1">
        <f>COUNTIFS('Incident Log'!$C$9:$C$1008,"&gt;="&amp;A56,'Incident Log'!$C$9:$C$1008,"&lt;"&amp;EDATE(A56,1),'Incident Log'!$AK$9:$AK$1008,"&lt;&gt;Ready",'Incident Log'!$AK$9:$AK$1008,"&lt;&gt;")</f>
        <v>0</v>
      </c>
      <c r="Y56" s="1">
        <f>COUNTIFS('Hours Worked'!$A$9:$A$128,A56)</f>
        <v>0</v>
      </c>
    </row>
    <row r="59" spans="1:25" ht="62.1" customHeight="1">
      <c r="A59" s="5" t="s">
        <v>4</v>
      </c>
      <c r="B59" s="6" t="s">
        <v>70</v>
      </c>
      <c r="C59" s="6" t="s">
        <v>71</v>
      </c>
      <c r="D59" s="6" t="s">
        <v>72</v>
      </c>
      <c r="E59" s="6" t="s">
        <v>11</v>
      </c>
      <c r="F59" s="6" t="s">
        <v>13</v>
      </c>
      <c r="G59" s="6" t="s">
        <v>8</v>
      </c>
      <c r="H59" s="6" t="s">
        <v>9</v>
      </c>
      <c r="I59" s="6" t="s">
        <v>14</v>
      </c>
      <c r="J59" s="6" t="s">
        <v>64</v>
      </c>
      <c r="K59" s="6" t="s">
        <v>66</v>
      </c>
      <c r="L59" s="6" t="s">
        <v>68</v>
      </c>
    </row>
    <row r="60" spans="1:25" ht="24.95" customHeight="1">
      <c r="A60" s="83">
        <f>2026</f>
        <v>2026</v>
      </c>
      <c r="B60" s="9">
        <f>COUNTIFS($E$9:$E$20,"Ready",$A$9:$A$20,"&lt;"&amp;DATE(A60,Dashboard!$F$6+1,1))</f>
        <v>0</v>
      </c>
      <c r="C60" s="3">
        <f>SUMIFS($D$9:$D$20,$A$9:$A$20,"&lt;"&amp;DATE(A60,Dashboard!$F$6+1,1))</f>
        <v>0</v>
      </c>
      <c r="D60" s="9">
        <f>SUMIFS($G$9:$G$20,$A$9:$A$20,"&lt;"&amp;DATE(A60,Dashboard!$F$6+1,1))</f>
        <v>0</v>
      </c>
      <c r="E60" s="1">
        <f>SUMIFS($N$9:$N$20,$A$9:$A$20,"&lt;"&amp;DATE(A60,Dashboard!$F$6+1,1))</f>
        <v>0</v>
      </c>
      <c r="F60" s="1">
        <f>SUMIFS($O$9:$O$20,$A$9:$A$20,"&lt;"&amp;DATE(A60,Dashboard!$F$6+1,1))</f>
        <v>0</v>
      </c>
      <c r="G60" s="14" t="str">
        <f>IF(OR(B60&lt;&gt;Dashboard!$F$6,C60=0),"",E60*Setup!$B$6/C60)</f>
        <v/>
      </c>
      <c r="H60" s="14" t="str">
        <f>IF(OR(B60&lt;&gt;Dashboard!$F$6,C60=0),"",F60*Setup!$B$6/C60)</f>
        <v/>
      </c>
      <c r="I60" s="1">
        <f>SUMIFS($P$9:$P$20,$A$9:$A$20,"&lt;"&amp;DATE(A60,Dashboard!$F$6+1,1))</f>
        <v>0</v>
      </c>
      <c r="J60" s="13">
        <f>SUMIFS($R$9:$R$20,$A$9:$A$20,"&lt;"&amp;DATE(A60,Dashboard!$F$6+1,1))</f>
        <v>0</v>
      </c>
      <c r="K60" s="1">
        <f>SUMIFS($T$9:$T$20,$A$9:$A$20,"&lt;"&amp;DATE(A60,Dashboard!$F$6+1,1))</f>
        <v>0</v>
      </c>
      <c r="L60" s="1">
        <f>SUMIFS($X$9:$X$20,$A$9:$A$20,"&lt;"&amp;DATE(A60,Dashboard!$F$6+1,1))</f>
        <v>0</v>
      </c>
    </row>
    <row r="61" spans="1:25" ht="24.95" customHeight="1">
      <c r="A61" s="83">
        <f>2027</f>
        <v>2027</v>
      </c>
      <c r="B61" s="9">
        <f>COUNTIFS($E$21:$E$32,"Ready",$A$21:$A$32,"&lt;"&amp;DATE(A61,Dashboard!$F$6+1,1))</f>
        <v>0</v>
      </c>
      <c r="C61" s="3">
        <f>SUMIFS($D$21:$D$32,$A$21:$A$32,"&lt;"&amp;DATE(A61,Dashboard!$F$6+1,1))</f>
        <v>0</v>
      </c>
      <c r="D61" s="9">
        <f>SUMIFS($G$21:$G$32,$A$21:$A$32,"&lt;"&amp;DATE(A61,Dashboard!$F$6+1,1))</f>
        <v>0</v>
      </c>
      <c r="E61" s="1">
        <f>SUMIFS($N$21:$N$32,$A$21:$A$32,"&lt;"&amp;DATE(A61,Dashboard!$F$6+1,1))</f>
        <v>0</v>
      </c>
      <c r="F61" s="1">
        <f>SUMIFS($O$21:$O$32,$A$21:$A$32,"&lt;"&amp;DATE(A61,Dashboard!$F$6+1,1))</f>
        <v>0</v>
      </c>
      <c r="G61" s="14" t="str">
        <f>IF(OR(B61&lt;&gt;Dashboard!$F$6,C61=0),"",E61*Setup!$B$6/C61)</f>
        <v/>
      </c>
      <c r="H61" s="14" t="str">
        <f>IF(OR(B61&lt;&gt;Dashboard!$F$6,C61=0),"",F61*Setup!$B$6/C61)</f>
        <v/>
      </c>
      <c r="I61" s="1">
        <f>SUMIFS($P$21:$P$32,$A$21:$A$32,"&lt;"&amp;DATE(A61,Dashboard!$F$6+1,1))</f>
        <v>0</v>
      </c>
      <c r="J61" s="13">
        <f>SUMIFS($R$21:$R$32,$A$21:$A$32,"&lt;"&amp;DATE(A61,Dashboard!$F$6+1,1))</f>
        <v>0</v>
      </c>
      <c r="K61" s="1">
        <f>SUMIFS($T$21:$T$32,$A$21:$A$32,"&lt;"&amp;DATE(A61,Dashboard!$F$6+1,1))</f>
        <v>0</v>
      </c>
      <c r="L61" s="1">
        <f>SUMIFS($X$21:$X$32,$A$21:$A$32,"&lt;"&amp;DATE(A61,Dashboard!$F$6+1,1))</f>
        <v>0</v>
      </c>
    </row>
    <row r="62" spans="1:25" ht="24.95" customHeight="1">
      <c r="A62" s="83">
        <f>2028</f>
        <v>2028</v>
      </c>
      <c r="B62" s="9">
        <f>COUNTIFS($E$33:$E$44,"Ready",$A$33:$A$44,"&lt;"&amp;DATE(A62,Dashboard!$F$6+1,1))</f>
        <v>0</v>
      </c>
      <c r="C62" s="3">
        <f>SUMIFS($D$33:$D$44,$A$33:$A$44,"&lt;"&amp;DATE(A62,Dashboard!$F$6+1,1))</f>
        <v>0</v>
      </c>
      <c r="D62" s="9">
        <f>SUMIFS($G$33:$G$44,$A$33:$A$44,"&lt;"&amp;DATE(A62,Dashboard!$F$6+1,1))</f>
        <v>0</v>
      </c>
      <c r="E62" s="1">
        <f>SUMIFS($N$33:$N$44,$A$33:$A$44,"&lt;"&amp;DATE(A62,Dashboard!$F$6+1,1))</f>
        <v>0</v>
      </c>
      <c r="F62" s="1">
        <f>SUMIFS($O$33:$O$44,$A$33:$A$44,"&lt;"&amp;DATE(A62,Dashboard!$F$6+1,1))</f>
        <v>0</v>
      </c>
      <c r="G62" s="14" t="str">
        <f>IF(OR(B62&lt;&gt;Dashboard!$F$6,C62=0),"",E62*Setup!$B$6/C62)</f>
        <v/>
      </c>
      <c r="H62" s="14" t="str">
        <f>IF(OR(B62&lt;&gt;Dashboard!$F$6,C62=0),"",F62*Setup!$B$6/C62)</f>
        <v/>
      </c>
      <c r="I62" s="1">
        <f>SUMIFS($P$33:$P$44,$A$33:$A$44,"&lt;"&amp;DATE(A62,Dashboard!$F$6+1,1))</f>
        <v>0</v>
      </c>
      <c r="J62" s="13">
        <f>SUMIFS($R$33:$R$44,$A$33:$A$44,"&lt;"&amp;DATE(A62,Dashboard!$F$6+1,1))</f>
        <v>0</v>
      </c>
      <c r="K62" s="1">
        <f>SUMIFS($T$33:$T$44,$A$33:$A$44,"&lt;"&amp;DATE(A62,Dashboard!$F$6+1,1))</f>
        <v>0</v>
      </c>
      <c r="L62" s="1">
        <f>SUMIFS($X$33:$X$44,$A$33:$A$44,"&lt;"&amp;DATE(A62,Dashboard!$F$6+1,1))</f>
        <v>0</v>
      </c>
    </row>
    <row r="63" spans="1:25" ht="24.95" customHeight="1">
      <c r="A63" s="83">
        <f>2029</f>
        <v>2029</v>
      </c>
      <c r="B63" s="9">
        <f>COUNTIFS($E$45:$E$56,"Ready",$A$45:$A$56,"&lt;"&amp;DATE(A63,Dashboard!$F$6+1,1))</f>
        <v>0</v>
      </c>
      <c r="C63" s="3">
        <f>SUMIFS($D$45:$D$56,$A$45:$A$56,"&lt;"&amp;DATE(A63,Dashboard!$F$6+1,1))</f>
        <v>0</v>
      </c>
      <c r="D63" s="9">
        <f>SUMIFS($G$45:$G$56,$A$45:$A$56,"&lt;"&amp;DATE(A63,Dashboard!$F$6+1,1))</f>
        <v>0</v>
      </c>
      <c r="E63" s="1">
        <f>SUMIFS($N$45:$N$56,$A$45:$A$56,"&lt;"&amp;DATE(A63,Dashboard!$F$6+1,1))</f>
        <v>0</v>
      </c>
      <c r="F63" s="1">
        <f>SUMIFS($O$45:$O$56,$A$45:$A$56,"&lt;"&amp;DATE(A63,Dashboard!$F$6+1,1))</f>
        <v>0</v>
      </c>
      <c r="G63" s="14" t="str">
        <f>IF(OR(B63&lt;&gt;Dashboard!$F$6,C63=0),"",E63*Setup!$B$6/C63)</f>
        <v/>
      </c>
      <c r="H63" s="14" t="str">
        <f>IF(OR(B63&lt;&gt;Dashboard!$F$6,C63=0),"",F63*Setup!$B$6/C63)</f>
        <v/>
      </c>
      <c r="I63" s="1">
        <f>SUMIFS($P$45:$P$56,$A$45:$A$56,"&lt;"&amp;DATE(A63,Dashboard!$F$6+1,1))</f>
        <v>0</v>
      </c>
      <c r="J63" s="13">
        <f>SUMIFS($R$45:$R$56,$A$45:$A$56,"&lt;"&amp;DATE(A63,Dashboard!$F$6+1,1))</f>
        <v>0</v>
      </c>
      <c r="K63" s="1">
        <f>SUMIFS($T$45:$T$56,$A$45:$A$56,"&lt;"&amp;DATE(A63,Dashboard!$F$6+1,1))</f>
        <v>0</v>
      </c>
      <c r="L63" s="1">
        <f>SUMIFS($X$45:$X$56,$A$45:$A$56,"&lt;"&amp;DATE(A63,Dashboard!$F$6+1,1))</f>
        <v>0</v>
      </c>
    </row>
  </sheetData>
  <sheetProtection algorithmName="SHA-512" hashValue="hH5E9yx/SHxhsqpjon7p4UgRlZQ4EV9w6Y2xjOr+UEOc5Vm59ItNUG8K5fCWT3SklXd5z0DdfL3F7mwwuPjJlw==" saltValue="LRAh+ujVqAb/w6rgGtSIUg==" spinCount="100000" sheet="1" objects="1" scenarios="1" sort="0" autoFilter="0"/>
  <mergeCells count="3">
    <mergeCell ref="A2:H3"/>
    <mergeCell ref="A4:L4"/>
    <mergeCell ref="M2:O2"/>
  </mergeCells>
  <conditionalFormatting sqref="E60:E63">
    <cfRule type="expression" dxfId="1" priority="1">
      <formula>E60&lt;&gt;"Ready"</formula>
    </cfRule>
  </conditionalFormatting>
  <conditionalFormatting sqref="E9:E56">
    <cfRule type="expression" dxfId="0" priority="2" stopIfTrue="1">
      <formula>E9&lt;&gt;"Ready"</formula>
    </cfRule>
  </conditionalFormatting>
  <pageMargins left="0.27777777777777779" right="0.27777777777777779" top="0.75" bottom="0.75" header="0.3" footer="0.3"/>
  <pageSetup scale="28" fitToHeight="0" orientation="landscape" horizontalDpi="0" verticalDpi="0" r:id="rId1"/>
  <headerFooter>
    <oddFooter>&amp;CPrepared by 100% Safety Inc.&amp;RPage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9EEE8"/>
    <pageSetUpPr fitToPage="1"/>
  </sheetPr>
  <dimension ref="A1:AK1008"/>
  <sheetViews>
    <sheetView showGridLines="0" zoomScale="85" zoomScaleNormal="85" workbookViewId="0">
      <pane xSplit="3" ySplit="8" topLeftCell="D9" activePane="bottomRight" state="frozen"/>
      <selection pane="topRight"/>
      <selection pane="bottomLeft"/>
      <selection pane="bottomRight" activeCell="D9" sqref="D9"/>
    </sheetView>
  </sheetViews>
  <sheetFormatPr defaultRowHeight="14.25"/>
  <cols>
    <col min="1" max="1" width="15.625" customWidth="1"/>
    <col min="2" max="2" width="18.75" customWidth="1"/>
    <col min="3" max="3" width="15.625" customWidth="1"/>
    <col min="4" max="4" width="11.25" customWidth="1"/>
    <col min="5" max="6" width="20" customWidth="1"/>
    <col min="7" max="7" width="18.75" customWidth="1"/>
    <col min="8" max="8" width="22.5" customWidth="1"/>
    <col min="9" max="9" width="23.75" customWidth="1"/>
    <col min="10" max="10" width="16.25" customWidth="1"/>
    <col min="11" max="11" width="30" customWidth="1"/>
    <col min="12" max="12" width="20" customWidth="1"/>
    <col min="13" max="13" width="20.625" customWidth="1"/>
    <col min="14" max="14" width="26.25" customWidth="1"/>
    <col min="15" max="15" width="20" customWidth="1"/>
    <col min="16" max="16" width="18.125" customWidth="1"/>
    <col min="17" max="17" width="12.5" customWidth="1"/>
    <col min="18" max="18" width="18.125" customWidth="1"/>
    <col min="19" max="19" width="17.5" customWidth="1"/>
    <col min="20" max="20" width="20" customWidth="1"/>
    <col min="21" max="21" width="52.5" customWidth="1"/>
    <col min="22" max="23" width="48.75" customWidth="1"/>
    <col min="24" max="25" width="57.5" customWidth="1"/>
    <col min="26" max="26" width="21.25" customWidth="1"/>
    <col min="27" max="27" width="23.75" customWidth="1"/>
    <col min="28" max="28" width="18.75" customWidth="1"/>
    <col min="29" max="29" width="52.5" customWidth="1"/>
    <col min="30" max="30" width="10" customWidth="1"/>
    <col min="31" max="31" width="15.625" customWidth="1"/>
    <col min="32" max="32" width="13.75" customWidth="1"/>
    <col min="33" max="34" width="12.5" customWidth="1"/>
    <col min="35" max="35" width="18.125" customWidth="1"/>
    <col min="36" max="36" width="15" customWidth="1"/>
    <col min="37" max="37" width="30" customWidth="1"/>
  </cols>
  <sheetData>
    <row r="1" spans="1:37" ht="24.9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24.95" customHeight="1">
      <c r="A2" s="62" t="s">
        <v>73</v>
      </c>
      <c r="B2" s="62" t="s">
        <v>73</v>
      </c>
      <c r="C2" s="62" t="s">
        <v>73</v>
      </c>
      <c r="D2" s="62" t="s">
        <v>73</v>
      </c>
      <c r="E2" s="62" t="s">
        <v>73</v>
      </c>
      <c r="F2" s="62" t="s">
        <v>73</v>
      </c>
      <c r="G2" s="62" t="s">
        <v>73</v>
      </c>
      <c r="H2" s="62" t="s">
        <v>73</v>
      </c>
      <c r="I2" s="1"/>
      <c r="J2" s="1"/>
      <c r="K2" s="1"/>
      <c r="L2" s="1"/>
      <c r="M2" s="47" t="s">
        <v>2</v>
      </c>
      <c r="N2" s="47"/>
      <c r="O2" s="47"/>
      <c r="P2" s="1"/>
      <c r="Q2" s="1"/>
      <c r="R2" s="1"/>
      <c r="S2" s="1"/>
      <c r="T2" s="1"/>
      <c r="U2" s="1"/>
      <c r="V2" s="1"/>
      <c r="W2" s="1"/>
      <c r="X2" s="1"/>
      <c r="Y2" s="1"/>
      <c r="Z2" s="1"/>
      <c r="AA2" s="1"/>
      <c r="AB2" s="1"/>
      <c r="AC2" s="1"/>
      <c r="AD2" s="1"/>
      <c r="AE2" s="1"/>
      <c r="AF2" s="1"/>
      <c r="AG2" s="1"/>
      <c r="AH2" s="1"/>
      <c r="AI2" s="1"/>
      <c r="AJ2" s="1"/>
      <c r="AK2" s="1"/>
    </row>
    <row r="3" spans="1:37" ht="24.95" customHeight="1">
      <c r="A3" s="62" t="s">
        <v>73</v>
      </c>
      <c r="B3" s="62" t="s">
        <v>73</v>
      </c>
      <c r="C3" s="62" t="s">
        <v>73</v>
      </c>
      <c r="D3" s="62" t="s">
        <v>73</v>
      </c>
      <c r="E3" s="62" t="s">
        <v>73</v>
      </c>
      <c r="F3" s="62" t="s">
        <v>73</v>
      </c>
      <c r="G3" s="62" t="s">
        <v>73</v>
      </c>
      <c r="H3" s="62" t="s">
        <v>73</v>
      </c>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24.95" customHeight="1">
      <c r="A4" s="36" t="s">
        <v>74</v>
      </c>
      <c r="B4" s="36" t="s">
        <v>74</v>
      </c>
      <c r="C4" s="36" t="s">
        <v>74</v>
      </c>
      <c r="D4" s="36" t="s">
        <v>74</v>
      </c>
      <c r="E4" s="36" t="s">
        <v>74</v>
      </c>
      <c r="F4" s="36" t="s">
        <v>74</v>
      </c>
      <c r="G4" s="36" t="s">
        <v>74</v>
      </c>
      <c r="H4" s="36" t="s">
        <v>74</v>
      </c>
      <c r="I4" s="36" t="s">
        <v>74</v>
      </c>
      <c r="J4" s="36" t="s">
        <v>74</v>
      </c>
      <c r="K4" s="36" t="s">
        <v>74</v>
      </c>
      <c r="L4" s="36" t="s">
        <v>74</v>
      </c>
      <c r="M4" s="1"/>
      <c r="N4" s="1"/>
      <c r="O4" s="1"/>
      <c r="P4" s="1"/>
      <c r="Q4" s="1"/>
      <c r="R4" s="1"/>
      <c r="S4" s="1"/>
      <c r="T4" s="1"/>
      <c r="U4" s="1"/>
      <c r="V4" s="1"/>
      <c r="W4" s="1"/>
      <c r="X4" s="1"/>
      <c r="Y4" s="1"/>
      <c r="Z4" s="1"/>
      <c r="AA4" s="1"/>
      <c r="AB4" s="1"/>
      <c r="AC4" s="1"/>
      <c r="AD4" s="1"/>
      <c r="AE4" s="1"/>
      <c r="AF4" s="1"/>
      <c r="AG4" s="1"/>
      <c r="AH4" s="1"/>
      <c r="AI4" s="1"/>
      <c r="AJ4" s="1"/>
      <c r="AK4" s="1"/>
    </row>
    <row r="5" spans="1:37" ht="24.9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ht="27.95" customHeight="1">
      <c r="A6" s="73" t="s">
        <v>75</v>
      </c>
      <c r="B6" s="73" t="s">
        <v>75</v>
      </c>
      <c r="C6" s="73" t="s">
        <v>75</v>
      </c>
      <c r="D6" s="73" t="s">
        <v>75</v>
      </c>
      <c r="E6" s="73" t="s">
        <v>75</v>
      </c>
      <c r="F6" s="73" t="s">
        <v>75</v>
      </c>
      <c r="G6" s="73" t="s">
        <v>75</v>
      </c>
      <c r="H6" s="65" t="s">
        <v>76</v>
      </c>
      <c r="I6" s="65" t="s">
        <v>76</v>
      </c>
      <c r="J6" s="65" t="s">
        <v>76</v>
      </c>
      <c r="K6" s="65" t="s">
        <v>76</v>
      </c>
      <c r="L6" s="65" t="s">
        <v>76</v>
      </c>
      <c r="M6" s="65" t="s">
        <v>76</v>
      </c>
      <c r="N6" s="65" t="s">
        <v>76</v>
      </c>
      <c r="O6" s="65" t="s">
        <v>76</v>
      </c>
      <c r="P6" s="65" t="s">
        <v>76</v>
      </c>
      <c r="Q6" s="71" t="s">
        <v>77</v>
      </c>
      <c r="R6" s="71" t="s">
        <v>77</v>
      </c>
      <c r="S6" s="71" t="s">
        <v>77</v>
      </c>
      <c r="T6" s="71" t="s">
        <v>77</v>
      </c>
      <c r="U6" s="71" t="s">
        <v>77</v>
      </c>
      <c r="V6" s="71" t="s">
        <v>77</v>
      </c>
      <c r="W6" s="71" t="s">
        <v>77</v>
      </c>
      <c r="X6" s="71" t="s">
        <v>77</v>
      </c>
      <c r="Y6" s="71" t="s">
        <v>77</v>
      </c>
      <c r="Z6" s="71" t="s">
        <v>77</v>
      </c>
      <c r="AA6" s="71" t="s">
        <v>77</v>
      </c>
      <c r="AB6" s="71" t="s">
        <v>77</v>
      </c>
      <c r="AC6" s="71" t="s">
        <v>77</v>
      </c>
      <c r="AD6" s="72" t="s">
        <v>78</v>
      </c>
      <c r="AE6" s="72" t="s">
        <v>78</v>
      </c>
      <c r="AF6" s="72" t="s">
        <v>78</v>
      </c>
      <c r="AG6" s="72" t="s">
        <v>78</v>
      </c>
      <c r="AH6" s="72" t="s">
        <v>78</v>
      </c>
      <c r="AI6" s="72" t="s">
        <v>78</v>
      </c>
      <c r="AJ6" s="72" t="s">
        <v>78</v>
      </c>
      <c r="AK6" s="72" t="s">
        <v>78</v>
      </c>
    </row>
    <row r="7" spans="1:37" ht="24.9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row>
    <row r="8" spans="1:37" ht="62.1" customHeight="1">
      <c r="A8" s="5" t="s">
        <v>79</v>
      </c>
      <c r="B8" s="6" t="s">
        <v>80</v>
      </c>
      <c r="C8" s="6" t="s">
        <v>81</v>
      </c>
      <c r="D8" s="6" t="s">
        <v>82</v>
      </c>
      <c r="E8" s="6" t="s">
        <v>83</v>
      </c>
      <c r="F8" s="6" t="s">
        <v>84</v>
      </c>
      <c r="G8" s="6" t="s">
        <v>85</v>
      </c>
      <c r="H8" s="6" t="s">
        <v>18</v>
      </c>
      <c r="I8" s="6" t="s">
        <v>86</v>
      </c>
      <c r="J8" s="6" t="s">
        <v>87</v>
      </c>
      <c r="K8" s="6" t="s">
        <v>88</v>
      </c>
      <c r="L8" s="6" t="s">
        <v>89</v>
      </c>
      <c r="M8" s="6" t="s">
        <v>90</v>
      </c>
      <c r="N8" s="6" t="s">
        <v>91</v>
      </c>
      <c r="O8" s="6" t="s">
        <v>92</v>
      </c>
      <c r="P8" s="6" t="s">
        <v>93</v>
      </c>
      <c r="Q8" s="6" t="s">
        <v>14</v>
      </c>
      <c r="R8" s="6" t="s">
        <v>94</v>
      </c>
      <c r="S8" s="6" t="s">
        <v>64</v>
      </c>
      <c r="T8" s="6" t="s">
        <v>95</v>
      </c>
      <c r="U8" s="6" t="s">
        <v>96</v>
      </c>
      <c r="V8" s="6" t="s">
        <v>97</v>
      </c>
      <c r="W8" s="6" t="s">
        <v>98</v>
      </c>
      <c r="X8" s="6" t="s">
        <v>99</v>
      </c>
      <c r="Y8" s="6" t="s">
        <v>100</v>
      </c>
      <c r="Z8" s="6" t="s">
        <v>101</v>
      </c>
      <c r="AA8" s="6" t="s">
        <v>102</v>
      </c>
      <c r="AB8" s="6" t="s">
        <v>103</v>
      </c>
      <c r="AC8" s="6" t="s">
        <v>104</v>
      </c>
      <c r="AD8" s="6" t="s">
        <v>4</v>
      </c>
      <c r="AE8" s="6" t="s">
        <v>17</v>
      </c>
      <c r="AF8" s="6" t="s">
        <v>105</v>
      </c>
      <c r="AG8" s="6" t="s">
        <v>106</v>
      </c>
      <c r="AH8" s="6" t="s">
        <v>107</v>
      </c>
      <c r="AI8" s="6" t="s">
        <v>108</v>
      </c>
      <c r="AJ8" s="6" t="s">
        <v>109</v>
      </c>
      <c r="AK8" s="7" t="s">
        <v>110</v>
      </c>
    </row>
    <row r="9" spans="1:37" ht="24.95" customHeight="1">
      <c r="A9" s="17"/>
      <c r="B9" s="17"/>
      <c r="C9" s="18"/>
      <c r="D9" s="19"/>
      <c r="E9" s="20"/>
      <c r="F9" s="20"/>
      <c r="G9" s="20"/>
      <c r="H9" s="20"/>
      <c r="I9" s="20"/>
      <c r="J9" s="20"/>
      <c r="K9" s="20"/>
      <c r="L9" s="20"/>
      <c r="M9" s="20"/>
      <c r="N9" s="20"/>
      <c r="O9" s="20"/>
      <c r="P9" s="20"/>
      <c r="Q9" s="21"/>
      <c r="R9" s="21"/>
      <c r="S9" s="22"/>
      <c r="T9" s="20"/>
      <c r="U9" s="20"/>
      <c r="V9" s="20"/>
      <c r="W9" s="20"/>
      <c r="X9" s="20"/>
      <c r="Y9" s="20"/>
      <c r="Z9" s="20"/>
      <c r="AA9" s="20"/>
      <c r="AB9" s="18"/>
      <c r="AC9" s="20"/>
      <c r="AD9" s="15" t="str">
        <f t="shared" ref="AD9:AD72" si="0">IF(ISNUMBER(C9),YEAR(C9),"")</f>
        <v/>
      </c>
      <c r="AE9" s="16" t="str">
        <f t="shared" ref="AE9:AE72" si="1">IF(ISNUMBER(C9),DATE(YEAR(C9),MONTH(C9),1),"")</f>
        <v/>
      </c>
      <c r="AF9" s="15" t="str">
        <f t="shared" ref="AF9:AF72" si="2">IF(ISNUMBER(C9),TEXT(C9,"ddd"),"")</f>
        <v/>
      </c>
      <c r="AG9" s="15">
        <f t="shared" ref="AG9:AG72" si="3">IF(AND(J9="Yes",OR(G9="Employee",G9="Contractor")),IF(OR(I9="Medical treatment",I9="Restricted / modified work",I9="Lost time",I9="Fatality",I9="Other recordable"),1,0),0)</f>
        <v>0</v>
      </c>
      <c r="AH9" s="15">
        <f t="shared" ref="AH9:AH72" si="4">IF(AND(J9="Yes",OR(G9="Employee",G9="Contractor")),IF(OR(I9="Lost time",I9="Fatality"),1,0),0)</f>
        <v>0</v>
      </c>
      <c r="AI9" s="15" t="str">
        <f t="shared" ref="AI9:AI72" si="5">IF(COUNTA(A9:AC9)=0,"",IF(B9="","C:"&amp;A9,"E:"&amp;B9))</f>
        <v/>
      </c>
      <c r="AJ9" s="15" t="str">
        <f>IF(AI9="","",IF(COUNTIFS($AI$9:AI9,AI9)=1,1,0))</f>
        <v/>
      </c>
      <c r="AK9" s="15" t="str">
        <f ca="1">IF(COUNTA(A9:AC9)=0,"",IF(OR(NOT(ISNUMBER(C9)),C9&lt;1),"Missing / invalid date",IF(A9="","Missing case ID",IF(COUNTIFS($A$9:$A$1008,A9)&gt;1,"Duplicate case ID",IF(C9&gt;TODAY(),"Future incident date",IF(OR(E9="",F9="",G9="",H9="",I9="",J9=""),"Complete required fields",IF(OR(AND(E9&lt;&gt;"",COUNTIFS(Setup!$F$13:$F$212,E9)=0),AND(F9&lt;&gt;"",COUNTIFS(Setup!$G$13:$G$212,F9)=0),AND(G9&lt;&gt;"",COUNTIFS(Setup!$H$13:$H$212,G9)=0),AND(H9&lt;&gt;"",COUNTIFS(Setup!$I$13:$I$212,H9)=0),AND(I9&lt;&gt;"",COUNTIFS(Setup!$J$13:$J$212,I9)=0),AND(J9&lt;&gt;"",COUNTIFS(Setup!$K$13:$K$212,J9)=0),AND(K9&lt;&gt;"",COUNTIFS(Setup!$L$13:$L$212,K9)=0),AND(L9&lt;&gt;"",COUNTIFS(Setup!$M$13:$M$212,L9)=0),AND(M9&lt;&gt;"",COUNTIFS(Setup!$N$13:$N$212,M9)=0),AND(N9&lt;&gt;"",COUNTIFS(Setup!$O$13:$O$212,N9)=0),AND(O9&lt;&gt;"",COUNTIFS(Setup!$P$13:$P$212,O9)=0),AND(P9&lt;&gt;"",COUNTIFS(Setup!$Q$13:$Q$212,P9)=0),AND(V9&lt;&gt;"",COUNTIFS(Setup!$R$13:$R$212,V9)=0),AND(W9&lt;&gt;"",COUNTIFS(Setup!$R$13:$R$212,W9)=0),AND(X9&lt;&gt;"",COUNTIFS(Setup!$S$13:$S$212,X9)=0),AND(Y9&lt;&gt;"",COUNTIFS(Setup!$S$13:$S$212,Y9)=0),AND(Z9&lt;&gt;"",COUNTIFS(Setup!$T$13:$T$212,Z9)=0)),"Use listed categories",IF(J9="Pending","Confirm work-relatedness",IF(COUNTIFS($AI$9:$AI$1008,AI9,$C$9:$C$1008,"&lt;&gt;"&amp;C9)&gt;0,"Event dates disagree",IF(OR(AND(Q9&lt;&gt;"",OR(NOT(ISNUMBER(Q9)),Q9&lt;0)),AND(R9&lt;&gt;"",OR(NOT(ISNUMBER(R9)),R9&lt;0)),AND(S9&lt;&gt;"",OR(NOT(ISNUMBER(S9)),S9&lt;0))),"Check days / cost",IF(AND(I9="Lost time",OR(NOT(ISNUMBER(Q9)),Q9&lt;1)),"Enter lost days",IF(AND(I9="Restricted / modified work",OR(NOT(ISNUMBER(R9)),R9&lt;1)),"Enter restricted days",IF(AND(Z9="Closed",NOT(ISNUMBER(AB9))),"Enter closure date",IF(AND(ISNUMBER(AB9),OR(AB9&lt;C9,AB9&gt;TODAY())),"Check closure date","Ready"))))))))))))))</f>
        <v/>
      </c>
    </row>
    <row r="10" spans="1:37" ht="24.95" customHeight="1">
      <c r="A10" s="23"/>
      <c r="B10" s="23"/>
      <c r="C10" s="24"/>
      <c r="D10" s="25"/>
      <c r="E10" s="26"/>
      <c r="F10" s="26"/>
      <c r="G10" s="26"/>
      <c r="H10" s="26"/>
      <c r="I10" s="26"/>
      <c r="J10" s="26"/>
      <c r="K10" s="26"/>
      <c r="L10" s="26"/>
      <c r="M10" s="26"/>
      <c r="N10" s="26"/>
      <c r="O10" s="26"/>
      <c r="P10" s="26"/>
      <c r="Q10" s="27"/>
      <c r="R10" s="27"/>
      <c r="S10" s="28"/>
      <c r="T10" s="26"/>
      <c r="U10" s="26"/>
      <c r="V10" s="26"/>
      <c r="W10" s="26"/>
      <c r="X10" s="26"/>
      <c r="Y10" s="26"/>
      <c r="Z10" s="26"/>
      <c r="AA10" s="26"/>
      <c r="AB10" s="24"/>
      <c r="AC10" s="26"/>
      <c r="AD10" s="15" t="str">
        <f t="shared" si="0"/>
        <v/>
      </c>
      <c r="AE10" s="16" t="str">
        <f t="shared" si="1"/>
        <v/>
      </c>
      <c r="AF10" s="15" t="str">
        <f t="shared" si="2"/>
        <v/>
      </c>
      <c r="AG10" s="15">
        <f t="shared" si="3"/>
        <v>0</v>
      </c>
      <c r="AH10" s="15">
        <f t="shared" si="4"/>
        <v>0</v>
      </c>
      <c r="AI10" s="15" t="str">
        <f t="shared" si="5"/>
        <v/>
      </c>
      <c r="AJ10" s="15" t="str">
        <f>IF(AI10="","",IF(COUNTIFS($AI$9:AI10,AI10)=1,1,0))</f>
        <v/>
      </c>
      <c r="AK10" s="15" t="str">
        <f ca="1">IF(COUNTA(A10:AC10)=0,"",IF(OR(NOT(ISNUMBER(C10)),C10&lt;1),"Missing / invalid date",IF(A10="","Missing case ID",IF(COUNTIFS($A$9:$A$1008,A10)&gt;1,"Duplicate case ID",IF(C10&gt;TODAY(),"Future incident date",IF(OR(E10="",F10="",G10="",H10="",I10="",J10=""),"Complete required fields",IF(OR(AND(E10&lt;&gt;"",COUNTIFS(Setup!$F$13:$F$212,E10)=0),AND(F10&lt;&gt;"",COUNTIFS(Setup!$G$13:$G$212,F10)=0),AND(G10&lt;&gt;"",COUNTIFS(Setup!$H$13:$H$212,G10)=0),AND(H10&lt;&gt;"",COUNTIFS(Setup!$I$13:$I$212,H10)=0),AND(I10&lt;&gt;"",COUNTIFS(Setup!$J$13:$J$212,I10)=0),AND(J10&lt;&gt;"",COUNTIFS(Setup!$K$13:$K$212,J10)=0),AND(K10&lt;&gt;"",COUNTIFS(Setup!$L$13:$L$212,K10)=0),AND(L10&lt;&gt;"",COUNTIFS(Setup!$M$13:$M$212,L10)=0),AND(M10&lt;&gt;"",COUNTIFS(Setup!$N$13:$N$212,M10)=0),AND(N10&lt;&gt;"",COUNTIFS(Setup!$O$13:$O$212,N10)=0),AND(O10&lt;&gt;"",COUNTIFS(Setup!$P$13:$P$212,O10)=0),AND(P10&lt;&gt;"",COUNTIFS(Setup!$Q$13:$Q$212,P10)=0),AND(V10&lt;&gt;"",COUNTIFS(Setup!$R$13:$R$212,V10)=0),AND(W10&lt;&gt;"",COUNTIFS(Setup!$R$13:$R$212,W10)=0),AND(X10&lt;&gt;"",COUNTIFS(Setup!$S$13:$S$212,X10)=0),AND(Y10&lt;&gt;"",COUNTIFS(Setup!$S$13:$S$212,Y10)=0),AND(Z10&lt;&gt;"",COUNTIFS(Setup!$T$13:$T$212,Z10)=0)),"Use listed categories",IF(J10="Pending","Confirm work-relatedness",IF(COUNTIFS($AI$9:$AI$1008,AI10,$C$9:$C$1008,"&lt;&gt;"&amp;C10)&gt;0,"Event dates disagree",IF(OR(AND(Q10&lt;&gt;"",OR(NOT(ISNUMBER(Q10)),Q10&lt;0)),AND(R10&lt;&gt;"",OR(NOT(ISNUMBER(R10)),R10&lt;0)),AND(S10&lt;&gt;"",OR(NOT(ISNUMBER(S10)),S10&lt;0))),"Check days / cost",IF(AND(I10="Lost time",OR(NOT(ISNUMBER(Q10)),Q10&lt;1)),"Enter lost days",IF(AND(I10="Restricted / modified work",OR(NOT(ISNUMBER(R10)),R10&lt;1)),"Enter restricted days",IF(AND(Z10="Closed",NOT(ISNUMBER(AB10))),"Enter closure date",IF(AND(ISNUMBER(AB10),OR(AB10&lt;C10,AB10&gt;TODAY())),"Check closure date","Ready"))))))))))))))</f>
        <v/>
      </c>
    </row>
    <row r="11" spans="1:37" ht="24.95" customHeight="1">
      <c r="A11" s="17"/>
      <c r="B11" s="17"/>
      <c r="C11" s="18"/>
      <c r="D11" s="19"/>
      <c r="E11" s="20"/>
      <c r="F11" s="20"/>
      <c r="G11" s="20"/>
      <c r="H11" s="20"/>
      <c r="I11" s="20"/>
      <c r="J11" s="20"/>
      <c r="K11" s="20"/>
      <c r="L11" s="20"/>
      <c r="M11" s="20"/>
      <c r="N11" s="20"/>
      <c r="O11" s="20"/>
      <c r="P11" s="20"/>
      <c r="Q11" s="21"/>
      <c r="R11" s="21"/>
      <c r="S11" s="22"/>
      <c r="T11" s="20"/>
      <c r="U11" s="20"/>
      <c r="V11" s="20"/>
      <c r="W11" s="20"/>
      <c r="X11" s="20"/>
      <c r="Y11" s="20"/>
      <c r="Z11" s="20"/>
      <c r="AA11" s="20"/>
      <c r="AB11" s="18"/>
      <c r="AC11" s="20"/>
      <c r="AD11" s="15" t="str">
        <f t="shared" si="0"/>
        <v/>
      </c>
      <c r="AE11" s="16" t="str">
        <f t="shared" si="1"/>
        <v/>
      </c>
      <c r="AF11" s="15" t="str">
        <f t="shared" si="2"/>
        <v/>
      </c>
      <c r="AG11" s="15">
        <f t="shared" si="3"/>
        <v>0</v>
      </c>
      <c r="AH11" s="15">
        <f t="shared" si="4"/>
        <v>0</v>
      </c>
      <c r="AI11" s="15" t="str">
        <f t="shared" si="5"/>
        <v/>
      </c>
      <c r="AJ11" s="15" t="str">
        <f>IF(AI11="","",IF(COUNTIFS($AI$9:AI11,AI11)=1,1,0))</f>
        <v/>
      </c>
      <c r="AK11" s="15" t="str">
        <f ca="1">IF(COUNTA(A11:AC11)=0,"",IF(OR(NOT(ISNUMBER(C11)),C11&lt;1),"Missing / invalid date",IF(A11="","Missing case ID",IF(COUNTIFS($A$9:$A$1008,A11)&gt;1,"Duplicate case ID",IF(C11&gt;TODAY(),"Future incident date",IF(OR(E11="",F11="",G11="",H11="",I11="",J11=""),"Complete required fields",IF(OR(AND(E11&lt;&gt;"",COUNTIFS(Setup!$F$13:$F$212,E11)=0),AND(F11&lt;&gt;"",COUNTIFS(Setup!$G$13:$G$212,F11)=0),AND(G11&lt;&gt;"",COUNTIFS(Setup!$H$13:$H$212,G11)=0),AND(H11&lt;&gt;"",COUNTIFS(Setup!$I$13:$I$212,H11)=0),AND(I11&lt;&gt;"",COUNTIFS(Setup!$J$13:$J$212,I11)=0),AND(J11&lt;&gt;"",COUNTIFS(Setup!$K$13:$K$212,J11)=0),AND(K11&lt;&gt;"",COUNTIFS(Setup!$L$13:$L$212,K11)=0),AND(L11&lt;&gt;"",COUNTIFS(Setup!$M$13:$M$212,L11)=0),AND(M11&lt;&gt;"",COUNTIFS(Setup!$N$13:$N$212,M11)=0),AND(N11&lt;&gt;"",COUNTIFS(Setup!$O$13:$O$212,N11)=0),AND(O11&lt;&gt;"",COUNTIFS(Setup!$P$13:$P$212,O11)=0),AND(P11&lt;&gt;"",COUNTIFS(Setup!$Q$13:$Q$212,P11)=0),AND(V11&lt;&gt;"",COUNTIFS(Setup!$R$13:$R$212,V11)=0),AND(W11&lt;&gt;"",COUNTIFS(Setup!$R$13:$R$212,W11)=0),AND(X11&lt;&gt;"",COUNTIFS(Setup!$S$13:$S$212,X11)=0),AND(Y11&lt;&gt;"",COUNTIFS(Setup!$S$13:$S$212,Y11)=0),AND(Z11&lt;&gt;"",COUNTIFS(Setup!$T$13:$T$212,Z11)=0)),"Use listed categories",IF(J11="Pending","Confirm work-relatedness",IF(COUNTIFS($AI$9:$AI$1008,AI11,$C$9:$C$1008,"&lt;&gt;"&amp;C11)&gt;0,"Event dates disagree",IF(OR(AND(Q11&lt;&gt;"",OR(NOT(ISNUMBER(Q11)),Q11&lt;0)),AND(R11&lt;&gt;"",OR(NOT(ISNUMBER(R11)),R11&lt;0)),AND(S11&lt;&gt;"",OR(NOT(ISNUMBER(S11)),S11&lt;0))),"Check days / cost",IF(AND(I11="Lost time",OR(NOT(ISNUMBER(Q11)),Q11&lt;1)),"Enter lost days",IF(AND(I11="Restricted / modified work",OR(NOT(ISNUMBER(R11)),R11&lt;1)),"Enter restricted days",IF(AND(Z11="Closed",NOT(ISNUMBER(AB11))),"Enter closure date",IF(AND(ISNUMBER(AB11),OR(AB11&lt;C11,AB11&gt;TODAY())),"Check closure date","Ready"))))))))))))))</f>
        <v/>
      </c>
    </row>
    <row r="12" spans="1:37" ht="24.95" customHeight="1">
      <c r="A12" s="23"/>
      <c r="B12" s="23"/>
      <c r="C12" s="24"/>
      <c r="D12" s="25"/>
      <c r="E12" s="26"/>
      <c r="F12" s="26"/>
      <c r="G12" s="26"/>
      <c r="H12" s="26"/>
      <c r="I12" s="26"/>
      <c r="J12" s="26"/>
      <c r="K12" s="26"/>
      <c r="L12" s="26"/>
      <c r="M12" s="26"/>
      <c r="N12" s="26"/>
      <c r="O12" s="26"/>
      <c r="P12" s="26"/>
      <c r="Q12" s="27"/>
      <c r="R12" s="27"/>
      <c r="S12" s="28"/>
      <c r="T12" s="26"/>
      <c r="U12" s="26"/>
      <c r="V12" s="26"/>
      <c r="W12" s="26"/>
      <c r="X12" s="26"/>
      <c r="Y12" s="26"/>
      <c r="Z12" s="26"/>
      <c r="AA12" s="26"/>
      <c r="AB12" s="24"/>
      <c r="AC12" s="26"/>
      <c r="AD12" s="15" t="str">
        <f t="shared" si="0"/>
        <v/>
      </c>
      <c r="AE12" s="16" t="str">
        <f t="shared" si="1"/>
        <v/>
      </c>
      <c r="AF12" s="15" t="str">
        <f t="shared" si="2"/>
        <v/>
      </c>
      <c r="AG12" s="15">
        <f t="shared" si="3"/>
        <v>0</v>
      </c>
      <c r="AH12" s="15">
        <f t="shared" si="4"/>
        <v>0</v>
      </c>
      <c r="AI12" s="15" t="str">
        <f t="shared" si="5"/>
        <v/>
      </c>
      <c r="AJ12" s="15" t="str">
        <f>IF(AI12="","",IF(COUNTIFS($AI$9:AI12,AI12)=1,1,0))</f>
        <v/>
      </c>
      <c r="AK12" s="15" t="str">
        <f ca="1">IF(COUNTA(A12:AC12)=0,"",IF(OR(NOT(ISNUMBER(C12)),C12&lt;1),"Missing / invalid date",IF(A12="","Missing case ID",IF(COUNTIFS($A$9:$A$1008,A12)&gt;1,"Duplicate case ID",IF(C12&gt;TODAY(),"Future incident date",IF(OR(E12="",F12="",G12="",H12="",I12="",J12=""),"Complete required fields",IF(OR(AND(E12&lt;&gt;"",COUNTIFS(Setup!$F$13:$F$212,E12)=0),AND(F12&lt;&gt;"",COUNTIFS(Setup!$G$13:$G$212,F12)=0),AND(G12&lt;&gt;"",COUNTIFS(Setup!$H$13:$H$212,G12)=0),AND(H12&lt;&gt;"",COUNTIFS(Setup!$I$13:$I$212,H12)=0),AND(I12&lt;&gt;"",COUNTIFS(Setup!$J$13:$J$212,I12)=0),AND(J12&lt;&gt;"",COUNTIFS(Setup!$K$13:$K$212,J12)=0),AND(K12&lt;&gt;"",COUNTIFS(Setup!$L$13:$L$212,K12)=0),AND(L12&lt;&gt;"",COUNTIFS(Setup!$M$13:$M$212,L12)=0),AND(M12&lt;&gt;"",COUNTIFS(Setup!$N$13:$N$212,M12)=0),AND(N12&lt;&gt;"",COUNTIFS(Setup!$O$13:$O$212,N12)=0),AND(O12&lt;&gt;"",COUNTIFS(Setup!$P$13:$P$212,O12)=0),AND(P12&lt;&gt;"",COUNTIFS(Setup!$Q$13:$Q$212,P12)=0),AND(V12&lt;&gt;"",COUNTIFS(Setup!$R$13:$R$212,V12)=0),AND(W12&lt;&gt;"",COUNTIFS(Setup!$R$13:$R$212,W12)=0),AND(X12&lt;&gt;"",COUNTIFS(Setup!$S$13:$S$212,X12)=0),AND(Y12&lt;&gt;"",COUNTIFS(Setup!$S$13:$S$212,Y12)=0),AND(Z12&lt;&gt;"",COUNTIFS(Setup!$T$13:$T$212,Z12)=0)),"Use listed categories",IF(J12="Pending","Confirm work-relatedness",IF(COUNTIFS($AI$9:$AI$1008,AI12,$C$9:$C$1008,"&lt;&gt;"&amp;C12)&gt;0,"Event dates disagree",IF(OR(AND(Q12&lt;&gt;"",OR(NOT(ISNUMBER(Q12)),Q12&lt;0)),AND(R12&lt;&gt;"",OR(NOT(ISNUMBER(R12)),R12&lt;0)),AND(S12&lt;&gt;"",OR(NOT(ISNUMBER(S12)),S12&lt;0))),"Check days / cost",IF(AND(I12="Lost time",OR(NOT(ISNUMBER(Q12)),Q12&lt;1)),"Enter lost days",IF(AND(I12="Restricted / modified work",OR(NOT(ISNUMBER(R12)),R12&lt;1)),"Enter restricted days",IF(AND(Z12="Closed",NOT(ISNUMBER(AB12))),"Enter closure date",IF(AND(ISNUMBER(AB12),OR(AB12&lt;C12,AB12&gt;TODAY())),"Check closure date","Ready"))))))))))))))</f>
        <v/>
      </c>
    </row>
    <row r="13" spans="1:37" ht="24.95" customHeight="1">
      <c r="A13" s="17"/>
      <c r="B13" s="17"/>
      <c r="C13" s="18"/>
      <c r="D13" s="19"/>
      <c r="E13" s="20"/>
      <c r="F13" s="20"/>
      <c r="G13" s="20"/>
      <c r="H13" s="20"/>
      <c r="I13" s="20"/>
      <c r="J13" s="20"/>
      <c r="K13" s="20"/>
      <c r="L13" s="20"/>
      <c r="M13" s="20"/>
      <c r="N13" s="20"/>
      <c r="O13" s="20"/>
      <c r="P13" s="20"/>
      <c r="Q13" s="21"/>
      <c r="R13" s="21"/>
      <c r="S13" s="22"/>
      <c r="T13" s="20"/>
      <c r="U13" s="20"/>
      <c r="V13" s="20"/>
      <c r="W13" s="20"/>
      <c r="X13" s="20"/>
      <c r="Y13" s="20"/>
      <c r="Z13" s="20"/>
      <c r="AA13" s="20"/>
      <c r="AB13" s="18"/>
      <c r="AC13" s="20"/>
      <c r="AD13" s="15" t="str">
        <f t="shared" si="0"/>
        <v/>
      </c>
      <c r="AE13" s="16" t="str">
        <f t="shared" si="1"/>
        <v/>
      </c>
      <c r="AF13" s="15" t="str">
        <f t="shared" si="2"/>
        <v/>
      </c>
      <c r="AG13" s="15">
        <f t="shared" si="3"/>
        <v>0</v>
      </c>
      <c r="AH13" s="15">
        <f t="shared" si="4"/>
        <v>0</v>
      </c>
      <c r="AI13" s="15" t="str">
        <f t="shared" si="5"/>
        <v/>
      </c>
      <c r="AJ13" s="15" t="str">
        <f>IF(AI13="","",IF(COUNTIFS($AI$9:AI13,AI13)=1,1,0))</f>
        <v/>
      </c>
      <c r="AK13" s="15" t="str">
        <f ca="1">IF(COUNTA(A13:AC13)=0,"",IF(OR(NOT(ISNUMBER(C13)),C13&lt;1),"Missing / invalid date",IF(A13="","Missing case ID",IF(COUNTIFS($A$9:$A$1008,A13)&gt;1,"Duplicate case ID",IF(C13&gt;TODAY(),"Future incident date",IF(OR(E13="",F13="",G13="",H13="",I13="",J13=""),"Complete required fields",IF(OR(AND(E13&lt;&gt;"",COUNTIFS(Setup!$F$13:$F$212,E13)=0),AND(F13&lt;&gt;"",COUNTIFS(Setup!$G$13:$G$212,F13)=0),AND(G13&lt;&gt;"",COUNTIFS(Setup!$H$13:$H$212,G13)=0),AND(H13&lt;&gt;"",COUNTIFS(Setup!$I$13:$I$212,H13)=0),AND(I13&lt;&gt;"",COUNTIFS(Setup!$J$13:$J$212,I13)=0),AND(J13&lt;&gt;"",COUNTIFS(Setup!$K$13:$K$212,J13)=0),AND(K13&lt;&gt;"",COUNTIFS(Setup!$L$13:$L$212,K13)=0),AND(L13&lt;&gt;"",COUNTIFS(Setup!$M$13:$M$212,L13)=0),AND(M13&lt;&gt;"",COUNTIFS(Setup!$N$13:$N$212,M13)=0),AND(N13&lt;&gt;"",COUNTIFS(Setup!$O$13:$O$212,N13)=0),AND(O13&lt;&gt;"",COUNTIFS(Setup!$P$13:$P$212,O13)=0),AND(P13&lt;&gt;"",COUNTIFS(Setup!$Q$13:$Q$212,P13)=0),AND(V13&lt;&gt;"",COUNTIFS(Setup!$R$13:$R$212,V13)=0),AND(W13&lt;&gt;"",COUNTIFS(Setup!$R$13:$R$212,W13)=0),AND(X13&lt;&gt;"",COUNTIFS(Setup!$S$13:$S$212,X13)=0),AND(Y13&lt;&gt;"",COUNTIFS(Setup!$S$13:$S$212,Y13)=0),AND(Z13&lt;&gt;"",COUNTIFS(Setup!$T$13:$T$212,Z13)=0)),"Use listed categories",IF(J13="Pending","Confirm work-relatedness",IF(COUNTIFS($AI$9:$AI$1008,AI13,$C$9:$C$1008,"&lt;&gt;"&amp;C13)&gt;0,"Event dates disagree",IF(OR(AND(Q13&lt;&gt;"",OR(NOT(ISNUMBER(Q13)),Q13&lt;0)),AND(R13&lt;&gt;"",OR(NOT(ISNUMBER(R13)),R13&lt;0)),AND(S13&lt;&gt;"",OR(NOT(ISNUMBER(S13)),S13&lt;0))),"Check days / cost",IF(AND(I13="Lost time",OR(NOT(ISNUMBER(Q13)),Q13&lt;1)),"Enter lost days",IF(AND(I13="Restricted / modified work",OR(NOT(ISNUMBER(R13)),R13&lt;1)),"Enter restricted days",IF(AND(Z13="Closed",NOT(ISNUMBER(AB13))),"Enter closure date",IF(AND(ISNUMBER(AB13),OR(AB13&lt;C13,AB13&gt;TODAY())),"Check closure date","Ready"))))))))))))))</f>
        <v/>
      </c>
    </row>
    <row r="14" spans="1:37" ht="24.95" customHeight="1">
      <c r="A14" s="23"/>
      <c r="B14" s="23"/>
      <c r="C14" s="24"/>
      <c r="D14" s="25"/>
      <c r="E14" s="26"/>
      <c r="F14" s="26"/>
      <c r="G14" s="26"/>
      <c r="H14" s="26"/>
      <c r="I14" s="26"/>
      <c r="J14" s="26"/>
      <c r="K14" s="26"/>
      <c r="L14" s="26"/>
      <c r="M14" s="26"/>
      <c r="N14" s="26"/>
      <c r="O14" s="26"/>
      <c r="P14" s="26"/>
      <c r="Q14" s="27"/>
      <c r="R14" s="27"/>
      <c r="S14" s="28"/>
      <c r="T14" s="26"/>
      <c r="U14" s="26"/>
      <c r="V14" s="26"/>
      <c r="W14" s="26"/>
      <c r="X14" s="26"/>
      <c r="Y14" s="26"/>
      <c r="Z14" s="26"/>
      <c r="AA14" s="26"/>
      <c r="AB14" s="24"/>
      <c r="AC14" s="26"/>
      <c r="AD14" s="15" t="str">
        <f t="shared" si="0"/>
        <v/>
      </c>
      <c r="AE14" s="16" t="str">
        <f t="shared" si="1"/>
        <v/>
      </c>
      <c r="AF14" s="15" t="str">
        <f t="shared" si="2"/>
        <v/>
      </c>
      <c r="AG14" s="15">
        <f t="shared" si="3"/>
        <v>0</v>
      </c>
      <c r="AH14" s="15">
        <f t="shared" si="4"/>
        <v>0</v>
      </c>
      <c r="AI14" s="15" t="str">
        <f t="shared" si="5"/>
        <v/>
      </c>
      <c r="AJ14" s="15" t="str">
        <f>IF(AI14="","",IF(COUNTIFS($AI$9:AI14,AI14)=1,1,0))</f>
        <v/>
      </c>
      <c r="AK14" s="15" t="str">
        <f ca="1">IF(COUNTA(A14:AC14)=0,"",IF(OR(NOT(ISNUMBER(C14)),C14&lt;1),"Missing / invalid date",IF(A14="","Missing case ID",IF(COUNTIFS($A$9:$A$1008,A14)&gt;1,"Duplicate case ID",IF(C14&gt;TODAY(),"Future incident date",IF(OR(E14="",F14="",G14="",H14="",I14="",J14=""),"Complete required fields",IF(OR(AND(E14&lt;&gt;"",COUNTIFS(Setup!$F$13:$F$212,E14)=0),AND(F14&lt;&gt;"",COUNTIFS(Setup!$G$13:$G$212,F14)=0),AND(G14&lt;&gt;"",COUNTIFS(Setup!$H$13:$H$212,G14)=0),AND(H14&lt;&gt;"",COUNTIFS(Setup!$I$13:$I$212,H14)=0),AND(I14&lt;&gt;"",COUNTIFS(Setup!$J$13:$J$212,I14)=0),AND(J14&lt;&gt;"",COUNTIFS(Setup!$K$13:$K$212,J14)=0),AND(K14&lt;&gt;"",COUNTIFS(Setup!$L$13:$L$212,K14)=0),AND(L14&lt;&gt;"",COUNTIFS(Setup!$M$13:$M$212,L14)=0),AND(M14&lt;&gt;"",COUNTIFS(Setup!$N$13:$N$212,M14)=0),AND(N14&lt;&gt;"",COUNTIFS(Setup!$O$13:$O$212,N14)=0),AND(O14&lt;&gt;"",COUNTIFS(Setup!$P$13:$P$212,O14)=0),AND(P14&lt;&gt;"",COUNTIFS(Setup!$Q$13:$Q$212,P14)=0),AND(V14&lt;&gt;"",COUNTIFS(Setup!$R$13:$R$212,V14)=0),AND(W14&lt;&gt;"",COUNTIFS(Setup!$R$13:$R$212,W14)=0),AND(X14&lt;&gt;"",COUNTIFS(Setup!$S$13:$S$212,X14)=0),AND(Y14&lt;&gt;"",COUNTIFS(Setup!$S$13:$S$212,Y14)=0),AND(Z14&lt;&gt;"",COUNTIFS(Setup!$T$13:$T$212,Z14)=0)),"Use listed categories",IF(J14="Pending","Confirm work-relatedness",IF(COUNTIFS($AI$9:$AI$1008,AI14,$C$9:$C$1008,"&lt;&gt;"&amp;C14)&gt;0,"Event dates disagree",IF(OR(AND(Q14&lt;&gt;"",OR(NOT(ISNUMBER(Q14)),Q14&lt;0)),AND(R14&lt;&gt;"",OR(NOT(ISNUMBER(R14)),R14&lt;0)),AND(S14&lt;&gt;"",OR(NOT(ISNUMBER(S14)),S14&lt;0))),"Check days / cost",IF(AND(I14="Lost time",OR(NOT(ISNUMBER(Q14)),Q14&lt;1)),"Enter lost days",IF(AND(I14="Restricted / modified work",OR(NOT(ISNUMBER(R14)),R14&lt;1)),"Enter restricted days",IF(AND(Z14="Closed",NOT(ISNUMBER(AB14))),"Enter closure date",IF(AND(ISNUMBER(AB14),OR(AB14&lt;C14,AB14&gt;TODAY())),"Check closure date","Ready"))))))))))))))</f>
        <v/>
      </c>
    </row>
    <row r="15" spans="1:37" ht="24.95" customHeight="1">
      <c r="A15" s="17"/>
      <c r="B15" s="17"/>
      <c r="C15" s="18"/>
      <c r="D15" s="19"/>
      <c r="E15" s="20"/>
      <c r="F15" s="20"/>
      <c r="G15" s="20"/>
      <c r="H15" s="20"/>
      <c r="I15" s="20"/>
      <c r="J15" s="20"/>
      <c r="K15" s="20"/>
      <c r="L15" s="20"/>
      <c r="M15" s="20"/>
      <c r="N15" s="20"/>
      <c r="O15" s="20"/>
      <c r="P15" s="20"/>
      <c r="Q15" s="21"/>
      <c r="R15" s="21"/>
      <c r="S15" s="22"/>
      <c r="T15" s="20"/>
      <c r="U15" s="20"/>
      <c r="V15" s="20"/>
      <c r="W15" s="20"/>
      <c r="X15" s="20"/>
      <c r="Y15" s="20"/>
      <c r="Z15" s="20"/>
      <c r="AA15" s="20"/>
      <c r="AB15" s="18"/>
      <c r="AC15" s="20"/>
      <c r="AD15" s="15" t="str">
        <f t="shared" si="0"/>
        <v/>
      </c>
      <c r="AE15" s="16" t="str">
        <f t="shared" si="1"/>
        <v/>
      </c>
      <c r="AF15" s="15" t="str">
        <f t="shared" si="2"/>
        <v/>
      </c>
      <c r="AG15" s="15">
        <f t="shared" si="3"/>
        <v>0</v>
      </c>
      <c r="AH15" s="15">
        <f t="shared" si="4"/>
        <v>0</v>
      </c>
      <c r="AI15" s="15" t="str">
        <f t="shared" si="5"/>
        <v/>
      </c>
      <c r="AJ15" s="15" t="str">
        <f>IF(AI15="","",IF(COUNTIFS($AI$9:AI15,AI15)=1,1,0))</f>
        <v/>
      </c>
      <c r="AK15" s="15" t="str">
        <f ca="1">IF(COUNTA(A15:AC15)=0,"",IF(OR(NOT(ISNUMBER(C15)),C15&lt;1),"Missing / invalid date",IF(A15="","Missing case ID",IF(COUNTIFS($A$9:$A$1008,A15)&gt;1,"Duplicate case ID",IF(C15&gt;TODAY(),"Future incident date",IF(OR(E15="",F15="",G15="",H15="",I15="",J15=""),"Complete required fields",IF(OR(AND(E15&lt;&gt;"",COUNTIFS(Setup!$F$13:$F$212,E15)=0),AND(F15&lt;&gt;"",COUNTIFS(Setup!$G$13:$G$212,F15)=0),AND(G15&lt;&gt;"",COUNTIFS(Setup!$H$13:$H$212,G15)=0),AND(H15&lt;&gt;"",COUNTIFS(Setup!$I$13:$I$212,H15)=0),AND(I15&lt;&gt;"",COUNTIFS(Setup!$J$13:$J$212,I15)=0),AND(J15&lt;&gt;"",COUNTIFS(Setup!$K$13:$K$212,J15)=0),AND(K15&lt;&gt;"",COUNTIFS(Setup!$L$13:$L$212,K15)=0),AND(L15&lt;&gt;"",COUNTIFS(Setup!$M$13:$M$212,L15)=0),AND(M15&lt;&gt;"",COUNTIFS(Setup!$N$13:$N$212,M15)=0),AND(N15&lt;&gt;"",COUNTIFS(Setup!$O$13:$O$212,N15)=0),AND(O15&lt;&gt;"",COUNTIFS(Setup!$P$13:$P$212,O15)=0),AND(P15&lt;&gt;"",COUNTIFS(Setup!$Q$13:$Q$212,P15)=0),AND(V15&lt;&gt;"",COUNTIFS(Setup!$R$13:$R$212,V15)=0),AND(W15&lt;&gt;"",COUNTIFS(Setup!$R$13:$R$212,W15)=0),AND(X15&lt;&gt;"",COUNTIFS(Setup!$S$13:$S$212,X15)=0),AND(Y15&lt;&gt;"",COUNTIFS(Setup!$S$13:$S$212,Y15)=0),AND(Z15&lt;&gt;"",COUNTIFS(Setup!$T$13:$T$212,Z15)=0)),"Use listed categories",IF(J15="Pending","Confirm work-relatedness",IF(COUNTIFS($AI$9:$AI$1008,AI15,$C$9:$C$1008,"&lt;&gt;"&amp;C15)&gt;0,"Event dates disagree",IF(OR(AND(Q15&lt;&gt;"",OR(NOT(ISNUMBER(Q15)),Q15&lt;0)),AND(R15&lt;&gt;"",OR(NOT(ISNUMBER(R15)),R15&lt;0)),AND(S15&lt;&gt;"",OR(NOT(ISNUMBER(S15)),S15&lt;0))),"Check days / cost",IF(AND(I15="Lost time",OR(NOT(ISNUMBER(Q15)),Q15&lt;1)),"Enter lost days",IF(AND(I15="Restricted / modified work",OR(NOT(ISNUMBER(R15)),R15&lt;1)),"Enter restricted days",IF(AND(Z15="Closed",NOT(ISNUMBER(AB15))),"Enter closure date",IF(AND(ISNUMBER(AB15),OR(AB15&lt;C15,AB15&gt;TODAY())),"Check closure date","Ready"))))))))))))))</f>
        <v/>
      </c>
    </row>
    <row r="16" spans="1:37" ht="24.95" customHeight="1">
      <c r="A16" s="23"/>
      <c r="B16" s="23"/>
      <c r="C16" s="24"/>
      <c r="D16" s="25"/>
      <c r="E16" s="26"/>
      <c r="F16" s="26"/>
      <c r="G16" s="26"/>
      <c r="H16" s="26"/>
      <c r="I16" s="26"/>
      <c r="J16" s="26"/>
      <c r="K16" s="26"/>
      <c r="L16" s="26"/>
      <c r="M16" s="26"/>
      <c r="N16" s="26"/>
      <c r="O16" s="26"/>
      <c r="P16" s="26"/>
      <c r="Q16" s="27"/>
      <c r="R16" s="27"/>
      <c r="S16" s="28"/>
      <c r="T16" s="26"/>
      <c r="U16" s="26"/>
      <c r="V16" s="26"/>
      <c r="W16" s="26"/>
      <c r="X16" s="26"/>
      <c r="Y16" s="26"/>
      <c r="Z16" s="26"/>
      <c r="AA16" s="26"/>
      <c r="AB16" s="24"/>
      <c r="AC16" s="26"/>
      <c r="AD16" s="15" t="str">
        <f t="shared" si="0"/>
        <v/>
      </c>
      <c r="AE16" s="16" t="str">
        <f t="shared" si="1"/>
        <v/>
      </c>
      <c r="AF16" s="15" t="str">
        <f t="shared" si="2"/>
        <v/>
      </c>
      <c r="AG16" s="15">
        <f t="shared" si="3"/>
        <v>0</v>
      </c>
      <c r="AH16" s="15">
        <f t="shared" si="4"/>
        <v>0</v>
      </c>
      <c r="AI16" s="15" t="str">
        <f t="shared" si="5"/>
        <v/>
      </c>
      <c r="AJ16" s="15" t="str">
        <f>IF(AI16="","",IF(COUNTIFS($AI$9:AI16,AI16)=1,1,0))</f>
        <v/>
      </c>
      <c r="AK16" s="15" t="str">
        <f ca="1">IF(COUNTA(A16:AC16)=0,"",IF(OR(NOT(ISNUMBER(C16)),C16&lt;1),"Missing / invalid date",IF(A16="","Missing case ID",IF(COUNTIFS($A$9:$A$1008,A16)&gt;1,"Duplicate case ID",IF(C16&gt;TODAY(),"Future incident date",IF(OR(E16="",F16="",G16="",H16="",I16="",J16=""),"Complete required fields",IF(OR(AND(E16&lt;&gt;"",COUNTIFS(Setup!$F$13:$F$212,E16)=0),AND(F16&lt;&gt;"",COUNTIFS(Setup!$G$13:$G$212,F16)=0),AND(G16&lt;&gt;"",COUNTIFS(Setup!$H$13:$H$212,G16)=0),AND(H16&lt;&gt;"",COUNTIFS(Setup!$I$13:$I$212,H16)=0),AND(I16&lt;&gt;"",COUNTIFS(Setup!$J$13:$J$212,I16)=0),AND(J16&lt;&gt;"",COUNTIFS(Setup!$K$13:$K$212,J16)=0),AND(K16&lt;&gt;"",COUNTIFS(Setup!$L$13:$L$212,K16)=0),AND(L16&lt;&gt;"",COUNTIFS(Setup!$M$13:$M$212,L16)=0),AND(M16&lt;&gt;"",COUNTIFS(Setup!$N$13:$N$212,M16)=0),AND(N16&lt;&gt;"",COUNTIFS(Setup!$O$13:$O$212,N16)=0),AND(O16&lt;&gt;"",COUNTIFS(Setup!$P$13:$P$212,O16)=0),AND(P16&lt;&gt;"",COUNTIFS(Setup!$Q$13:$Q$212,P16)=0),AND(V16&lt;&gt;"",COUNTIFS(Setup!$R$13:$R$212,V16)=0),AND(W16&lt;&gt;"",COUNTIFS(Setup!$R$13:$R$212,W16)=0),AND(X16&lt;&gt;"",COUNTIFS(Setup!$S$13:$S$212,X16)=0),AND(Y16&lt;&gt;"",COUNTIFS(Setup!$S$13:$S$212,Y16)=0),AND(Z16&lt;&gt;"",COUNTIFS(Setup!$T$13:$T$212,Z16)=0)),"Use listed categories",IF(J16="Pending","Confirm work-relatedness",IF(COUNTIFS($AI$9:$AI$1008,AI16,$C$9:$C$1008,"&lt;&gt;"&amp;C16)&gt;0,"Event dates disagree",IF(OR(AND(Q16&lt;&gt;"",OR(NOT(ISNUMBER(Q16)),Q16&lt;0)),AND(R16&lt;&gt;"",OR(NOT(ISNUMBER(R16)),R16&lt;0)),AND(S16&lt;&gt;"",OR(NOT(ISNUMBER(S16)),S16&lt;0))),"Check days / cost",IF(AND(I16="Lost time",OR(NOT(ISNUMBER(Q16)),Q16&lt;1)),"Enter lost days",IF(AND(I16="Restricted / modified work",OR(NOT(ISNUMBER(R16)),R16&lt;1)),"Enter restricted days",IF(AND(Z16="Closed",NOT(ISNUMBER(AB16))),"Enter closure date",IF(AND(ISNUMBER(AB16),OR(AB16&lt;C16,AB16&gt;TODAY())),"Check closure date","Ready"))))))))))))))</f>
        <v/>
      </c>
    </row>
    <row r="17" spans="1:37" ht="24.95" customHeight="1">
      <c r="A17" s="17"/>
      <c r="B17" s="17"/>
      <c r="C17" s="18"/>
      <c r="D17" s="19"/>
      <c r="E17" s="20"/>
      <c r="F17" s="20"/>
      <c r="G17" s="20"/>
      <c r="H17" s="20"/>
      <c r="I17" s="20"/>
      <c r="J17" s="20"/>
      <c r="K17" s="20"/>
      <c r="L17" s="20"/>
      <c r="M17" s="20"/>
      <c r="N17" s="20"/>
      <c r="O17" s="20"/>
      <c r="P17" s="20"/>
      <c r="Q17" s="21"/>
      <c r="R17" s="21"/>
      <c r="S17" s="22"/>
      <c r="T17" s="20"/>
      <c r="U17" s="20"/>
      <c r="V17" s="20"/>
      <c r="W17" s="20"/>
      <c r="X17" s="20"/>
      <c r="Y17" s="20"/>
      <c r="Z17" s="20"/>
      <c r="AA17" s="20"/>
      <c r="AB17" s="18"/>
      <c r="AC17" s="20"/>
      <c r="AD17" s="15" t="str">
        <f t="shared" si="0"/>
        <v/>
      </c>
      <c r="AE17" s="16" t="str">
        <f t="shared" si="1"/>
        <v/>
      </c>
      <c r="AF17" s="15" t="str">
        <f t="shared" si="2"/>
        <v/>
      </c>
      <c r="AG17" s="15">
        <f t="shared" si="3"/>
        <v>0</v>
      </c>
      <c r="AH17" s="15">
        <f t="shared" si="4"/>
        <v>0</v>
      </c>
      <c r="AI17" s="15" t="str">
        <f t="shared" si="5"/>
        <v/>
      </c>
      <c r="AJ17" s="15" t="str">
        <f>IF(AI17="","",IF(COUNTIFS($AI$9:AI17,AI17)=1,1,0))</f>
        <v/>
      </c>
      <c r="AK17" s="15" t="str">
        <f ca="1">IF(COUNTA(A17:AC17)=0,"",IF(OR(NOT(ISNUMBER(C17)),C17&lt;1),"Missing / invalid date",IF(A17="","Missing case ID",IF(COUNTIFS($A$9:$A$1008,A17)&gt;1,"Duplicate case ID",IF(C17&gt;TODAY(),"Future incident date",IF(OR(E17="",F17="",G17="",H17="",I17="",J17=""),"Complete required fields",IF(OR(AND(E17&lt;&gt;"",COUNTIFS(Setup!$F$13:$F$212,E17)=0),AND(F17&lt;&gt;"",COUNTIFS(Setup!$G$13:$G$212,F17)=0),AND(G17&lt;&gt;"",COUNTIFS(Setup!$H$13:$H$212,G17)=0),AND(H17&lt;&gt;"",COUNTIFS(Setup!$I$13:$I$212,H17)=0),AND(I17&lt;&gt;"",COUNTIFS(Setup!$J$13:$J$212,I17)=0),AND(J17&lt;&gt;"",COUNTIFS(Setup!$K$13:$K$212,J17)=0),AND(K17&lt;&gt;"",COUNTIFS(Setup!$L$13:$L$212,K17)=0),AND(L17&lt;&gt;"",COUNTIFS(Setup!$M$13:$M$212,L17)=0),AND(M17&lt;&gt;"",COUNTIFS(Setup!$N$13:$N$212,M17)=0),AND(N17&lt;&gt;"",COUNTIFS(Setup!$O$13:$O$212,N17)=0),AND(O17&lt;&gt;"",COUNTIFS(Setup!$P$13:$P$212,O17)=0),AND(P17&lt;&gt;"",COUNTIFS(Setup!$Q$13:$Q$212,P17)=0),AND(V17&lt;&gt;"",COUNTIFS(Setup!$R$13:$R$212,V17)=0),AND(W17&lt;&gt;"",COUNTIFS(Setup!$R$13:$R$212,W17)=0),AND(X17&lt;&gt;"",COUNTIFS(Setup!$S$13:$S$212,X17)=0),AND(Y17&lt;&gt;"",COUNTIFS(Setup!$S$13:$S$212,Y17)=0),AND(Z17&lt;&gt;"",COUNTIFS(Setup!$T$13:$T$212,Z17)=0)),"Use listed categories",IF(J17="Pending","Confirm work-relatedness",IF(COUNTIFS($AI$9:$AI$1008,AI17,$C$9:$C$1008,"&lt;&gt;"&amp;C17)&gt;0,"Event dates disagree",IF(OR(AND(Q17&lt;&gt;"",OR(NOT(ISNUMBER(Q17)),Q17&lt;0)),AND(R17&lt;&gt;"",OR(NOT(ISNUMBER(R17)),R17&lt;0)),AND(S17&lt;&gt;"",OR(NOT(ISNUMBER(S17)),S17&lt;0))),"Check days / cost",IF(AND(I17="Lost time",OR(NOT(ISNUMBER(Q17)),Q17&lt;1)),"Enter lost days",IF(AND(I17="Restricted / modified work",OR(NOT(ISNUMBER(R17)),R17&lt;1)),"Enter restricted days",IF(AND(Z17="Closed",NOT(ISNUMBER(AB17))),"Enter closure date",IF(AND(ISNUMBER(AB17),OR(AB17&lt;C17,AB17&gt;TODAY())),"Check closure date","Ready"))))))))))))))</f>
        <v/>
      </c>
    </row>
    <row r="18" spans="1:37" ht="24.95" customHeight="1">
      <c r="A18" s="23"/>
      <c r="B18" s="23"/>
      <c r="C18" s="24"/>
      <c r="D18" s="25"/>
      <c r="E18" s="26"/>
      <c r="F18" s="26"/>
      <c r="G18" s="26"/>
      <c r="H18" s="26"/>
      <c r="I18" s="26"/>
      <c r="J18" s="26"/>
      <c r="K18" s="26"/>
      <c r="L18" s="26"/>
      <c r="M18" s="26"/>
      <c r="N18" s="26"/>
      <c r="O18" s="26"/>
      <c r="P18" s="26"/>
      <c r="Q18" s="27"/>
      <c r="R18" s="27"/>
      <c r="S18" s="28"/>
      <c r="T18" s="26"/>
      <c r="U18" s="26"/>
      <c r="V18" s="26"/>
      <c r="W18" s="26"/>
      <c r="X18" s="26"/>
      <c r="Y18" s="26"/>
      <c r="Z18" s="26"/>
      <c r="AA18" s="26"/>
      <c r="AB18" s="24"/>
      <c r="AC18" s="26"/>
      <c r="AD18" s="15" t="str">
        <f t="shared" si="0"/>
        <v/>
      </c>
      <c r="AE18" s="16" t="str">
        <f t="shared" si="1"/>
        <v/>
      </c>
      <c r="AF18" s="15" t="str">
        <f t="shared" si="2"/>
        <v/>
      </c>
      <c r="AG18" s="15">
        <f t="shared" si="3"/>
        <v>0</v>
      </c>
      <c r="AH18" s="15">
        <f t="shared" si="4"/>
        <v>0</v>
      </c>
      <c r="AI18" s="15" t="str">
        <f t="shared" si="5"/>
        <v/>
      </c>
      <c r="AJ18" s="15" t="str">
        <f>IF(AI18="","",IF(COUNTIFS($AI$9:AI18,AI18)=1,1,0))</f>
        <v/>
      </c>
      <c r="AK18" s="15" t="str">
        <f ca="1">IF(COUNTA(A18:AC18)=0,"",IF(OR(NOT(ISNUMBER(C18)),C18&lt;1),"Missing / invalid date",IF(A18="","Missing case ID",IF(COUNTIFS($A$9:$A$1008,A18)&gt;1,"Duplicate case ID",IF(C18&gt;TODAY(),"Future incident date",IF(OR(E18="",F18="",G18="",H18="",I18="",J18=""),"Complete required fields",IF(OR(AND(E18&lt;&gt;"",COUNTIFS(Setup!$F$13:$F$212,E18)=0),AND(F18&lt;&gt;"",COUNTIFS(Setup!$G$13:$G$212,F18)=0),AND(G18&lt;&gt;"",COUNTIFS(Setup!$H$13:$H$212,G18)=0),AND(H18&lt;&gt;"",COUNTIFS(Setup!$I$13:$I$212,H18)=0),AND(I18&lt;&gt;"",COUNTIFS(Setup!$J$13:$J$212,I18)=0),AND(J18&lt;&gt;"",COUNTIFS(Setup!$K$13:$K$212,J18)=0),AND(K18&lt;&gt;"",COUNTIFS(Setup!$L$13:$L$212,K18)=0),AND(L18&lt;&gt;"",COUNTIFS(Setup!$M$13:$M$212,L18)=0),AND(M18&lt;&gt;"",COUNTIFS(Setup!$N$13:$N$212,M18)=0),AND(N18&lt;&gt;"",COUNTIFS(Setup!$O$13:$O$212,N18)=0),AND(O18&lt;&gt;"",COUNTIFS(Setup!$P$13:$P$212,O18)=0),AND(P18&lt;&gt;"",COUNTIFS(Setup!$Q$13:$Q$212,P18)=0),AND(V18&lt;&gt;"",COUNTIFS(Setup!$R$13:$R$212,V18)=0),AND(W18&lt;&gt;"",COUNTIFS(Setup!$R$13:$R$212,W18)=0),AND(X18&lt;&gt;"",COUNTIFS(Setup!$S$13:$S$212,X18)=0),AND(Y18&lt;&gt;"",COUNTIFS(Setup!$S$13:$S$212,Y18)=0),AND(Z18&lt;&gt;"",COUNTIFS(Setup!$T$13:$T$212,Z18)=0)),"Use listed categories",IF(J18="Pending","Confirm work-relatedness",IF(COUNTIFS($AI$9:$AI$1008,AI18,$C$9:$C$1008,"&lt;&gt;"&amp;C18)&gt;0,"Event dates disagree",IF(OR(AND(Q18&lt;&gt;"",OR(NOT(ISNUMBER(Q18)),Q18&lt;0)),AND(R18&lt;&gt;"",OR(NOT(ISNUMBER(R18)),R18&lt;0)),AND(S18&lt;&gt;"",OR(NOT(ISNUMBER(S18)),S18&lt;0))),"Check days / cost",IF(AND(I18="Lost time",OR(NOT(ISNUMBER(Q18)),Q18&lt;1)),"Enter lost days",IF(AND(I18="Restricted / modified work",OR(NOT(ISNUMBER(R18)),R18&lt;1)),"Enter restricted days",IF(AND(Z18="Closed",NOT(ISNUMBER(AB18))),"Enter closure date",IF(AND(ISNUMBER(AB18),OR(AB18&lt;C18,AB18&gt;TODAY())),"Check closure date","Ready"))))))))))))))</f>
        <v/>
      </c>
    </row>
    <row r="19" spans="1:37" ht="24.95" customHeight="1">
      <c r="A19" s="17"/>
      <c r="B19" s="17"/>
      <c r="C19" s="18"/>
      <c r="D19" s="19"/>
      <c r="E19" s="20"/>
      <c r="F19" s="20"/>
      <c r="G19" s="20"/>
      <c r="H19" s="20"/>
      <c r="I19" s="20"/>
      <c r="J19" s="20"/>
      <c r="K19" s="20"/>
      <c r="L19" s="20"/>
      <c r="M19" s="20"/>
      <c r="N19" s="20"/>
      <c r="O19" s="20"/>
      <c r="P19" s="20"/>
      <c r="Q19" s="21"/>
      <c r="R19" s="21"/>
      <c r="S19" s="22"/>
      <c r="T19" s="20"/>
      <c r="U19" s="20"/>
      <c r="V19" s="20"/>
      <c r="W19" s="20"/>
      <c r="X19" s="20"/>
      <c r="Y19" s="20"/>
      <c r="Z19" s="20"/>
      <c r="AA19" s="20"/>
      <c r="AB19" s="18"/>
      <c r="AC19" s="20"/>
      <c r="AD19" s="15" t="str">
        <f t="shared" si="0"/>
        <v/>
      </c>
      <c r="AE19" s="16" t="str">
        <f t="shared" si="1"/>
        <v/>
      </c>
      <c r="AF19" s="15" t="str">
        <f t="shared" si="2"/>
        <v/>
      </c>
      <c r="AG19" s="15">
        <f t="shared" si="3"/>
        <v>0</v>
      </c>
      <c r="AH19" s="15">
        <f t="shared" si="4"/>
        <v>0</v>
      </c>
      <c r="AI19" s="15" t="str">
        <f t="shared" si="5"/>
        <v/>
      </c>
      <c r="AJ19" s="15" t="str">
        <f>IF(AI19="","",IF(COUNTIFS($AI$9:AI19,AI19)=1,1,0))</f>
        <v/>
      </c>
      <c r="AK19" s="15" t="str">
        <f ca="1">IF(COUNTA(A19:AC19)=0,"",IF(OR(NOT(ISNUMBER(C19)),C19&lt;1),"Missing / invalid date",IF(A19="","Missing case ID",IF(COUNTIFS($A$9:$A$1008,A19)&gt;1,"Duplicate case ID",IF(C19&gt;TODAY(),"Future incident date",IF(OR(E19="",F19="",G19="",H19="",I19="",J19=""),"Complete required fields",IF(OR(AND(E19&lt;&gt;"",COUNTIFS(Setup!$F$13:$F$212,E19)=0),AND(F19&lt;&gt;"",COUNTIFS(Setup!$G$13:$G$212,F19)=0),AND(G19&lt;&gt;"",COUNTIFS(Setup!$H$13:$H$212,G19)=0),AND(H19&lt;&gt;"",COUNTIFS(Setup!$I$13:$I$212,H19)=0),AND(I19&lt;&gt;"",COUNTIFS(Setup!$J$13:$J$212,I19)=0),AND(J19&lt;&gt;"",COUNTIFS(Setup!$K$13:$K$212,J19)=0),AND(K19&lt;&gt;"",COUNTIFS(Setup!$L$13:$L$212,K19)=0),AND(L19&lt;&gt;"",COUNTIFS(Setup!$M$13:$M$212,L19)=0),AND(M19&lt;&gt;"",COUNTIFS(Setup!$N$13:$N$212,M19)=0),AND(N19&lt;&gt;"",COUNTIFS(Setup!$O$13:$O$212,N19)=0),AND(O19&lt;&gt;"",COUNTIFS(Setup!$P$13:$P$212,O19)=0),AND(P19&lt;&gt;"",COUNTIFS(Setup!$Q$13:$Q$212,P19)=0),AND(V19&lt;&gt;"",COUNTIFS(Setup!$R$13:$R$212,V19)=0),AND(W19&lt;&gt;"",COUNTIFS(Setup!$R$13:$R$212,W19)=0),AND(X19&lt;&gt;"",COUNTIFS(Setup!$S$13:$S$212,X19)=0),AND(Y19&lt;&gt;"",COUNTIFS(Setup!$S$13:$S$212,Y19)=0),AND(Z19&lt;&gt;"",COUNTIFS(Setup!$T$13:$T$212,Z19)=0)),"Use listed categories",IF(J19="Pending","Confirm work-relatedness",IF(COUNTIFS($AI$9:$AI$1008,AI19,$C$9:$C$1008,"&lt;&gt;"&amp;C19)&gt;0,"Event dates disagree",IF(OR(AND(Q19&lt;&gt;"",OR(NOT(ISNUMBER(Q19)),Q19&lt;0)),AND(R19&lt;&gt;"",OR(NOT(ISNUMBER(R19)),R19&lt;0)),AND(S19&lt;&gt;"",OR(NOT(ISNUMBER(S19)),S19&lt;0))),"Check days / cost",IF(AND(I19="Lost time",OR(NOT(ISNUMBER(Q19)),Q19&lt;1)),"Enter lost days",IF(AND(I19="Restricted / modified work",OR(NOT(ISNUMBER(R19)),R19&lt;1)),"Enter restricted days",IF(AND(Z19="Closed",NOT(ISNUMBER(AB19))),"Enter closure date",IF(AND(ISNUMBER(AB19),OR(AB19&lt;C19,AB19&gt;TODAY())),"Check closure date","Ready"))))))))))))))</f>
        <v/>
      </c>
    </row>
    <row r="20" spans="1:37" ht="24.95" customHeight="1">
      <c r="A20" s="23"/>
      <c r="B20" s="23"/>
      <c r="C20" s="24"/>
      <c r="D20" s="25"/>
      <c r="E20" s="26"/>
      <c r="F20" s="26"/>
      <c r="G20" s="26"/>
      <c r="H20" s="26"/>
      <c r="I20" s="26"/>
      <c r="J20" s="26"/>
      <c r="K20" s="26"/>
      <c r="L20" s="26"/>
      <c r="M20" s="26"/>
      <c r="N20" s="26"/>
      <c r="O20" s="26"/>
      <c r="P20" s="26"/>
      <c r="Q20" s="27"/>
      <c r="R20" s="27"/>
      <c r="S20" s="28"/>
      <c r="T20" s="26"/>
      <c r="U20" s="26"/>
      <c r="V20" s="26"/>
      <c r="W20" s="26"/>
      <c r="X20" s="26"/>
      <c r="Y20" s="26"/>
      <c r="Z20" s="26"/>
      <c r="AA20" s="26"/>
      <c r="AB20" s="24"/>
      <c r="AC20" s="26"/>
      <c r="AD20" s="15" t="str">
        <f t="shared" si="0"/>
        <v/>
      </c>
      <c r="AE20" s="16" t="str">
        <f t="shared" si="1"/>
        <v/>
      </c>
      <c r="AF20" s="15" t="str">
        <f t="shared" si="2"/>
        <v/>
      </c>
      <c r="AG20" s="15">
        <f t="shared" si="3"/>
        <v>0</v>
      </c>
      <c r="AH20" s="15">
        <f t="shared" si="4"/>
        <v>0</v>
      </c>
      <c r="AI20" s="15" t="str">
        <f t="shared" si="5"/>
        <v/>
      </c>
      <c r="AJ20" s="15" t="str">
        <f>IF(AI20="","",IF(COUNTIFS($AI$9:AI20,AI20)=1,1,0))</f>
        <v/>
      </c>
      <c r="AK20" s="15" t="str">
        <f ca="1">IF(COUNTA(A20:AC20)=0,"",IF(OR(NOT(ISNUMBER(C20)),C20&lt;1),"Missing / invalid date",IF(A20="","Missing case ID",IF(COUNTIFS($A$9:$A$1008,A20)&gt;1,"Duplicate case ID",IF(C20&gt;TODAY(),"Future incident date",IF(OR(E20="",F20="",G20="",H20="",I20="",J20=""),"Complete required fields",IF(OR(AND(E20&lt;&gt;"",COUNTIFS(Setup!$F$13:$F$212,E20)=0),AND(F20&lt;&gt;"",COUNTIFS(Setup!$G$13:$G$212,F20)=0),AND(G20&lt;&gt;"",COUNTIFS(Setup!$H$13:$H$212,G20)=0),AND(H20&lt;&gt;"",COUNTIFS(Setup!$I$13:$I$212,H20)=0),AND(I20&lt;&gt;"",COUNTIFS(Setup!$J$13:$J$212,I20)=0),AND(J20&lt;&gt;"",COUNTIFS(Setup!$K$13:$K$212,J20)=0),AND(K20&lt;&gt;"",COUNTIFS(Setup!$L$13:$L$212,K20)=0),AND(L20&lt;&gt;"",COUNTIFS(Setup!$M$13:$M$212,L20)=0),AND(M20&lt;&gt;"",COUNTIFS(Setup!$N$13:$N$212,M20)=0),AND(N20&lt;&gt;"",COUNTIFS(Setup!$O$13:$O$212,N20)=0),AND(O20&lt;&gt;"",COUNTIFS(Setup!$P$13:$P$212,O20)=0),AND(P20&lt;&gt;"",COUNTIFS(Setup!$Q$13:$Q$212,P20)=0),AND(V20&lt;&gt;"",COUNTIFS(Setup!$R$13:$R$212,V20)=0),AND(W20&lt;&gt;"",COUNTIFS(Setup!$R$13:$R$212,W20)=0),AND(X20&lt;&gt;"",COUNTIFS(Setup!$S$13:$S$212,X20)=0),AND(Y20&lt;&gt;"",COUNTIFS(Setup!$S$13:$S$212,Y20)=0),AND(Z20&lt;&gt;"",COUNTIFS(Setup!$T$13:$T$212,Z20)=0)),"Use listed categories",IF(J20="Pending","Confirm work-relatedness",IF(COUNTIFS($AI$9:$AI$1008,AI20,$C$9:$C$1008,"&lt;&gt;"&amp;C20)&gt;0,"Event dates disagree",IF(OR(AND(Q20&lt;&gt;"",OR(NOT(ISNUMBER(Q20)),Q20&lt;0)),AND(R20&lt;&gt;"",OR(NOT(ISNUMBER(R20)),R20&lt;0)),AND(S20&lt;&gt;"",OR(NOT(ISNUMBER(S20)),S20&lt;0))),"Check days / cost",IF(AND(I20="Lost time",OR(NOT(ISNUMBER(Q20)),Q20&lt;1)),"Enter lost days",IF(AND(I20="Restricted / modified work",OR(NOT(ISNUMBER(R20)),R20&lt;1)),"Enter restricted days",IF(AND(Z20="Closed",NOT(ISNUMBER(AB20))),"Enter closure date",IF(AND(ISNUMBER(AB20),OR(AB20&lt;C20,AB20&gt;TODAY())),"Check closure date","Ready"))))))))))))))</f>
        <v/>
      </c>
    </row>
    <row r="21" spans="1:37" ht="24.95" customHeight="1">
      <c r="A21" s="17"/>
      <c r="B21" s="17"/>
      <c r="C21" s="18"/>
      <c r="D21" s="19"/>
      <c r="E21" s="20"/>
      <c r="F21" s="20"/>
      <c r="G21" s="20"/>
      <c r="H21" s="20"/>
      <c r="I21" s="20"/>
      <c r="J21" s="20"/>
      <c r="K21" s="20"/>
      <c r="L21" s="20"/>
      <c r="M21" s="20"/>
      <c r="N21" s="20"/>
      <c r="O21" s="20"/>
      <c r="P21" s="20"/>
      <c r="Q21" s="21"/>
      <c r="R21" s="21"/>
      <c r="S21" s="22"/>
      <c r="T21" s="20"/>
      <c r="U21" s="20"/>
      <c r="V21" s="20"/>
      <c r="W21" s="20"/>
      <c r="X21" s="20"/>
      <c r="Y21" s="20"/>
      <c r="Z21" s="20"/>
      <c r="AA21" s="20"/>
      <c r="AB21" s="18"/>
      <c r="AC21" s="20"/>
      <c r="AD21" s="15" t="str">
        <f t="shared" si="0"/>
        <v/>
      </c>
      <c r="AE21" s="16" t="str">
        <f t="shared" si="1"/>
        <v/>
      </c>
      <c r="AF21" s="15" t="str">
        <f t="shared" si="2"/>
        <v/>
      </c>
      <c r="AG21" s="15">
        <f t="shared" si="3"/>
        <v>0</v>
      </c>
      <c r="AH21" s="15">
        <f t="shared" si="4"/>
        <v>0</v>
      </c>
      <c r="AI21" s="15" t="str">
        <f t="shared" si="5"/>
        <v/>
      </c>
      <c r="AJ21" s="15" t="str">
        <f>IF(AI21="","",IF(COUNTIFS($AI$9:AI21,AI21)=1,1,0))</f>
        <v/>
      </c>
      <c r="AK21" s="15" t="str">
        <f ca="1">IF(COUNTA(A21:AC21)=0,"",IF(OR(NOT(ISNUMBER(C21)),C21&lt;1),"Missing / invalid date",IF(A21="","Missing case ID",IF(COUNTIFS($A$9:$A$1008,A21)&gt;1,"Duplicate case ID",IF(C21&gt;TODAY(),"Future incident date",IF(OR(E21="",F21="",G21="",H21="",I21="",J21=""),"Complete required fields",IF(OR(AND(E21&lt;&gt;"",COUNTIFS(Setup!$F$13:$F$212,E21)=0),AND(F21&lt;&gt;"",COUNTIFS(Setup!$G$13:$G$212,F21)=0),AND(G21&lt;&gt;"",COUNTIFS(Setup!$H$13:$H$212,G21)=0),AND(H21&lt;&gt;"",COUNTIFS(Setup!$I$13:$I$212,H21)=0),AND(I21&lt;&gt;"",COUNTIFS(Setup!$J$13:$J$212,I21)=0),AND(J21&lt;&gt;"",COUNTIFS(Setup!$K$13:$K$212,J21)=0),AND(K21&lt;&gt;"",COUNTIFS(Setup!$L$13:$L$212,K21)=0),AND(L21&lt;&gt;"",COUNTIFS(Setup!$M$13:$M$212,L21)=0),AND(M21&lt;&gt;"",COUNTIFS(Setup!$N$13:$N$212,M21)=0),AND(N21&lt;&gt;"",COUNTIFS(Setup!$O$13:$O$212,N21)=0),AND(O21&lt;&gt;"",COUNTIFS(Setup!$P$13:$P$212,O21)=0),AND(P21&lt;&gt;"",COUNTIFS(Setup!$Q$13:$Q$212,P21)=0),AND(V21&lt;&gt;"",COUNTIFS(Setup!$R$13:$R$212,V21)=0),AND(W21&lt;&gt;"",COUNTIFS(Setup!$R$13:$R$212,W21)=0),AND(X21&lt;&gt;"",COUNTIFS(Setup!$S$13:$S$212,X21)=0),AND(Y21&lt;&gt;"",COUNTIFS(Setup!$S$13:$S$212,Y21)=0),AND(Z21&lt;&gt;"",COUNTIFS(Setup!$T$13:$T$212,Z21)=0)),"Use listed categories",IF(J21="Pending","Confirm work-relatedness",IF(COUNTIFS($AI$9:$AI$1008,AI21,$C$9:$C$1008,"&lt;&gt;"&amp;C21)&gt;0,"Event dates disagree",IF(OR(AND(Q21&lt;&gt;"",OR(NOT(ISNUMBER(Q21)),Q21&lt;0)),AND(R21&lt;&gt;"",OR(NOT(ISNUMBER(R21)),R21&lt;0)),AND(S21&lt;&gt;"",OR(NOT(ISNUMBER(S21)),S21&lt;0))),"Check days / cost",IF(AND(I21="Lost time",OR(NOT(ISNUMBER(Q21)),Q21&lt;1)),"Enter lost days",IF(AND(I21="Restricted / modified work",OR(NOT(ISNUMBER(R21)),R21&lt;1)),"Enter restricted days",IF(AND(Z21="Closed",NOT(ISNUMBER(AB21))),"Enter closure date",IF(AND(ISNUMBER(AB21),OR(AB21&lt;C21,AB21&gt;TODAY())),"Check closure date","Ready"))))))))))))))</f>
        <v/>
      </c>
    </row>
    <row r="22" spans="1:37" ht="24.95" customHeight="1">
      <c r="A22" s="23"/>
      <c r="B22" s="23"/>
      <c r="C22" s="24"/>
      <c r="D22" s="25"/>
      <c r="E22" s="26"/>
      <c r="F22" s="26"/>
      <c r="G22" s="26"/>
      <c r="H22" s="26"/>
      <c r="I22" s="26"/>
      <c r="J22" s="26"/>
      <c r="K22" s="26"/>
      <c r="L22" s="26"/>
      <c r="M22" s="26"/>
      <c r="N22" s="26"/>
      <c r="O22" s="26"/>
      <c r="P22" s="26"/>
      <c r="Q22" s="27"/>
      <c r="R22" s="27"/>
      <c r="S22" s="28"/>
      <c r="T22" s="26"/>
      <c r="U22" s="26"/>
      <c r="V22" s="26"/>
      <c r="W22" s="26"/>
      <c r="X22" s="26"/>
      <c r="Y22" s="26"/>
      <c r="Z22" s="26"/>
      <c r="AA22" s="26"/>
      <c r="AB22" s="24"/>
      <c r="AC22" s="26"/>
      <c r="AD22" s="15" t="str">
        <f t="shared" si="0"/>
        <v/>
      </c>
      <c r="AE22" s="16" t="str">
        <f t="shared" si="1"/>
        <v/>
      </c>
      <c r="AF22" s="15" t="str">
        <f t="shared" si="2"/>
        <v/>
      </c>
      <c r="AG22" s="15">
        <f t="shared" si="3"/>
        <v>0</v>
      </c>
      <c r="AH22" s="15">
        <f t="shared" si="4"/>
        <v>0</v>
      </c>
      <c r="AI22" s="15" t="str">
        <f t="shared" si="5"/>
        <v/>
      </c>
      <c r="AJ22" s="15" t="str">
        <f>IF(AI22="","",IF(COUNTIFS($AI$9:AI22,AI22)=1,1,0))</f>
        <v/>
      </c>
      <c r="AK22" s="15" t="str">
        <f ca="1">IF(COUNTA(A22:AC22)=0,"",IF(OR(NOT(ISNUMBER(C22)),C22&lt;1),"Missing / invalid date",IF(A22="","Missing case ID",IF(COUNTIFS($A$9:$A$1008,A22)&gt;1,"Duplicate case ID",IF(C22&gt;TODAY(),"Future incident date",IF(OR(E22="",F22="",G22="",H22="",I22="",J22=""),"Complete required fields",IF(OR(AND(E22&lt;&gt;"",COUNTIFS(Setup!$F$13:$F$212,E22)=0),AND(F22&lt;&gt;"",COUNTIFS(Setup!$G$13:$G$212,F22)=0),AND(G22&lt;&gt;"",COUNTIFS(Setup!$H$13:$H$212,G22)=0),AND(H22&lt;&gt;"",COUNTIFS(Setup!$I$13:$I$212,H22)=0),AND(I22&lt;&gt;"",COUNTIFS(Setup!$J$13:$J$212,I22)=0),AND(J22&lt;&gt;"",COUNTIFS(Setup!$K$13:$K$212,J22)=0),AND(K22&lt;&gt;"",COUNTIFS(Setup!$L$13:$L$212,K22)=0),AND(L22&lt;&gt;"",COUNTIFS(Setup!$M$13:$M$212,L22)=0),AND(M22&lt;&gt;"",COUNTIFS(Setup!$N$13:$N$212,M22)=0),AND(N22&lt;&gt;"",COUNTIFS(Setup!$O$13:$O$212,N22)=0),AND(O22&lt;&gt;"",COUNTIFS(Setup!$P$13:$P$212,O22)=0),AND(P22&lt;&gt;"",COUNTIFS(Setup!$Q$13:$Q$212,P22)=0),AND(V22&lt;&gt;"",COUNTIFS(Setup!$R$13:$R$212,V22)=0),AND(W22&lt;&gt;"",COUNTIFS(Setup!$R$13:$R$212,W22)=0),AND(X22&lt;&gt;"",COUNTIFS(Setup!$S$13:$S$212,X22)=0),AND(Y22&lt;&gt;"",COUNTIFS(Setup!$S$13:$S$212,Y22)=0),AND(Z22&lt;&gt;"",COUNTIFS(Setup!$T$13:$T$212,Z22)=0)),"Use listed categories",IF(J22="Pending","Confirm work-relatedness",IF(COUNTIFS($AI$9:$AI$1008,AI22,$C$9:$C$1008,"&lt;&gt;"&amp;C22)&gt;0,"Event dates disagree",IF(OR(AND(Q22&lt;&gt;"",OR(NOT(ISNUMBER(Q22)),Q22&lt;0)),AND(R22&lt;&gt;"",OR(NOT(ISNUMBER(R22)),R22&lt;0)),AND(S22&lt;&gt;"",OR(NOT(ISNUMBER(S22)),S22&lt;0))),"Check days / cost",IF(AND(I22="Lost time",OR(NOT(ISNUMBER(Q22)),Q22&lt;1)),"Enter lost days",IF(AND(I22="Restricted / modified work",OR(NOT(ISNUMBER(R22)),R22&lt;1)),"Enter restricted days",IF(AND(Z22="Closed",NOT(ISNUMBER(AB22))),"Enter closure date",IF(AND(ISNUMBER(AB22),OR(AB22&lt;C22,AB22&gt;TODAY())),"Check closure date","Ready"))))))))))))))</f>
        <v/>
      </c>
    </row>
    <row r="23" spans="1:37" ht="24.95" customHeight="1">
      <c r="A23" s="17"/>
      <c r="B23" s="17"/>
      <c r="C23" s="18"/>
      <c r="D23" s="19"/>
      <c r="E23" s="20"/>
      <c r="F23" s="20"/>
      <c r="G23" s="20"/>
      <c r="H23" s="20"/>
      <c r="I23" s="20"/>
      <c r="J23" s="20"/>
      <c r="K23" s="20"/>
      <c r="L23" s="20"/>
      <c r="M23" s="20"/>
      <c r="N23" s="20"/>
      <c r="O23" s="20"/>
      <c r="P23" s="20"/>
      <c r="Q23" s="21"/>
      <c r="R23" s="21"/>
      <c r="S23" s="22"/>
      <c r="T23" s="20"/>
      <c r="U23" s="20"/>
      <c r="V23" s="20"/>
      <c r="W23" s="20"/>
      <c r="X23" s="20"/>
      <c r="Y23" s="20"/>
      <c r="Z23" s="20"/>
      <c r="AA23" s="20"/>
      <c r="AB23" s="18"/>
      <c r="AC23" s="20"/>
      <c r="AD23" s="15" t="str">
        <f t="shared" si="0"/>
        <v/>
      </c>
      <c r="AE23" s="16" t="str">
        <f t="shared" si="1"/>
        <v/>
      </c>
      <c r="AF23" s="15" t="str">
        <f t="shared" si="2"/>
        <v/>
      </c>
      <c r="AG23" s="15">
        <f t="shared" si="3"/>
        <v>0</v>
      </c>
      <c r="AH23" s="15">
        <f t="shared" si="4"/>
        <v>0</v>
      </c>
      <c r="AI23" s="15" t="str">
        <f t="shared" si="5"/>
        <v/>
      </c>
      <c r="AJ23" s="15" t="str">
        <f>IF(AI23="","",IF(COUNTIFS($AI$9:AI23,AI23)=1,1,0))</f>
        <v/>
      </c>
      <c r="AK23" s="15" t="str">
        <f ca="1">IF(COUNTA(A23:AC23)=0,"",IF(OR(NOT(ISNUMBER(C23)),C23&lt;1),"Missing / invalid date",IF(A23="","Missing case ID",IF(COUNTIFS($A$9:$A$1008,A23)&gt;1,"Duplicate case ID",IF(C23&gt;TODAY(),"Future incident date",IF(OR(E23="",F23="",G23="",H23="",I23="",J23=""),"Complete required fields",IF(OR(AND(E23&lt;&gt;"",COUNTIFS(Setup!$F$13:$F$212,E23)=0),AND(F23&lt;&gt;"",COUNTIFS(Setup!$G$13:$G$212,F23)=0),AND(G23&lt;&gt;"",COUNTIFS(Setup!$H$13:$H$212,G23)=0),AND(H23&lt;&gt;"",COUNTIFS(Setup!$I$13:$I$212,H23)=0),AND(I23&lt;&gt;"",COUNTIFS(Setup!$J$13:$J$212,I23)=0),AND(J23&lt;&gt;"",COUNTIFS(Setup!$K$13:$K$212,J23)=0),AND(K23&lt;&gt;"",COUNTIFS(Setup!$L$13:$L$212,K23)=0),AND(L23&lt;&gt;"",COUNTIFS(Setup!$M$13:$M$212,L23)=0),AND(M23&lt;&gt;"",COUNTIFS(Setup!$N$13:$N$212,M23)=0),AND(N23&lt;&gt;"",COUNTIFS(Setup!$O$13:$O$212,N23)=0),AND(O23&lt;&gt;"",COUNTIFS(Setup!$P$13:$P$212,O23)=0),AND(P23&lt;&gt;"",COUNTIFS(Setup!$Q$13:$Q$212,P23)=0),AND(V23&lt;&gt;"",COUNTIFS(Setup!$R$13:$R$212,V23)=0),AND(W23&lt;&gt;"",COUNTIFS(Setup!$R$13:$R$212,W23)=0),AND(X23&lt;&gt;"",COUNTIFS(Setup!$S$13:$S$212,X23)=0),AND(Y23&lt;&gt;"",COUNTIFS(Setup!$S$13:$S$212,Y23)=0),AND(Z23&lt;&gt;"",COUNTIFS(Setup!$T$13:$T$212,Z23)=0)),"Use listed categories",IF(J23="Pending","Confirm work-relatedness",IF(COUNTIFS($AI$9:$AI$1008,AI23,$C$9:$C$1008,"&lt;&gt;"&amp;C23)&gt;0,"Event dates disagree",IF(OR(AND(Q23&lt;&gt;"",OR(NOT(ISNUMBER(Q23)),Q23&lt;0)),AND(R23&lt;&gt;"",OR(NOT(ISNUMBER(R23)),R23&lt;0)),AND(S23&lt;&gt;"",OR(NOT(ISNUMBER(S23)),S23&lt;0))),"Check days / cost",IF(AND(I23="Lost time",OR(NOT(ISNUMBER(Q23)),Q23&lt;1)),"Enter lost days",IF(AND(I23="Restricted / modified work",OR(NOT(ISNUMBER(R23)),R23&lt;1)),"Enter restricted days",IF(AND(Z23="Closed",NOT(ISNUMBER(AB23))),"Enter closure date",IF(AND(ISNUMBER(AB23),OR(AB23&lt;C23,AB23&gt;TODAY())),"Check closure date","Ready"))))))))))))))</f>
        <v/>
      </c>
    </row>
    <row r="24" spans="1:37" ht="24.95" customHeight="1">
      <c r="A24" s="23"/>
      <c r="B24" s="23"/>
      <c r="C24" s="24"/>
      <c r="D24" s="25"/>
      <c r="E24" s="26"/>
      <c r="F24" s="26"/>
      <c r="G24" s="26"/>
      <c r="H24" s="26"/>
      <c r="I24" s="26"/>
      <c r="J24" s="26"/>
      <c r="K24" s="26"/>
      <c r="L24" s="26"/>
      <c r="M24" s="26"/>
      <c r="N24" s="26"/>
      <c r="O24" s="26"/>
      <c r="P24" s="26"/>
      <c r="Q24" s="27"/>
      <c r="R24" s="27"/>
      <c r="S24" s="28"/>
      <c r="T24" s="26"/>
      <c r="U24" s="26"/>
      <c r="V24" s="26"/>
      <c r="W24" s="26"/>
      <c r="X24" s="26"/>
      <c r="Y24" s="26"/>
      <c r="Z24" s="26"/>
      <c r="AA24" s="26"/>
      <c r="AB24" s="24"/>
      <c r="AC24" s="26"/>
      <c r="AD24" s="15" t="str">
        <f t="shared" si="0"/>
        <v/>
      </c>
      <c r="AE24" s="16" t="str">
        <f t="shared" si="1"/>
        <v/>
      </c>
      <c r="AF24" s="15" t="str">
        <f t="shared" si="2"/>
        <v/>
      </c>
      <c r="AG24" s="15">
        <f t="shared" si="3"/>
        <v>0</v>
      </c>
      <c r="AH24" s="15">
        <f t="shared" si="4"/>
        <v>0</v>
      </c>
      <c r="AI24" s="15" t="str">
        <f t="shared" si="5"/>
        <v/>
      </c>
      <c r="AJ24" s="15" t="str">
        <f>IF(AI24="","",IF(COUNTIFS($AI$9:AI24,AI24)=1,1,0))</f>
        <v/>
      </c>
      <c r="AK24" s="15" t="str">
        <f ca="1">IF(COUNTA(A24:AC24)=0,"",IF(OR(NOT(ISNUMBER(C24)),C24&lt;1),"Missing / invalid date",IF(A24="","Missing case ID",IF(COUNTIFS($A$9:$A$1008,A24)&gt;1,"Duplicate case ID",IF(C24&gt;TODAY(),"Future incident date",IF(OR(E24="",F24="",G24="",H24="",I24="",J24=""),"Complete required fields",IF(OR(AND(E24&lt;&gt;"",COUNTIFS(Setup!$F$13:$F$212,E24)=0),AND(F24&lt;&gt;"",COUNTIFS(Setup!$G$13:$G$212,F24)=0),AND(G24&lt;&gt;"",COUNTIFS(Setup!$H$13:$H$212,G24)=0),AND(H24&lt;&gt;"",COUNTIFS(Setup!$I$13:$I$212,H24)=0),AND(I24&lt;&gt;"",COUNTIFS(Setup!$J$13:$J$212,I24)=0),AND(J24&lt;&gt;"",COUNTIFS(Setup!$K$13:$K$212,J24)=0),AND(K24&lt;&gt;"",COUNTIFS(Setup!$L$13:$L$212,K24)=0),AND(L24&lt;&gt;"",COUNTIFS(Setup!$M$13:$M$212,L24)=0),AND(M24&lt;&gt;"",COUNTIFS(Setup!$N$13:$N$212,M24)=0),AND(N24&lt;&gt;"",COUNTIFS(Setup!$O$13:$O$212,N24)=0),AND(O24&lt;&gt;"",COUNTIFS(Setup!$P$13:$P$212,O24)=0),AND(P24&lt;&gt;"",COUNTIFS(Setup!$Q$13:$Q$212,P24)=0),AND(V24&lt;&gt;"",COUNTIFS(Setup!$R$13:$R$212,V24)=0),AND(W24&lt;&gt;"",COUNTIFS(Setup!$R$13:$R$212,W24)=0),AND(X24&lt;&gt;"",COUNTIFS(Setup!$S$13:$S$212,X24)=0),AND(Y24&lt;&gt;"",COUNTIFS(Setup!$S$13:$S$212,Y24)=0),AND(Z24&lt;&gt;"",COUNTIFS(Setup!$T$13:$T$212,Z24)=0)),"Use listed categories",IF(J24="Pending","Confirm work-relatedness",IF(COUNTIFS($AI$9:$AI$1008,AI24,$C$9:$C$1008,"&lt;&gt;"&amp;C24)&gt;0,"Event dates disagree",IF(OR(AND(Q24&lt;&gt;"",OR(NOT(ISNUMBER(Q24)),Q24&lt;0)),AND(R24&lt;&gt;"",OR(NOT(ISNUMBER(R24)),R24&lt;0)),AND(S24&lt;&gt;"",OR(NOT(ISNUMBER(S24)),S24&lt;0))),"Check days / cost",IF(AND(I24="Lost time",OR(NOT(ISNUMBER(Q24)),Q24&lt;1)),"Enter lost days",IF(AND(I24="Restricted / modified work",OR(NOT(ISNUMBER(R24)),R24&lt;1)),"Enter restricted days",IF(AND(Z24="Closed",NOT(ISNUMBER(AB24))),"Enter closure date",IF(AND(ISNUMBER(AB24),OR(AB24&lt;C24,AB24&gt;TODAY())),"Check closure date","Ready"))))))))))))))</f>
        <v/>
      </c>
    </row>
    <row r="25" spans="1:37" ht="24.95" customHeight="1">
      <c r="A25" s="17"/>
      <c r="B25" s="17"/>
      <c r="C25" s="18"/>
      <c r="D25" s="19"/>
      <c r="E25" s="20"/>
      <c r="F25" s="20"/>
      <c r="G25" s="20"/>
      <c r="H25" s="20"/>
      <c r="I25" s="20"/>
      <c r="J25" s="20"/>
      <c r="K25" s="20"/>
      <c r="L25" s="20"/>
      <c r="M25" s="20"/>
      <c r="N25" s="20"/>
      <c r="O25" s="20"/>
      <c r="P25" s="20"/>
      <c r="Q25" s="21"/>
      <c r="R25" s="21"/>
      <c r="S25" s="22"/>
      <c r="T25" s="20"/>
      <c r="U25" s="20"/>
      <c r="V25" s="20"/>
      <c r="W25" s="20"/>
      <c r="X25" s="20"/>
      <c r="Y25" s="20"/>
      <c r="Z25" s="20"/>
      <c r="AA25" s="20"/>
      <c r="AB25" s="18"/>
      <c r="AC25" s="20"/>
      <c r="AD25" s="15" t="str">
        <f t="shared" si="0"/>
        <v/>
      </c>
      <c r="AE25" s="16" t="str">
        <f t="shared" si="1"/>
        <v/>
      </c>
      <c r="AF25" s="15" t="str">
        <f t="shared" si="2"/>
        <v/>
      </c>
      <c r="AG25" s="15">
        <f t="shared" si="3"/>
        <v>0</v>
      </c>
      <c r="AH25" s="15">
        <f t="shared" si="4"/>
        <v>0</v>
      </c>
      <c r="AI25" s="15" t="str">
        <f t="shared" si="5"/>
        <v/>
      </c>
      <c r="AJ25" s="15" t="str">
        <f>IF(AI25="","",IF(COUNTIFS($AI$9:AI25,AI25)=1,1,0))</f>
        <v/>
      </c>
      <c r="AK25" s="15" t="str">
        <f ca="1">IF(COUNTA(A25:AC25)=0,"",IF(OR(NOT(ISNUMBER(C25)),C25&lt;1),"Missing / invalid date",IF(A25="","Missing case ID",IF(COUNTIFS($A$9:$A$1008,A25)&gt;1,"Duplicate case ID",IF(C25&gt;TODAY(),"Future incident date",IF(OR(E25="",F25="",G25="",H25="",I25="",J25=""),"Complete required fields",IF(OR(AND(E25&lt;&gt;"",COUNTIFS(Setup!$F$13:$F$212,E25)=0),AND(F25&lt;&gt;"",COUNTIFS(Setup!$G$13:$G$212,F25)=0),AND(G25&lt;&gt;"",COUNTIFS(Setup!$H$13:$H$212,G25)=0),AND(H25&lt;&gt;"",COUNTIFS(Setup!$I$13:$I$212,H25)=0),AND(I25&lt;&gt;"",COUNTIFS(Setup!$J$13:$J$212,I25)=0),AND(J25&lt;&gt;"",COUNTIFS(Setup!$K$13:$K$212,J25)=0),AND(K25&lt;&gt;"",COUNTIFS(Setup!$L$13:$L$212,K25)=0),AND(L25&lt;&gt;"",COUNTIFS(Setup!$M$13:$M$212,L25)=0),AND(M25&lt;&gt;"",COUNTIFS(Setup!$N$13:$N$212,M25)=0),AND(N25&lt;&gt;"",COUNTIFS(Setup!$O$13:$O$212,N25)=0),AND(O25&lt;&gt;"",COUNTIFS(Setup!$P$13:$P$212,O25)=0),AND(P25&lt;&gt;"",COUNTIFS(Setup!$Q$13:$Q$212,P25)=0),AND(V25&lt;&gt;"",COUNTIFS(Setup!$R$13:$R$212,V25)=0),AND(W25&lt;&gt;"",COUNTIFS(Setup!$R$13:$R$212,W25)=0),AND(X25&lt;&gt;"",COUNTIFS(Setup!$S$13:$S$212,X25)=0),AND(Y25&lt;&gt;"",COUNTIFS(Setup!$S$13:$S$212,Y25)=0),AND(Z25&lt;&gt;"",COUNTIFS(Setup!$T$13:$T$212,Z25)=0)),"Use listed categories",IF(J25="Pending","Confirm work-relatedness",IF(COUNTIFS($AI$9:$AI$1008,AI25,$C$9:$C$1008,"&lt;&gt;"&amp;C25)&gt;0,"Event dates disagree",IF(OR(AND(Q25&lt;&gt;"",OR(NOT(ISNUMBER(Q25)),Q25&lt;0)),AND(R25&lt;&gt;"",OR(NOT(ISNUMBER(R25)),R25&lt;0)),AND(S25&lt;&gt;"",OR(NOT(ISNUMBER(S25)),S25&lt;0))),"Check days / cost",IF(AND(I25="Lost time",OR(NOT(ISNUMBER(Q25)),Q25&lt;1)),"Enter lost days",IF(AND(I25="Restricted / modified work",OR(NOT(ISNUMBER(R25)),R25&lt;1)),"Enter restricted days",IF(AND(Z25="Closed",NOT(ISNUMBER(AB25))),"Enter closure date",IF(AND(ISNUMBER(AB25),OR(AB25&lt;C25,AB25&gt;TODAY())),"Check closure date","Ready"))))))))))))))</f>
        <v/>
      </c>
    </row>
    <row r="26" spans="1:37" ht="24.95" customHeight="1">
      <c r="A26" s="23"/>
      <c r="B26" s="23"/>
      <c r="C26" s="24"/>
      <c r="D26" s="25"/>
      <c r="E26" s="26"/>
      <c r="F26" s="26"/>
      <c r="G26" s="26"/>
      <c r="H26" s="26"/>
      <c r="I26" s="26"/>
      <c r="J26" s="26"/>
      <c r="K26" s="26"/>
      <c r="L26" s="26"/>
      <c r="M26" s="26"/>
      <c r="N26" s="26"/>
      <c r="O26" s="26"/>
      <c r="P26" s="26"/>
      <c r="Q26" s="27"/>
      <c r="R26" s="27"/>
      <c r="S26" s="28"/>
      <c r="T26" s="26"/>
      <c r="U26" s="26"/>
      <c r="V26" s="26"/>
      <c r="W26" s="26"/>
      <c r="X26" s="26"/>
      <c r="Y26" s="26"/>
      <c r="Z26" s="26"/>
      <c r="AA26" s="26"/>
      <c r="AB26" s="24"/>
      <c r="AC26" s="26"/>
      <c r="AD26" s="15" t="str">
        <f t="shared" si="0"/>
        <v/>
      </c>
      <c r="AE26" s="16" t="str">
        <f t="shared" si="1"/>
        <v/>
      </c>
      <c r="AF26" s="15" t="str">
        <f t="shared" si="2"/>
        <v/>
      </c>
      <c r="AG26" s="15">
        <f t="shared" si="3"/>
        <v>0</v>
      </c>
      <c r="AH26" s="15">
        <f t="shared" si="4"/>
        <v>0</v>
      </c>
      <c r="AI26" s="15" t="str">
        <f t="shared" si="5"/>
        <v/>
      </c>
      <c r="AJ26" s="15" t="str">
        <f>IF(AI26="","",IF(COUNTIFS($AI$9:AI26,AI26)=1,1,0))</f>
        <v/>
      </c>
      <c r="AK26" s="15" t="str">
        <f ca="1">IF(COUNTA(A26:AC26)=0,"",IF(OR(NOT(ISNUMBER(C26)),C26&lt;1),"Missing / invalid date",IF(A26="","Missing case ID",IF(COUNTIFS($A$9:$A$1008,A26)&gt;1,"Duplicate case ID",IF(C26&gt;TODAY(),"Future incident date",IF(OR(E26="",F26="",G26="",H26="",I26="",J26=""),"Complete required fields",IF(OR(AND(E26&lt;&gt;"",COUNTIFS(Setup!$F$13:$F$212,E26)=0),AND(F26&lt;&gt;"",COUNTIFS(Setup!$G$13:$G$212,F26)=0),AND(G26&lt;&gt;"",COUNTIFS(Setup!$H$13:$H$212,G26)=0),AND(H26&lt;&gt;"",COUNTIFS(Setup!$I$13:$I$212,H26)=0),AND(I26&lt;&gt;"",COUNTIFS(Setup!$J$13:$J$212,I26)=0),AND(J26&lt;&gt;"",COUNTIFS(Setup!$K$13:$K$212,J26)=0),AND(K26&lt;&gt;"",COUNTIFS(Setup!$L$13:$L$212,K26)=0),AND(L26&lt;&gt;"",COUNTIFS(Setup!$M$13:$M$212,L26)=0),AND(M26&lt;&gt;"",COUNTIFS(Setup!$N$13:$N$212,M26)=0),AND(N26&lt;&gt;"",COUNTIFS(Setup!$O$13:$O$212,N26)=0),AND(O26&lt;&gt;"",COUNTIFS(Setup!$P$13:$P$212,O26)=0),AND(P26&lt;&gt;"",COUNTIFS(Setup!$Q$13:$Q$212,P26)=0),AND(V26&lt;&gt;"",COUNTIFS(Setup!$R$13:$R$212,V26)=0),AND(W26&lt;&gt;"",COUNTIFS(Setup!$R$13:$R$212,W26)=0),AND(X26&lt;&gt;"",COUNTIFS(Setup!$S$13:$S$212,X26)=0),AND(Y26&lt;&gt;"",COUNTIFS(Setup!$S$13:$S$212,Y26)=0),AND(Z26&lt;&gt;"",COUNTIFS(Setup!$T$13:$T$212,Z26)=0)),"Use listed categories",IF(J26="Pending","Confirm work-relatedness",IF(COUNTIFS($AI$9:$AI$1008,AI26,$C$9:$C$1008,"&lt;&gt;"&amp;C26)&gt;0,"Event dates disagree",IF(OR(AND(Q26&lt;&gt;"",OR(NOT(ISNUMBER(Q26)),Q26&lt;0)),AND(R26&lt;&gt;"",OR(NOT(ISNUMBER(R26)),R26&lt;0)),AND(S26&lt;&gt;"",OR(NOT(ISNUMBER(S26)),S26&lt;0))),"Check days / cost",IF(AND(I26="Lost time",OR(NOT(ISNUMBER(Q26)),Q26&lt;1)),"Enter lost days",IF(AND(I26="Restricted / modified work",OR(NOT(ISNUMBER(R26)),R26&lt;1)),"Enter restricted days",IF(AND(Z26="Closed",NOT(ISNUMBER(AB26))),"Enter closure date",IF(AND(ISNUMBER(AB26),OR(AB26&lt;C26,AB26&gt;TODAY())),"Check closure date","Ready"))))))))))))))</f>
        <v/>
      </c>
    </row>
    <row r="27" spans="1:37" ht="24.95" customHeight="1">
      <c r="A27" s="17"/>
      <c r="B27" s="17"/>
      <c r="C27" s="18"/>
      <c r="D27" s="19"/>
      <c r="E27" s="20"/>
      <c r="F27" s="20"/>
      <c r="G27" s="20"/>
      <c r="H27" s="20"/>
      <c r="I27" s="20"/>
      <c r="J27" s="20"/>
      <c r="K27" s="20"/>
      <c r="L27" s="20"/>
      <c r="M27" s="20"/>
      <c r="N27" s="20"/>
      <c r="O27" s="20"/>
      <c r="P27" s="20"/>
      <c r="Q27" s="21"/>
      <c r="R27" s="21"/>
      <c r="S27" s="22"/>
      <c r="T27" s="20"/>
      <c r="U27" s="20"/>
      <c r="V27" s="20"/>
      <c r="W27" s="20"/>
      <c r="X27" s="20"/>
      <c r="Y27" s="20"/>
      <c r="Z27" s="20"/>
      <c r="AA27" s="20"/>
      <c r="AB27" s="18"/>
      <c r="AC27" s="20"/>
      <c r="AD27" s="15" t="str">
        <f t="shared" si="0"/>
        <v/>
      </c>
      <c r="AE27" s="16" t="str">
        <f t="shared" si="1"/>
        <v/>
      </c>
      <c r="AF27" s="15" t="str">
        <f t="shared" si="2"/>
        <v/>
      </c>
      <c r="AG27" s="15">
        <f t="shared" si="3"/>
        <v>0</v>
      </c>
      <c r="AH27" s="15">
        <f t="shared" si="4"/>
        <v>0</v>
      </c>
      <c r="AI27" s="15" t="str">
        <f t="shared" si="5"/>
        <v/>
      </c>
      <c r="AJ27" s="15" t="str">
        <f>IF(AI27="","",IF(COUNTIFS($AI$9:AI27,AI27)=1,1,0))</f>
        <v/>
      </c>
      <c r="AK27" s="15" t="str">
        <f ca="1">IF(COUNTA(A27:AC27)=0,"",IF(OR(NOT(ISNUMBER(C27)),C27&lt;1),"Missing / invalid date",IF(A27="","Missing case ID",IF(COUNTIFS($A$9:$A$1008,A27)&gt;1,"Duplicate case ID",IF(C27&gt;TODAY(),"Future incident date",IF(OR(E27="",F27="",G27="",H27="",I27="",J27=""),"Complete required fields",IF(OR(AND(E27&lt;&gt;"",COUNTIFS(Setup!$F$13:$F$212,E27)=0),AND(F27&lt;&gt;"",COUNTIFS(Setup!$G$13:$G$212,F27)=0),AND(G27&lt;&gt;"",COUNTIFS(Setup!$H$13:$H$212,G27)=0),AND(H27&lt;&gt;"",COUNTIFS(Setup!$I$13:$I$212,H27)=0),AND(I27&lt;&gt;"",COUNTIFS(Setup!$J$13:$J$212,I27)=0),AND(J27&lt;&gt;"",COUNTIFS(Setup!$K$13:$K$212,J27)=0),AND(K27&lt;&gt;"",COUNTIFS(Setup!$L$13:$L$212,K27)=0),AND(L27&lt;&gt;"",COUNTIFS(Setup!$M$13:$M$212,L27)=0),AND(M27&lt;&gt;"",COUNTIFS(Setup!$N$13:$N$212,M27)=0),AND(N27&lt;&gt;"",COUNTIFS(Setup!$O$13:$O$212,N27)=0),AND(O27&lt;&gt;"",COUNTIFS(Setup!$P$13:$P$212,O27)=0),AND(P27&lt;&gt;"",COUNTIFS(Setup!$Q$13:$Q$212,P27)=0),AND(V27&lt;&gt;"",COUNTIFS(Setup!$R$13:$R$212,V27)=0),AND(W27&lt;&gt;"",COUNTIFS(Setup!$R$13:$R$212,W27)=0),AND(X27&lt;&gt;"",COUNTIFS(Setup!$S$13:$S$212,X27)=0),AND(Y27&lt;&gt;"",COUNTIFS(Setup!$S$13:$S$212,Y27)=0),AND(Z27&lt;&gt;"",COUNTIFS(Setup!$T$13:$T$212,Z27)=0)),"Use listed categories",IF(J27="Pending","Confirm work-relatedness",IF(COUNTIFS($AI$9:$AI$1008,AI27,$C$9:$C$1008,"&lt;&gt;"&amp;C27)&gt;0,"Event dates disagree",IF(OR(AND(Q27&lt;&gt;"",OR(NOT(ISNUMBER(Q27)),Q27&lt;0)),AND(R27&lt;&gt;"",OR(NOT(ISNUMBER(R27)),R27&lt;0)),AND(S27&lt;&gt;"",OR(NOT(ISNUMBER(S27)),S27&lt;0))),"Check days / cost",IF(AND(I27="Lost time",OR(NOT(ISNUMBER(Q27)),Q27&lt;1)),"Enter lost days",IF(AND(I27="Restricted / modified work",OR(NOT(ISNUMBER(R27)),R27&lt;1)),"Enter restricted days",IF(AND(Z27="Closed",NOT(ISNUMBER(AB27))),"Enter closure date",IF(AND(ISNUMBER(AB27),OR(AB27&lt;C27,AB27&gt;TODAY())),"Check closure date","Ready"))))))))))))))</f>
        <v/>
      </c>
    </row>
    <row r="28" spans="1:37" ht="24.95" customHeight="1">
      <c r="A28" s="23"/>
      <c r="B28" s="23"/>
      <c r="C28" s="24"/>
      <c r="D28" s="25"/>
      <c r="E28" s="26"/>
      <c r="F28" s="26"/>
      <c r="G28" s="26"/>
      <c r="H28" s="26"/>
      <c r="I28" s="26"/>
      <c r="J28" s="26"/>
      <c r="K28" s="26"/>
      <c r="L28" s="26"/>
      <c r="M28" s="26"/>
      <c r="N28" s="26"/>
      <c r="O28" s="26"/>
      <c r="P28" s="26"/>
      <c r="Q28" s="27"/>
      <c r="R28" s="27"/>
      <c r="S28" s="28"/>
      <c r="T28" s="26"/>
      <c r="U28" s="26"/>
      <c r="V28" s="26"/>
      <c r="W28" s="26"/>
      <c r="X28" s="26"/>
      <c r="Y28" s="26"/>
      <c r="Z28" s="26"/>
      <c r="AA28" s="26"/>
      <c r="AB28" s="24"/>
      <c r="AC28" s="26"/>
      <c r="AD28" s="15" t="str">
        <f t="shared" si="0"/>
        <v/>
      </c>
      <c r="AE28" s="16" t="str">
        <f t="shared" si="1"/>
        <v/>
      </c>
      <c r="AF28" s="15" t="str">
        <f t="shared" si="2"/>
        <v/>
      </c>
      <c r="AG28" s="15">
        <f t="shared" si="3"/>
        <v>0</v>
      </c>
      <c r="AH28" s="15">
        <f t="shared" si="4"/>
        <v>0</v>
      </c>
      <c r="AI28" s="15" t="str">
        <f t="shared" si="5"/>
        <v/>
      </c>
      <c r="AJ28" s="15" t="str">
        <f>IF(AI28="","",IF(COUNTIFS($AI$9:AI28,AI28)=1,1,0))</f>
        <v/>
      </c>
      <c r="AK28" s="15" t="str">
        <f ca="1">IF(COUNTA(A28:AC28)=0,"",IF(OR(NOT(ISNUMBER(C28)),C28&lt;1),"Missing / invalid date",IF(A28="","Missing case ID",IF(COUNTIFS($A$9:$A$1008,A28)&gt;1,"Duplicate case ID",IF(C28&gt;TODAY(),"Future incident date",IF(OR(E28="",F28="",G28="",H28="",I28="",J28=""),"Complete required fields",IF(OR(AND(E28&lt;&gt;"",COUNTIFS(Setup!$F$13:$F$212,E28)=0),AND(F28&lt;&gt;"",COUNTIFS(Setup!$G$13:$G$212,F28)=0),AND(G28&lt;&gt;"",COUNTIFS(Setup!$H$13:$H$212,G28)=0),AND(H28&lt;&gt;"",COUNTIFS(Setup!$I$13:$I$212,H28)=0),AND(I28&lt;&gt;"",COUNTIFS(Setup!$J$13:$J$212,I28)=0),AND(J28&lt;&gt;"",COUNTIFS(Setup!$K$13:$K$212,J28)=0),AND(K28&lt;&gt;"",COUNTIFS(Setup!$L$13:$L$212,K28)=0),AND(L28&lt;&gt;"",COUNTIFS(Setup!$M$13:$M$212,L28)=0),AND(M28&lt;&gt;"",COUNTIFS(Setup!$N$13:$N$212,M28)=0),AND(N28&lt;&gt;"",COUNTIFS(Setup!$O$13:$O$212,N28)=0),AND(O28&lt;&gt;"",COUNTIFS(Setup!$P$13:$P$212,O28)=0),AND(P28&lt;&gt;"",COUNTIFS(Setup!$Q$13:$Q$212,P28)=0),AND(V28&lt;&gt;"",COUNTIFS(Setup!$R$13:$R$212,V28)=0),AND(W28&lt;&gt;"",COUNTIFS(Setup!$R$13:$R$212,W28)=0),AND(X28&lt;&gt;"",COUNTIFS(Setup!$S$13:$S$212,X28)=0),AND(Y28&lt;&gt;"",COUNTIFS(Setup!$S$13:$S$212,Y28)=0),AND(Z28&lt;&gt;"",COUNTIFS(Setup!$T$13:$T$212,Z28)=0)),"Use listed categories",IF(J28="Pending","Confirm work-relatedness",IF(COUNTIFS($AI$9:$AI$1008,AI28,$C$9:$C$1008,"&lt;&gt;"&amp;C28)&gt;0,"Event dates disagree",IF(OR(AND(Q28&lt;&gt;"",OR(NOT(ISNUMBER(Q28)),Q28&lt;0)),AND(R28&lt;&gt;"",OR(NOT(ISNUMBER(R28)),R28&lt;0)),AND(S28&lt;&gt;"",OR(NOT(ISNUMBER(S28)),S28&lt;0))),"Check days / cost",IF(AND(I28="Lost time",OR(NOT(ISNUMBER(Q28)),Q28&lt;1)),"Enter lost days",IF(AND(I28="Restricted / modified work",OR(NOT(ISNUMBER(R28)),R28&lt;1)),"Enter restricted days",IF(AND(Z28="Closed",NOT(ISNUMBER(AB28))),"Enter closure date",IF(AND(ISNUMBER(AB28),OR(AB28&lt;C28,AB28&gt;TODAY())),"Check closure date","Ready"))))))))))))))</f>
        <v/>
      </c>
    </row>
    <row r="29" spans="1:37" ht="24.95" customHeight="1">
      <c r="A29" s="17"/>
      <c r="B29" s="17"/>
      <c r="C29" s="18"/>
      <c r="D29" s="19"/>
      <c r="E29" s="20"/>
      <c r="F29" s="20"/>
      <c r="G29" s="20"/>
      <c r="H29" s="20"/>
      <c r="I29" s="20"/>
      <c r="J29" s="20"/>
      <c r="K29" s="20"/>
      <c r="L29" s="20"/>
      <c r="M29" s="20"/>
      <c r="N29" s="20"/>
      <c r="O29" s="20"/>
      <c r="P29" s="20"/>
      <c r="Q29" s="21"/>
      <c r="R29" s="21"/>
      <c r="S29" s="22"/>
      <c r="T29" s="20"/>
      <c r="U29" s="20"/>
      <c r="V29" s="20"/>
      <c r="W29" s="20"/>
      <c r="X29" s="20"/>
      <c r="Y29" s="20"/>
      <c r="Z29" s="20"/>
      <c r="AA29" s="20"/>
      <c r="AB29" s="18"/>
      <c r="AC29" s="20"/>
      <c r="AD29" s="15" t="str">
        <f t="shared" si="0"/>
        <v/>
      </c>
      <c r="AE29" s="16" t="str">
        <f t="shared" si="1"/>
        <v/>
      </c>
      <c r="AF29" s="15" t="str">
        <f t="shared" si="2"/>
        <v/>
      </c>
      <c r="AG29" s="15">
        <f t="shared" si="3"/>
        <v>0</v>
      </c>
      <c r="AH29" s="15">
        <f t="shared" si="4"/>
        <v>0</v>
      </c>
      <c r="AI29" s="15" t="str">
        <f t="shared" si="5"/>
        <v/>
      </c>
      <c r="AJ29" s="15" t="str">
        <f>IF(AI29="","",IF(COUNTIFS($AI$9:AI29,AI29)=1,1,0))</f>
        <v/>
      </c>
      <c r="AK29" s="15" t="str">
        <f ca="1">IF(COUNTA(A29:AC29)=0,"",IF(OR(NOT(ISNUMBER(C29)),C29&lt;1),"Missing / invalid date",IF(A29="","Missing case ID",IF(COUNTIFS($A$9:$A$1008,A29)&gt;1,"Duplicate case ID",IF(C29&gt;TODAY(),"Future incident date",IF(OR(E29="",F29="",G29="",H29="",I29="",J29=""),"Complete required fields",IF(OR(AND(E29&lt;&gt;"",COUNTIFS(Setup!$F$13:$F$212,E29)=0),AND(F29&lt;&gt;"",COUNTIFS(Setup!$G$13:$G$212,F29)=0),AND(G29&lt;&gt;"",COUNTIFS(Setup!$H$13:$H$212,G29)=0),AND(H29&lt;&gt;"",COUNTIFS(Setup!$I$13:$I$212,H29)=0),AND(I29&lt;&gt;"",COUNTIFS(Setup!$J$13:$J$212,I29)=0),AND(J29&lt;&gt;"",COUNTIFS(Setup!$K$13:$K$212,J29)=0),AND(K29&lt;&gt;"",COUNTIFS(Setup!$L$13:$L$212,K29)=0),AND(L29&lt;&gt;"",COUNTIFS(Setup!$M$13:$M$212,L29)=0),AND(M29&lt;&gt;"",COUNTIFS(Setup!$N$13:$N$212,M29)=0),AND(N29&lt;&gt;"",COUNTIFS(Setup!$O$13:$O$212,N29)=0),AND(O29&lt;&gt;"",COUNTIFS(Setup!$P$13:$P$212,O29)=0),AND(P29&lt;&gt;"",COUNTIFS(Setup!$Q$13:$Q$212,P29)=0),AND(V29&lt;&gt;"",COUNTIFS(Setup!$R$13:$R$212,V29)=0),AND(W29&lt;&gt;"",COUNTIFS(Setup!$R$13:$R$212,W29)=0),AND(X29&lt;&gt;"",COUNTIFS(Setup!$S$13:$S$212,X29)=0),AND(Y29&lt;&gt;"",COUNTIFS(Setup!$S$13:$S$212,Y29)=0),AND(Z29&lt;&gt;"",COUNTIFS(Setup!$T$13:$T$212,Z29)=0)),"Use listed categories",IF(J29="Pending","Confirm work-relatedness",IF(COUNTIFS($AI$9:$AI$1008,AI29,$C$9:$C$1008,"&lt;&gt;"&amp;C29)&gt;0,"Event dates disagree",IF(OR(AND(Q29&lt;&gt;"",OR(NOT(ISNUMBER(Q29)),Q29&lt;0)),AND(R29&lt;&gt;"",OR(NOT(ISNUMBER(R29)),R29&lt;0)),AND(S29&lt;&gt;"",OR(NOT(ISNUMBER(S29)),S29&lt;0))),"Check days / cost",IF(AND(I29="Lost time",OR(NOT(ISNUMBER(Q29)),Q29&lt;1)),"Enter lost days",IF(AND(I29="Restricted / modified work",OR(NOT(ISNUMBER(R29)),R29&lt;1)),"Enter restricted days",IF(AND(Z29="Closed",NOT(ISNUMBER(AB29))),"Enter closure date",IF(AND(ISNUMBER(AB29),OR(AB29&lt;C29,AB29&gt;TODAY())),"Check closure date","Ready"))))))))))))))</f>
        <v/>
      </c>
    </row>
    <row r="30" spans="1:37" ht="24.95" customHeight="1">
      <c r="A30" s="23"/>
      <c r="B30" s="23"/>
      <c r="C30" s="24"/>
      <c r="D30" s="25"/>
      <c r="E30" s="26"/>
      <c r="F30" s="26"/>
      <c r="G30" s="26"/>
      <c r="H30" s="26"/>
      <c r="I30" s="26"/>
      <c r="J30" s="26"/>
      <c r="K30" s="26"/>
      <c r="L30" s="26"/>
      <c r="M30" s="26"/>
      <c r="N30" s="26"/>
      <c r="O30" s="26"/>
      <c r="P30" s="26"/>
      <c r="Q30" s="27"/>
      <c r="R30" s="27"/>
      <c r="S30" s="28"/>
      <c r="T30" s="26"/>
      <c r="U30" s="26"/>
      <c r="V30" s="26"/>
      <c r="W30" s="26"/>
      <c r="X30" s="26"/>
      <c r="Y30" s="26"/>
      <c r="Z30" s="26"/>
      <c r="AA30" s="26"/>
      <c r="AB30" s="24"/>
      <c r="AC30" s="26"/>
      <c r="AD30" s="15" t="str">
        <f t="shared" si="0"/>
        <v/>
      </c>
      <c r="AE30" s="16" t="str">
        <f t="shared" si="1"/>
        <v/>
      </c>
      <c r="AF30" s="15" t="str">
        <f t="shared" si="2"/>
        <v/>
      </c>
      <c r="AG30" s="15">
        <f t="shared" si="3"/>
        <v>0</v>
      </c>
      <c r="AH30" s="15">
        <f t="shared" si="4"/>
        <v>0</v>
      </c>
      <c r="AI30" s="15" t="str">
        <f t="shared" si="5"/>
        <v/>
      </c>
      <c r="AJ30" s="15" t="str">
        <f>IF(AI30="","",IF(COUNTIFS($AI$9:AI30,AI30)=1,1,0))</f>
        <v/>
      </c>
      <c r="AK30" s="15" t="str">
        <f ca="1">IF(COUNTA(A30:AC30)=0,"",IF(OR(NOT(ISNUMBER(C30)),C30&lt;1),"Missing / invalid date",IF(A30="","Missing case ID",IF(COUNTIFS($A$9:$A$1008,A30)&gt;1,"Duplicate case ID",IF(C30&gt;TODAY(),"Future incident date",IF(OR(E30="",F30="",G30="",H30="",I30="",J30=""),"Complete required fields",IF(OR(AND(E30&lt;&gt;"",COUNTIFS(Setup!$F$13:$F$212,E30)=0),AND(F30&lt;&gt;"",COUNTIFS(Setup!$G$13:$G$212,F30)=0),AND(G30&lt;&gt;"",COUNTIFS(Setup!$H$13:$H$212,G30)=0),AND(H30&lt;&gt;"",COUNTIFS(Setup!$I$13:$I$212,H30)=0),AND(I30&lt;&gt;"",COUNTIFS(Setup!$J$13:$J$212,I30)=0),AND(J30&lt;&gt;"",COUNTIFS(Setup!$K$13:$K$212,J30)=0),AND(K30&lt;&gt;"",COUNTIFS(Setup!$L$13:$L$212,K30)=0),AND(L30&lt;&gt;"",COUNTIFS(Setup!$M$13:$M$212,L30)=0),AND(M30&lt;&gt;"",COUNTIFS(Setup!$N$13:$N$212,M30)=0),AND(N30&lt;&gt;"",COUNTIFS(Setup!$O$13:$O$212,N30)=0),AND(O30&lt;&gt;"",COUNTIFS(Setup!$P$13:$P$212,O30)=0),AND(P30&lt;&gt;"",COUNTIFS(Setup!$Q$13:$Q$212,P30)=0),AND(V30&lt;&gt;"",COUNTIFS(Setup!$R$13:$R$212,V30)=0),AND(W30&lt;&gt;"",COUNTIFS(Setup!$R$13:$R$212,W30)=0),AND(X30&lt;&gt;"",COUNTIFS(Setup!$S$13:$S$212,X30)=0),AND(Y30&lt;&gt;"",COUNTIFS(Setup!$S$13:$S$212,Y30)=0),AND(Z30&lt;&gt;"",COUNTIFS(Setup!$T$13:$T$212,Z30)=0)),"Use listed categories",IF(J30="Pending","Confirm work-relatedness",IF(COUNTIFS($AI$9:$AI$1008,AI30,$C$9:$C$1008,"&lt;&gt;"&amp;C30)&gt;0,"Event dates disagree",IF(OR(AND(Q30&lt;&gt;"",OR(NOT(ISNUMBER(Q30)),Q30&lt;0)),AND(R30&lt;&gt;"",OR(NOT(ISNUMBER(R30)),R30&lt;0)),AND(S30&lt;&gt;"",OR(NOT(ISNUMBER(S30)),S30&lt;0))),"Check days / cost",IF(AND(I30="Lost time",OR(NOT(ISNUMBER(Q30)),Q30&lt;1)),"Enter lost days",IF(AND(I30="Restricted / modified work",OR(NOT(ISNUMBER(R30)),R30&lt;1)),"Enter restricted days",IF(AND(Z30="Closed",NOT(ISNUMBER(AB30))),"Enter closure date",IF(AND(ISNUMBER(AB30),OR(AB30&lt;C30,AB30&gt;TODAY())),"Check closure date","Ready"))))))))))))))</f>
        <v/>
      </c>
    </row>
    <row r="31" spans="1:37" ht="24.95" customHeight="1">
      <c r="A31" s="17"/>
      <c r="B31" s="17"/>
      <c r="C31" s="18"/>
      <c r="D31" s="19"/>
      <c r="E31" s="20"/>
      <c r="F31" s="20"/>
      <c r="G31" s="20"/>
      <c r="H31" s="20"/>
      <c r="I31" s="20"/>
      <c r="J31" s="20"/>
      <c r="K31" s="20"/>
      <c r="L31" s="20"/>
      <c r="M31" s="20"/>
      <c r="N31" s="20"/>
      <c r="O31" s="20"/>
      <c r="P31" s="20"/>
      <c r="Q31" s="21"/>
      <c r="R31" s="21"/>
      <c r="S31" s="22"/>
      <c r="T31" s="20"/>
      <c r="U31" s="20"/>
      <c r="V31" s="20"/>
      <c r="W31" s="20"/>
      <c r="X31" s="20"/>
      <c r="Y31" s="20"/>
      <c r="Z31" s="20"/>
      <c r="AA31" s="20"/>
      <c r="AB31" s="18"/>
      <c r="AC31" s="20"/>
      <c r="AD31" s="15" t="str">
        <f t="shared" si="0"/>
        <v/>
      </c>
      <c r="AE31" s="16" t="str">
        <f t="shared" si="1"/>
        <v/>
      </c>
      <c r="AF31" s="15" t="str">
        <f t="shared" si="2"/>
        <v/>
      </c>
      <c r="AG31" s="15">
        <f t="shared" si="3"/>
        <v>0</v>
      </c>
      <c r="AH31" s="15">
        <f t="shared" si="4"/>
        <v>0</v>
      </c>
      <c r="AI31" s="15" t="str">
        <f t="shared" si="5"/>
        <v/>
      </c>
      <c r="AJ31" s="15" t="str">
        <f>IF(AI31="","",IF(COUNTIFS($AI$9:AI31,AI31)=1,1,0))</f>
        <v/>
      </c>
      <c r="AK31" s="15" t="str">
        <f ca="1">IF(COUNTA(A31:AC31)=0,"",IF(OR(NOT(ISNUMBER(C31)),C31&lt;1),"Missing / invalid date",IF(A31="","Missing case ID",IF(COUNTIFS($A$9:$A$1008,A31)&gt;1,"Duplicate case ID",IF(C31&gt;TODAY(),"Future incident date",IF(OR(E31="",F31="",G31="",H31="",I31="",J31=""),"Complete required fields",IF(OR(AND(E31&lt;&gt;"",COUNTIFS(Setup!$F$13:$F$212,E31)=0),AND(F31&lt;&gt;"",COUNTIFS(Setup!$G$13:$G$212,F31)=0),AND(G31&lt;&gt;"",COUNTIFS(Setup!$H$13:$H$212,G31)=0),AND(H31&lt;&gt;"",COUNTIFS(Setup!$I$13:$I$212,H31)=0),AND(I31&lt;&gt;"",COUNTIFS(Setup!$J$13:$J$212,I31)=0),AND(J31&lt;&gt;"",COUNTIFS(Setup!$K$13:$K$212,J31)=0),AND(K31&lt;&gt;"",COUNTIFS(Setup!$L$13:$L$212,K31)=0),AND(L31&lt;&gt;"",COUNTIFS(Setup!$M$13:$M$212,L31)=0),AND(M31&lt;&gt;"",COUNTIFS(Setup!$N$13:$N$212,M31)=0),AND(N31&lt;&gt;"",COUNTIFS(Setup!$O$13:$O$212,N31)=0),AND(O31&lt;&gt;"",COUNTIFS(Setup!$P$13:$P$212,O31)=0),AND(P31&lt;&gt;"",COUNTIFS(Setup!$Q$13:$Q$212,P31)=0),AND(V31&lt;&gt;"",COUNTIFS(Setup!$R$13:$R$212,V31)=0),AND(W31&lt;&gt;"",COUNTIFS(Setup!$R$13:$R$212,W31)=0),AND(X31&lt;&gt;"",COUNTIFS(Setup!$S$13:$S$212,X31)=0),AND(Y31&lt;&gt;"",COUNTIFS(Setup!$S$13:$S$212,Y31)=0),AND(Z31&lt;&gt;"",COUNTIFS(Setup!$T$13:$T$212,Z31)=0)),"Use listed categories",IF(J31="Pending","Confirm work-relatedness",IF(COUNTIFS($AI$9:$AI$1008,AI31,$C$9:$C$1008,"&lt;&gt;"&amp;C31)&gt;0,"Event dates disagree",IF(OR(AND(Q31&lt;&gt;"",OR(NOT(ISNUMBER(Q31)),Q31&lt;0)),AND(R31&lt;&gt;"",OR(NOT(ISNUMBER(R31)),R31&lt;0)),AND(S31&lt;&gt;"",OR(NOT(ISNUMBER(S31)),S31&lt;0))),"Check days / cost",IF(AND(I31="Lost time",OR(NOT(ISNUMBER(Q31)),Q31&lt;1)),"Enter lost days",IF(AND(I31="Restricted / modified work",OR(NOT(ISNUMBER(R31)),R31&lt;1)),"Enter restricted days",IF(AND(Z31="Closed",NOT(ISNUMBER(AB31))),"Enter closure date",IF(AND(ISNUMBER(AB31),OR(AB31&lt;C31,AB31&gt;TODAY())),"Check closure date","Ready"))))))))))))))</f>
        <v/>
      </c>
    </row>
    <row r="32" spans="1:37" ht="24.95" customHeight="1">
      <c r="A32" s="23"/>
      <c r="B32" s="23"/>
      <c r="C32" s="24"/>
      <c r="D32" s="25"/>
      <c r="E32" s="26"/>
      <c r="F32" s="26"/>
      <c r="G32" s="26"/>
      <c r="H32" s="26"/>
      <c r="I32" s="26"/>
      <c r="J32" s="26"/>
      <c r="K32" s="26"/>
      <c r="L32" s="26"/>
      <c r="M32" s="26"/>
      <c r="N32" s="26"/>
      <c r="O32" s="26"/>
      <c r="P32" s="26"/>
      <c r="Q32" s="27"/>
      <c r="R32" s="27"/>
      <c r="S32" s="28"/>
      <c r="T32" s="26"/>
      <c r="U32" s="26"/>
      <c r="V32" s="26"/>
      <c r="W32" s="26"/>
      <c r="X32" s="26"/>
      <c r="Y32" s="26"/>
      <c r="Z32" s="26"/>
      <c r="AA32" s="26"/>
      <c r="AB32" s="24"/>
      <c r="AC32" s="26"/>
      <c r="AD32" s="15" t="str">
        <f t="shared" si="0"/>
        <v/>
      </c>
      <c r="AE32" s="16" t="str">
        <f t="shared" si="1"/>
        <v/>
      </c>
      <c r="AF32" s="15" t="str">
        <f t="shared" si="2"/>
        <v/>
      </c>
      <c r="AG32" s="15">
        <f t="shared" si="3"/>
        <v>0</v>
      </c>
      <c r="AH32" s="15">
        <f t="shared" si="4"/>
        <v>0</v>
      </c>
      <c r="AI32" s="15" t="str">
        <f t="shared" si="5"/>
        <v/>
      </c>
      <c r="AJ32" s="15" t="str">
        <f>IF(AI32="","",IF(COUNTIFS($AI$9:AI32,AI32)=1,1,0))</f>
        <v/>
      </c>
      <c r="AK32" s="15" t="str">
        <f ca="1">IF(COUNTA(A32:AC32)=0,"",IF(OR(NOT(ISNUMBER(C32)),C32&lt;1),"Missing / invalid date",IF(A32="","Missing case ID",IF(COUNTIFS($A$9:$A$1008,A32)&gt;1,"Duplicate case ID",IF(C32&gt;TODAY(),"Future incident date",IF(OR(E32="",F32="",G32="",H32="",I32="",J32=""),"Complete required fields",IF(OR(AND(E32&lt;&gt;"",COUNTIFS(Setup!$F$13:$F$212,E32)=0),AND(F32&lt;&gt;"",COUNTIFS(Setup!$G$13:$G$212,F32)=0),AND(G32&lt;&gt;"",COUNTIFS(Setup!$H$13:$H$212,G32)=0),AND(H32&lt;&gt;"",COUNTIFS(Setup!$I$13:$I$212,H32)=0),AND(I32&lt;&gt;"",COUNTIFS(Setup!$J$13:$J$212,I32)=0),AND(J32&lt;&gt;"",COUNTIFS(Setup!$K$13:$K$212,J32)=0),AND(K32&lt;&gt;"",COUNTIFS(Setup!$L$13:$L$212,K32)=0),AND(L32&lt;&gt;"",COUNTIFS(Setup!$M$13:$M$212,L32)=0),AND(M32&lt;&gt;"",COUNTIFS(Setup!$N$13:$N$212,M32)=0),AND(N32&lt;&gt;"",COUNTIFS(Setup!$O$13:$O$212,N32)=0),AND(O32&lt;&gt;"",COUNTIFS(Setup!$P$13:$P$212,O32)=0),AND(P32&lt;&gt;"",COUNTIFS(Setup!$Q$13:$Q$212,P32)=0),AND(V32&lt;&gt;"",COUNTIFS(Setup!$R$13:$R$212,V32)=0),AND(W32&lt;&gt;"",COUNTIFS(Setup!$R$13:$R$212,W32)=0),AND(X32&lt;&gt;"",COUNTIFS(Setup!$S$13:$S$212,X32)=0),AND(Y32&lt;&gt;"",COUNTIFS(Setup!$S$13:$S$212,Y32)=0),AND(Z32&lt;&gt;"",COUNTIFS(Setup!$T$13:$T$212,Z32)=0)),"Use listed categories",IF(J32="Pending","Confirm work-relatedness",IF(COUNTIFS($AI$9:$AI$1008,AI32,$C$9:$C$1008,"&lt;&gt;"&amp;C32)&gt;0,"Event dates disagree",IF(OR(AND(Q32&lt;&gt;"",OR(NOT(ISNUMBER(Q32)),Q32&lt;0)),AND(R32&lt;&gt;"",OR(NOT(ISNUMBER(R32)),R32&lt;0)),AND(S32&lt;&gt;"",OR(NOT(ISNUMBER(S32)),S32&lt;0))),"Check days / cost",IF(AND(I32="Lost time",OR(NOT(ISNUMBER(Q32)),Q32&lt;1)),"Enter lost days",IF(AND(I32="Restricted / modified work",OR(NOT(ISNUMBER(R32)),R32&lt;1)),"Enter restricted days",IF(AND(Z32="Closed",NOT(ISNUMBER(AB32))),"Enter closure date",IF(AND(ISNUMBER(AB32),OR(AB32&lt;C32,AB32&gt;TODAY())),"Check closure date","Ready"))))))))))))))</f>
        <v/>
      </c>
    </row>
    <row r="33" spans="1:37" ht="24.95" customHeight="1">
      <c r="A33" s="17"/>
      <c r="B33" s="17"/>
      <c r="C33" s="18"/>
      <c r="D33" s="19"/>
      <c r="E33" s="20"/>
      <c r="F33" s="20"/>
      <c r="G33" s="20"/>
      <c r="H33" s="20"/>
      <c r="I33" s="20"/>
      <c r="J33" s="20"/>
      <c r="K33" s="20"/>
      <c r="L33" s="20"/>
      <c r="M33" s="20"/>
      <c r="N33" s="20"/>
      <c r="O33" s="20"/>
      <c r="P33" s="20"/>
      <c r="Q33" s="21"/>
      <c r="R33" s="21"/>
      <c r="S33" s="22"/>
      <c r="T33" s="20"/>
      <c r="U33" s="20"/>
      <c r="V33" s="20"/>
      <c r="W33" s="20"/>
      <c r="X33" s="20"/>
      <c r="Y33" s="20"/>
      <c r="Z33" s="20"/>
      <c r="AA33" s="20"/>
      <c r="AB33" s="18"/>
      <c r="AC33" s="20"/>
      <c r="AD33" s="15" t="str">
        <f t="shared" si="0"/>
        <v/>
      </c>
      <c r="AE33" s="16" t="str">
        <f t="shared" si="1"/>
        <v/>
      </c>
      <c r="AF33" s="15" t="str">
        <f t="shared" si="2"/>
        <v/>
      </c>
      <c r="AG33" s="15">
        <f t="shared" si="3"/>
        <v>0</v>
      </c>
      <c r="AH33" s="15">
        <f t="shared" si="4"/>
        <v>0</v>
      </c>
      <c r="AI33" s="15" t="str">
        <f t="shared" si="5"/>
        <v/>
      </c>
      <c r="AJ33" s="15" t="str">
        <f>IF(AI33="","",IF(COUNTIFS($AI$9:AI33,AI33)=1,1,0))</f>
        <v/>
      </c>
      <c r="AK33" s="15" t="str">
        <f ca="1">IF(COUNTA(A33:AC33)=0,"",IF(OR(NOT(ISNUMBER(C33)),C33&lt;1),"Missing / invalid date",IF(A33="","Missing case ID",IF(COUNTIFS($A$9:$A$1008,A33)&gt;1,"Duplicate case ID",IF(C33&gt;TODAY(),"Future incident date",IF(OR(E33="",F33="",G33="",H33="",I33="",J33=""),"Complete required fields",IF(OR(AND(E33&lt;&gt;"",COUNTIFS(Setup!$F$13:$F$212,E33)=0),AND(F33&lt;&gt;"",COUNTIFS(Setup!$G$13:$G$212,F33)=0),AND(G33&lt;&gt;"",COUNTIFS(Setup!$H$13:$H$212,G33)=0),AND(H33&lt;&gt;"",COUNTIFS(Setup!$I$13:$I$212,H33)=0),AND(I33&lt;&gt;"",COUNTIFS(Setup!$J$13:$J$212,I33)=0),AND(J33&lt;&gt;"",COUNTIFS(Setup!$K$13:$K$212,J33)=0),AND(K33&lt;&gt;"",COUNTIFS(Setup!$L$13:$L$212,K33)=0),AND(L33&lt;&gt;"",COUNTIFS(Setup!$M$13:$M$212,L33)=0),AND(M33&lt;&gt;"",COUNTIFS(Setup!$N$13:$N$212,M33)=0),AND(N33&lt;&gt;"",COUNTIFS(Setup!$O$13:$O$212,N33)=0),AND(O33&lt;&gt;"",COUNTIFS(Setup!$P$13:$P$212,O33)=0),AND(P33&lt;&gt;"",COUNTIFS(Setup!$Q$13:$Q$212,P33)=0),AND(V33&lt;&gt;"",COUNTIFS(Setup!$R$13:$R$212,V33)=0),AND(W33&lt;&gt;"",COUNTIFS(Setup!$R$13:$R$212,W33)=0),AND(X33&lt;&gt;"",COUNTIFS(Setup!$S$13:$S$212,X33)=0),AND(Y33&lt;&gt;"",COUNTIFS(Setup!$S$13:$S$212,Y33)=0),AND(Z33&lt;&gt;"",COUNTIFS(Setup!$T$13:$T$212,Z33)=0)),"Use listed categories",IF(J33="Pending","Confirm work-relatedness",IF(COUNTIFS($AI$9:$AI$1008,AI33,$C$9:$C$1008,"&lt;&gt;"&amp;C33)&gt;0,"Event dates disagree",IF(OR(AND(Q33&lt;&gt;"",OR(NOT(ISNUMBER(Q33)),Q33&lt;0)),AND(R33&lt;&gt;"",OR(NOT(ISNUMBER(R33)),R33&lt;0)),AND(S33&lt;&gt;"",OR(NOT(ISNUMBER(S33)),S33&lt;0))),"Check days / cost",IF(AND(I33="Lost time",OR(NOT(ISNUMBER(Q33)),Q33&lt;1)),"Enter lost days",IF(AND(I33="Restricted / modified work",OR(NOT(ISNUMBER(R33)),R33&lt;1)),"Enter restricted days",IF(AND(Z33="Closed",NOT(ISNUMBER(AB33))),"Enter closure date",IF(AND(ISNUMBER(AB33),OR(AB33&lt;C33,AB33&gt;TODAY())),"Check closure date","Ready"))))))))))))))</f>
        <v/>
      </c>
    </row>
    <row r="34" spans="1:37" ht="24.95" customHeight="1">
      <c r="A34" s="23"/>
      <c r="B34" s="23"/>
      <c r="C34" s="24"/>
      <c r="D34" s="25"/>
      <c r="E34" s="26"/>
      <c r="F34" s="26"/>
      <c r="G34" s="26"/>
      <c r="H34" s="26"/>
      <c r="I34" s="26"/>
      <c r="J34" s="26"/>
      <c r="K34" s="26"/>
      <c r="L34" s="26"/>
      <c r="M34" s="26"/>
      <c r="N34" s="26"/>
      <c r="O34" s="26"/>
      <c r="P34" s="26"/>
      <c r="Q34" s="27"/>
      <c r="R34" s="27"/>
      <c r="S34" s="28"/>
      <c r="T34" s="26"/>
      <c r="U34" s="26"/>
      <c r="V34" s="26"/>
      <c r="W34" s="26"/>
      <c r="X34" s="26"/>
      <c r="Y34" s="26"/>
      <c r="Z34" s="26"/>
      <c r="AA34" s="26"/>
      <c r="AB34" s="24"/>
      <c r="AC34" s="26"/>
      <c r="AD34" s="15" t="str">
        <f t="shared" si="0"/>
        <v/>
      </c>
      <c r="AE34" s="16" t="str">
        <f t="shared" si="1"/>
        <v/>
      </c>
      <c r="AF34" s="15" t="str">
        <f t="shared" si="2"/>
        <v/>
      </c>
      <c r="AG34" s="15">
        <f t="shared" si="3"/>
        <v>0</v>
      </c>
      <c r="AH34" s="15">
        <f t="shared" si="4"/>
        <v>0</v>
      </c>
      <c r="AI34" s="15" t="str">
        <f t="shared" si="5"/>
        <v/>
      </c>
      <c r="AJ34" s="15" t="str">
        <f>IF(AI34="","",IF(COUNTIFS($AI$9:AI34,AI34)=1,1,0))</f>
        <v/>
      </c>
      <c r="AK34" s="15" t="str">
        <f ca="1">IF(COUNTA(A34:AC34)=0,"",IF(OR(NOT(ISNUMBER(C34)),C34&lt;1),"Missing / invalid date",IF(A34="","Missing case ID",IF(COUNTIFS($A$9:$A$1008,A34)&gt;1,"Duplicate case ID",IF(C34&gt;TODAY(),"Future incident date",IF(OR(E34="",F34="",G34="",H34="",I34="",J34=""),"Complete required fields",IF(OR(AND(E34&lt;&gt;"",COUNTIFS(Setup!$F$13:$F$212,E34)=0),AND(F34&lt;&gt;"",COUNTIFS(Setup!$G$13:$G$212,F34)=0),AND(G34&lt;&gt;"",COUNTIFS(Setup!$H$13:$H$212,G34)=0),AND(H34&lt;&gt;"",COUNTIFS(Setup!$I$13:$I$212,H34)=0),AND(I34&lt;&gt;"",COUNTIFS(Setup!$J$13:$J$212,I34)=0),AND(J34&lt;&gt;"",COUNTIFS(Setup!$K$13:$K$212,J34)=0),AND(K34&lt;&gt;"",COUNTIFS(Setup!$L$13:$L$212,K34)=0),AND(L34&lt;&gt;"",COUNTIFS(Setup!$M$13:$M$212,L34)=0),AND(M34&lt;&gt;"",COUNTIFS(Setup!$N$13:$N$212,M34)=0),AND(N34&lt;&gt;"",COUNTIFS(Setup!$O$13:$O$212,N34)=0),AND(O34&lt;&gt;"",COUNTIFS(Setup!$P$13:$P$212,O34)=0),AND(P34&lt;&gt;"",COUNTIFS(Setup!$Q$13:$Q$212,P34)=0),AND(V34&lt;&gt;"",COUNTIFS(Setup!$R$13:$R$212,V34)=0),AND(W34&lt;&gt;"",COUNTIFS(Setup!$R$13:$R$212,W34)=0),AND(X34&lt;&gt;"",COUNTIFS(Setup!$S$13:$S$212,X34)=0),AND(Y34&lt;&gt;"",COUNTIFS(Setup!$S$13:$S$212,Y34)=0),AND(Z34&lt;&gt;"",COUNTIFS(Setup!$T$13:$T$212,Z34)=0)),"Use listed categories",IF(J34="Pending","Confirm work-relatedness",IF(COUNTIFS($AI$9:$AI$1008,AI34,$C$9:$C$1008,"&lt;&gt;"&amp;C34)&gt;0,"Event dates disagree",IF(OR(AND(Q34&lt;&gt;"",OR(NOT(ISNUMBER(Q34)),Q34&lt;0)),AND(R34&lt;&gt;"",OR(NOT(ISNUMBER(R34)),R34&lt;0)),AND(S34&lt;&gt;"",OR(NOT(ISNUMBER(S34)),S34&lt;0))),"Check days / cost",IF(AND(I34="Lost time",OR(NOT(ISNUMBER(Q34)),Q34&lt;1)),"Enter lost days",IF(AND(I34="Restricted / modified work",OR(NOT(ISNUMBER(R34)),R34&lt;1)),"Enter restricted days",IF(AND(Z34="Closed",NOT(ISNUMBER(AB34))),"Enter closure date",IF(AND(ISNUMBER(AB34),OR(AB34&lt;C34,AB34&gt;TODAY())),"Check closure date","Ready"))))))))))))))</f>
        <v/>
      </c>
    </row>
    <row r="35" spans="1:37" ht="24.95" customHeight="1">
      <c r="A35" s="17"/>
      <c r="B35" s="17"/>
      <c r="C35" s="18"/>
      <c r="D35" s="19"/>
      <c r="E35" s="20"/>
      <c r="F35" s="20"/>
      <c r="G35" s="20"/>
      <c r="H35" s="20"/>
      <c r="I35" s="20"/>
      <c r="J35" s="20"/>
      <c r="K35" s="20"/>
      <c r="L35" s="20"/>
      <c r="M35" s="20"/>
      <c r="N35" s="20"/>
      <c r="O35" s="20"/>
      <c r="P35" s="20"/>
      <c r="Q35" s="21"/>
      <c r="R35" s="21"/>
      <c r="S35" s="22"/>
      <c r="T35" s="20"/>
      <c r="U35" s="20"/>
      <c r="V35" s="20"/>
      <c r="W35" s="20"/>
      <c r="X35" s="20"/>
      <c r="Y35" s="20"/>
      <c r="Z35" s="20"/>
      <c r="AA35" s="20"/>
      <c r="AB35" s="18"/>
      <c r="AC35" s="20"/>
      <c r="AD35" s="15" t="str">
        <f t="shared" si="0"/>
        <v/>
      </c>
      <c r="AE35" s="16" t="str">
        <f t="shared" si="1"/>
        <v/>
      </c>
      <c r="AF35" s="15" t="str">
        <f t="shared" si="2"/>
        <v/>
      </c>
      <c r="AG35" s="15">
        <f t="shared" si="3"/>
        <v>0</v>
      </c>
      <c r="AH35" s="15">
        <f t="shared" si="4"/>
        <v>0</v>
      </c>
      <c r="AI35" s="15" t="str">
        <f t="shared" si="5"/>
        <v/>
      </c>
      <c r="AJ35" s="15" t="str">
        <f>IF(AI35="","",IF(COUNTIFS($AI$9:AI35,AI35)=1,1,0))</f>
        <v/>
      </c>
      <c r="AK35" s="15" t="str">
        <f ca="1">IF(COUNTA(A35:AC35)=0,"",IF(OR(NOT(ISNUMBER(C35)),C35&lt;1),"Missing / invalid date",IF(A35="","Missing case ID",IF(COUNTIFS($A$9:$A$1008,A35)&gt;1,"Duplicate case ID",IF(C35&gt;TODAY(),"Future incident date",IF(OR(E35="",F35="",G35="",H35="",I35="",J35=""),"Complete required fields",IF(OR(AND(E35&lt;&gt;"",COUNTIFS(Setup!$F$13:$F$212,E35)=0),AND(F35&lt;&gt;"",COUNTIFS(Setup!$G$13:$G$212,F35)=0),AND(G35&lt;&gt;"",COUNTIFS(Setup!$H$13:$H$212,G35)=0),AND(H35&lt;&gt;"",COUNTIFS(Setup!$I$13:$I$212,H35)=0),AND(I35&lt;&gt;"",COUNTIFS(Setup!$J$13:$J$212,I35)=0),AND(J35&lt;&gt;"",COUNTIFS(Setup!$K$13:$K$212,J35)=0),AND(K35&lt;&gt;"",COUNTIFS(Setup!$L$13:$L$212,K35)=0),AND(L35&lt;&gt;"",COUNTIFS(Setup!$M$13:$M$212,L35)=0),AND(M35&lt;&gt;"",COUNTIFS(Setup!$N$13:$N$212,M35)=0),AND(N35&lt;&gt;"",COUNTIFS(Setup!$O$13:$O$212,N35)=0),AND(O35&lt;&gt;"",COUNTIFS(Setup!$P$13:$P$212,O35)=0),AND(P35&lt;&gt;"",COUNTIFS(Setup!$Q$13:$Q$212,P35)=0),AND(V35&lt;&gt;"",COUNTIFS(Setup!$R$13:$R$212,V35)=0),AND(W35&lt;&gt;"",COUNTIFS(Setup!$R$13:$R$212,W35)=0),AND(X35&lt;&gt;"",COUNTIFS(Setup!$S$13:$S$212,X35)=0),AND(Y35&lt;&gt;"",COUNTIFS(Setup!$S$13:$S$212,Y35)=0),AND(Z35&lt;&gt;"",COUNTIFS(Setup!$T$13:$T$212,Z35)=0)),"Use listed categories",IF(J35="Pending","Confirm work-relatedness",IF(COUNTIFS($AI$9:$AI$1008,AI35,$C$9:$C$1008,"&lt;&gt;"&amp;C35)&gt;0,"Event dates disagree",IF(OR(AND(Q35&lt;&gt;"",OR(NOT(ISNUMBER(Q35)),Q35&lt;0)),AND(R35&lt;&gt;"",OR(NOT(ISNUMBER(R35)),R35&lt;0)),AND(S35&lt;&gt;"",OR(NOT(ISNUMBER(S35)),S35&lt;0))),"Check days / cost",IF(AND(I35="Lost time",OR(NOT(ISNUMBER(Q35)),Q35&lt;1)),"Enter lost days",IF(AND(I35="Restricted / modified work",OR(NOT(ISNUMBER(R35)),R35&lt;1)),"Enter restricted days",IF(AND(Z35="Closed",NOT(ISNUMBER(AB35))),"Enter closure date",IF(AND(ISNUMBER(AB35),OR(AB35&lt;C35,AB35&gt;TODAY())),"Check closure date","Ready"))))))))))))))</f>
        <v/>
      </c>
    </row>
    <row r="36" spans="1:37" ht="24.95" customHeight="1">
      <c r="A36" s="23"/>
      <c r="B36" s="23"/>
      <c r="C36" s="24"/>
      <c r="D36" s="25"/>
      <c r="E36" s="26"/>
      <c r="F36" s="26"/>
      <c r="G36" s="26"/>
      <c r="H36" s="26"/>
      <c r="I36" s="26"/>
      <c r="J36" s="26"/>
      <c r="K36" s="26"/>
      <c r="L36" s="26"/>
      <c r="M36" s="26"/>
      <c r="N36" s="26"/>
      <c r="O36" s="26"/>
      <c r="P36" s="26"/>
      <c r="Q36" s="27"/>
      <c r="R36" s="27"/>
      <c r="S36" s="28"/>
      <c r="T36" s="26"/>
      <c r="U36" s="26"/>
      <c r="V36" s="26"/>
      <c r="W36" s="26"/>
      <c r="X36" s="26"/>
      <c r="Y36" s="26"/>
      <c r="Z36" s="26"/>
      <c r="AA36" s="26"/>
      <c r="AB36" s="24"/>
      <c r="AC36" s="26"/>
      <c r="AD36" s="15" t="str">
        <f t="shared" si="0"/>
        <v/>
      </c>
      <c r="AE36" s="16" t="str">
        <f t="shared" si="1"/>
        <v/>
      </c>
      <c r="AF36" s="15" t="str">
        <f t="shared" si="2"/>
        <v/>
      </c>
      <c r="AG36" s="15">
        <f t="shared" si="3"/>
        <v>0</v>
      </c>
      <c r="AH36" s="15">
        <f t="shared" si="4"/>
        <v>0</v>
      </c>
      <c r="AI36" s="15" t="str">
        <f t="shared" si="5"/>
        <v/>
      </c>
      <c r="AJ36" s="15" t="str">
        <f>IF(AI36="","",IF(COUNTIFS($AI$9:AI36,AI36)=1,1,0))</f>
        <v/>
      </c>
      <c r="AK36" s="15" t="str">
        <f ca="1">IF(COUNTA(A36:AC36)=0,"",IF(OR(NOT(ISNUMBER(C36)),C36&lt;1),"Missing / invalid date",IF(A36="","Missing case ID",IF(COUNTIFS($A$9:$A$1008,A36)&gt;1,"Duplicate case ID",IF(C36&gt;TODAY(),"Future incident date",IF(OR(E36="",F36="",G36="",H36="",I36="",J36=""),"Complete required fields",IF(OR(AND(E36&lt;&gt;"",COUNTIFS(Setup!$F$13:$F$212,E36)=0),AND(F36&lt;&gt;"",COUNTIFS(Setup!$G$13:$G$212,F36)=0),AND(G36&lt;&gt;"",COUNTIFS(Setup!$H$13:$H$212,G36)=0),AND(H36&lt;&gt;"",COUNTIFS(Setup!$I$13:$I$212,H36)=0),AND(I36&lt;&gt;"",COUNTIFS(Setup!$J$13:$J$212,I36)=0),AND(J36&lt;&gt;"",COUNTIFS(Setup!$K$13:$K$212,J36)=0),AND(K36&lt;&gt;"",COUNTIFS(Setup!$L$13:$L$212,K36)=0),AND(L36&lt;&gt;"",COUNTIFS(Setup!$M$13:$M$212,L36)=0),AND(M36&lt;&gt;"",COUNTIFS(Setup!$N$13:$N$212,M36)=0),AND(N36&lt;&gt;"",COUNTIFS(Setup!$O$13:$O$212,N36)=0),AND(O36&lt;&gt;"",COUNTIFS(Setup!$P$13:$P$212,O36)=0),AND(P36&lt;&gt;"",COUNTIFS(Setup!$Q$13:$Q$212,P36)=0),AND(V36&lt;&gt;"",COUNTIFS(Setup!$R$13:$R$212,V36)=0),AND(W36&lt;&gt;"",COUNTIFS(Setup!$R$13:$R$212,W36)=0),AND(X36&lt;&gt;"",COUNTIFS(Setup!$S$13:$S$212,X36)=0),AND(Y36&lt;&gt;"",COUNTIFS(Setup!$S$13:$S$212,Y36)=0),AND(Z36&lt;&gt;"",COUNTIFS(Setup!$T$13:$T$212,Z36)=0)),"Use listed categories",IF(J36="Pending","Confirm work-relatedness",IF(COUNTIFS($AI$9:$AI$1008,AI36,$C$9:$C$1008,"&lt;&gt;"&amp;C36)&gt;0,"Event dates disagree",IF(OR(AND(Q36&lt;&gt;"",OR(NOT(ISNUMBER(Q36)),Q36&lt;0)),AND(R36&lt;&gt;"",OR(NOT(ISNUMBER(R36)),R36&lt;0)),AND(S36&lt;&gt;"",OR(NOT(ISNUMBER(S36)),S36&lt;0))),"Check days / cost",IF(AND(I36="Lost time",OR(NOT(ISNUMBER(Q36)),Q36&lt;1)),"Enter lost days",IF(AND(I36="Restricted / modified work",OR(NOT(ISNUMBER(R36)),R36&lt;1)),"Enter restricted days",IF(AND(Z36="Closed",NOT(ISNUMBER(AB36))),"Enter closure date",IF(AND(ISNUMBER(AB36),OR(AB36&lt;C36,AB36&gt;TODAY())),"Check closure date","Ready"))))))))))))))</f>
        <v/>
      </c>
    </row>
    <row r="37" spans="1:37" ht="24.95" customHeight="1">
      <c r="A37" s="17"/>
      <c r="B37" s="17"/>
      <c r="C37" s="18"/>
      <c r="D37" s="19"/>
      <c r="E37" s="20"/>
      <c r="F37" s="20"/>
      <c r="G37" s="20"/>
      <c r="H37" s="20"/>
      <c r="I37" s="20"/>
      <c r="J37" s="20"/>
      <c r="K37" s="20"/>
      <c r="L37" s="20"/>
      <c r="M37" s="20"/>
      <c r="N37" s="20"/>
      <c r="O37" s="20"/>
      <c r="P37" s="20"/>
      <c r="Q37" s="21"/>
      <c r="R37" s="21"/>
      <c r="S37" s="22"/>
      <c r="T37" s="20"/>
      <c r="U37" s="20"/>
      <c r="V37" s="20"/>
      <c r="W37" s="20"/>
      <c r="X37" s="20"/>
      <c r="Y37" s="20"/>
      <c r="Z37" s="20"/>
      <c r="AA37" s="20"/>
      <c r="AB37" s="18"/>
      <c r="AC37" s="20"/>
      <c r="AD37" s="15" t="str">
        <f t="shared" si="0"/>
        <v/>
      </c>
      <c r="AE37" s="16" t="str">
        <f t="shared" si="1"/>
        <v/>
      </c>
      <c r="AF37" s="15" t="str">
        <f t="shared" si="2"/>
        <v/>
      </c>
      <c r="AG37" s="15">
        <f t="shared" si="3"/>
        <v>0</v>
      </c>
      <c r="AH37" s="15">
        <f t="shared" si="4"/>
        <v>0</v>
      </c>
      <c r="AI37" s="15" t="str">
        <f t="shared" si="5"/>
        <v/>
      </c>
      <c r="AJ37" s="15" t="str">
        <f>IF(AI37="","",IF(COUNTIFS($AI$9:AI37,AI37)=1,1,0))</f>
        <v/>
      </c>
      <c r="AK37" s="15" t="str">
        <f ca="1">IF(COUNTA(A37:AC37)=0,"",IF(OR(NOT(ISNUMBER(C37)),C37&lt;1),"Missing / invalid date",IF(A37="","Missing case ID",IF(COUNTIFS($A$9:$A$1008,A37)&gt;1,"Duplicate case ID",IF(C37&gt;TODAY(),"Future incident date",IF(OR(E37="",F37="",G37="",H37="",I37="",J37=""),"Complete required fields",IF(OR(AND(E37&lt;&gt;"",COUNTIFS(Setup!$F$13:$F$212,E37)=0),AND(F37&lt;&gt;"",COUNTIFS(Setup!$G$13:$G$212,F37)=0),AND(G37&lt;&gt;"",COUNTIFS(Setup!$H$13:$H$212,G37)=0),AND(H37&lt;&gt;"",COUNTIFS(Setup!$I$13:$I$212,H37)=0),AND(I37&lt;&gt;"",COUNTIFS(Setup!$J$13:$J$212,I37)=0),AND(J37&lt;&gt;"",COUNTIFS(Setup!$K$13:$K$212,J37)=0),AND(K37&lt;&gt;"",COUNTIFS(Setup!$L$13:$L$212,K37)=0),AND(L37&lt;&gt;"",COUNTIFS(Setup!$M$13:$M$212,L37)=0),AND(M37&lt;&gt;"",COUNTIFS(Setup!$N$13:$N$212,M37)=0),AND(N37&lt;&gt;"",COUNTIFS(Setup!$O$13:$O$212,N37)=0),AND(O37&lt;&gt;"",COUNTIFS(Setup!$P$13:$P$212,O37)=0),AND(P37&lt;&gt;"",COUNTIFS(Setup!$Q$13:$Q$212,P37)=0),AND(V37&lt;&gt;"",COUNTIFS(Setup!$R$13:$R$212,V37)=0),AND(W37&lt;&gt;"",COUNTIFS(Setup!$R$13:$R$212,W37)=0),AND(X37&lt;&gt;"",COUNTIFS(Setup!$S$13:$S$212,X37)=0),AND(Y37&lt;&gt;"",COUNTIFS(Setup!$S$13:$S$212,Y37)=0),AND(Z37&lt;&gt;"",COUNTIFS(Setup!$T$13:$T$212,Z37)=0)),"Use listed categories",IF(J37="Pending","Confirm work-relatedness",IF(COUNTIFS($AI$9:$AI$1008,AI37,$C$9:$C$1008,"&lt;&gt;"&amp;C37)&gt;0,"Event dates disagree",IF(OR(AND(Q37&lt;&gt;"",OR(NOT(ISNUMBER(Q37)),Q37&lt;0)),AND(R37&lt;&gt;"",OR(NOT(ISNUMBER(R37)),R37&lt;0)),AND(S37&lt;&gt;"",OR(NOT(ISNUMBER(S37)),S37&lt;0))),"Check days / cost",IF(AND(I37="Lost time",OR(NOT(ISNUMBER(Q37)),Q37&lt;1)),"Enter lost days",IF(AND(I37="Restricted / modified work",OR(NOT(ISNUMBER(R37)),R37&lt;1)),"Enter restricted days",IF(AND(Z37="Closed",NOT(ISNUMBER(AB37))),"Enter closure date",IF(AND(ISNUMBER(AB37),OR(AB37&lt;C37,AB37&gt;TODAY())),"Check closure date","Ready"))))))))))))))</f>
        <v/>
      </c>
    </row>
    <row r="38" spans="1:37" ht="24.95" customHeight="1">
      <c r="A38" s="23"/>
      <c r="B38" s="23"/>
      <c r="C38" s="24"/>
      <c r="D38" s="25"/>
      <c r="E38" s="26"/>
      <c r="F38" s="26"/>
      <c r="G38" s="26"/>
      <c r="H38" s="26"/>
      <c r="I38" s="26"/>
      <c r="J38" s="26"/>
      <c r="K38" s="26"/>
      <c r="L38" s="26"/>
      <c r="M38" s="26"/>
      <c r="N38" s="26"/>
      <c r="O38" s="26"/>
      <c r="P38" s="26"/>
      <c r="Q38" s="27"/>
      <c r="R38" s="27"/>
      <c r="S38" s="28"/>
      <c r="T38" s="26"/>
      <c r="U38" s="26"/>
      <c r="V38" s="26"/>
      <c r="W38" s="26"/>
      <c r="X38" s="26"/>
      <c r="Y38" s="26"/>
      <c r="Z38" s="26"/>
      <c r="AA38" s="26"/>
      <c r="AB38" s="24"/>
      <c r="AC38" s="26"/>
      <c r="AD38" s="15" t="str">
        <f t="shared" si="0"/>
        <v/>
      </c>
      <c r="AE38" s="16" t="str">
        <f t="shared" si="1"/>
        <v/>
      </c>
      <c r="AF38" s="15" t="str">
        <f t="shared" si="2"/>
        <v/>
      </c>
      <c r="AG38" s="15">
        <f t="shared" si="3"/>
        <v>0</v>
      </c>
      <c r="AH38" s="15">
        <f t="shared" si="4"/>
        <v>0</v>
      </c>
      <c r="AI38" s="15" t="str">
        <f t="shared" si="5"/>
        <v/>
      </c>
      <c r="AJ38" s="15" t="str">
        <f>IF(AI38="","",IF(COUNTIFS($AI$9:AI38,AI38)=1,1,0))</f>
        <v/>
      </c>
      <c r="AK38" s="15" t="str">
        <f ca="1">IF(COUNTA(A38:AC38)=0,"",IF(OR(NOT(ISNUMBER(C38)),C38&lt;1),"Missing / invalid date",IF(A38="","Missing case ID",IF(COUNTIFS($A$9:$A$1008,A38)&gt;1,"Duplicate case ID",IF(C38&gt;TODAY(),"Future incident date",IF(OR(E38="",F38="",G38="",H38="",I38="",J38=""),"Complete required fields",IF(OR(AND(E38&lt;&gt;"",COUNTIFS(Setup!$F$13:$F$212,E38)=0),AND(F38&lt;&gt;"",COUNTIFS(Setup!$G$13:$G$212,F38)=0),AND(G38&lt;&gt;"",COUNTIFS(Setup!$H$13:$H$212,G38)=0),AND(H38&lt;&gt;"",COUNTIFS(Setup!$I$13:$I$212,H38)=0),AND(I38&lt;&gt;"",COUNTIFS(Setup!$J$13:$J$212,I38)=0),AND(J38&lt;&gt;"",COUNTIFS(Setup!$K$13:$K$212,J38)=0),AND(K38&lt;&gt;"",COUNTIFS(Setup!$L$13:$L$212,K38)=0),AND(L38&lt;&gt;"",COUNTIFS(Setup!$M$13:$M$212,L38)=0),AND(M38&lt;&gt;"",COUNTIFS(Setup!$N$13:$N$212,M38)=0),AND(N38&lt;&gt;"",COUNTIFS(Setup!$O$13:$O$212,N38)=0),AND(O38&lt;&gt;"",COUNTIFS(Setup!$P$13:$P$212,O38)=0),AND(P38&lt;&gt;"",COUNTIFS(Setup!$Q$13:$Q$212,P38)=0),AND(V38&lt;&gt;"",COUNTIFS(Setup!$R$13:$R$212,V38)=0),AND(W38&lt;&gt;"",COUNTIFS(Setup!$R$13:$R$212,W38)=0),AND(X38&lt;&gt;"",COUNTIFS(Setup!$S$13:$S$212,X38)=0),AND(Y38&lt;&gt;"",COUNTIFS(Setup!$S$13:$S$212,Y38)=0),AND(Z38&lt;&gt;"",COUNTIFS(Setup!$T$13:$T$212,Z38)=0)),"Use listed categories",IF(J38="Pending","Confirm work-relatedness",IF(COUNTIFS($AI$9:$AI$1008,AI38,$C$9:$C$1008,"&lt;&gt;"&amp;C38)&gt;0,"Event dates disagree",IF(OR(AND(Q38&lt;&gt;"",OR(NOT(ISNUMBER(Q38)),Q38&lt;0)),AND(R38&lt;&gt;"",OR(NOT(ISNUMBER(R38)),R38&lt;0)),AND(S38&lt;&gt;"",OR(NOT(ISNUMBER(S38)),S38&lt;0))),"Check days / cost",IF(AND(I38="Lost time",OR(NOT(ISNUMBER(Q38)),Q38&lt;1)),"Enter lost days",IF(AND(I38="Restricted / modified work",OR(NOT(ISNUMBER(R38)),R38&lt;1)),"Enter restricted days",IF(AND(Z38="Closed",NOT(ISNUMBER(AB38))),"Enter closure date",IF(AND(ISNUMBER(AB38),OR(AB38&lt;C38,AB38&gt;TODAY())),"Check closure date","Ready"))))))))))))))</f>
        <v/>
      </c>
    </row>
    <row r="39" spans="1:37" ht="24.95" customHeight="1">
      <c r="A39" s="17"/>
      <c r="B39" s="17"/>
      <c r="C39" s="18"/>
      <c r="D39" s="19"/>
      <c r="E39" s="20"/>
      <c r="F39" s="20"/>
      <c r="G39" s="20"/>
      <c r="H39" s="20"/>
      <c r="I39" s="20"/>
      <c r="J39" s="20"/>
      <c r="K39" s="20"/>
      <c r="L39" s="20"/>
      <c r="M39" s="20"/>
      <c r="N39" s="20"/>
      <c r="O39" s="20"/>
      <c r="P39" s="20"/>
      <c r="Q39" s="21"/>
      <c r="R39" s="21"/>
      <c r="S39" s="22"/>
      <c r="T39" s="20"/>
      <c r="U39" s="20"/>
      <c r="V39" s="20"/>
      <c r="W39" s="20"/>
      <c r="X39" s="20"/>
      <c r="Y39" s="20"/>
      <c r="Z39" s="20"/>
      <c r="AA39" s="20"/>
      <c r="AB39" s="18"/>
      <c r="AC39" s="20"/>
      <c r="AD39" s="15" t="str">
        <f t="shared" si="0"/>
        <v/>
      </c>
      <c r="AE39" s="16" t="str">
        <f t="shared" si="1"/>
        <v/>
      </c>
      <c r="AF39" s="15" t="str">
        <f t="shared" si="2"/>
        <v/>
      </c>
      <c r="AG39" s="15">
        <f t="shared" si="3"/>
        <v>0</v>
      </c>
      <c r="AH39" s="15">
        <f t="shared" si="4"/>
        <v>0</v>
      </c>
      <c r="AI39" s="15" t="str">
        <f t="shared" si="5"/>
        <v/>
      </c>
      <c r="AJ39" s="15" t="str">
        <f>IF(AI39="","",IF(COUNTIFS($AI$9:AI39,AI39)=1,1,0))</f>
        <v/>
      </c>
      <c r="AK39" s="15" t="str">
        <f ca="1">IF(COUNTA(A39:AC39)=0,"",IF(OR(NOT(ISNUMBER(C39)),C39&lt;1),"Missing / invalid date",IF(A39="","Missing case ID",IF(COUNTIFS($A$9:$A$1008,A39)&gt;1,"Duplicate case ID",IF(C39&gt;TODAY(),"Future incident date",IF(OR(E39="",F39="",G39="",H39="",I39="",J39=""),"Complete required fields",IF(OR(AND(E39&lt;&gt;"",COUNTIFS(Setup!$F$13:$F$212,E39)=0),AND(F39&lt;&gt;"",COUNTIFS(Setup!$G$13:$G$212,F39)=0),AND(G39&lt;&gt;"",COUNTIFS(Setup!$H$13:$H$212,G39)=0),AND(H39&lt;&gt;"",COUNTIFS(Setup!$I$13:$I$212,H39)=0),AND(I39&lt;&gt;"",COUNTIFS(Setup!$J$13:$J$212,I39)=0),AND(J39&lt;&gt;"",COUNTIFS(Setup!$K$13:$K$212,J39)=0),AND(K39&lt;&gt;"",COUNTIFS(Setup!$L$13:$L$212,K39)=0),AND(L39&lt;&gt;"",COUNTIFS(Setup!$M$13:$M$212,L39)=0),AND(M39&lt;&gt;"",COUNTIFS(Setup!$N$13:$N$212,M39)=0),AND(N39&lt;&gt;"",COUNTIFS(Setup!$O$13:$O$212,N39)=0),AND(O39&lt;&gt;"",COUNTIFS(Setup!$P$13:$P$212,O39)=0),AND(P39&lt;&gt;"",COUNTIFS(Setup!$Q$13:$Q$212,P39)=0),AND(V39&lt;&gt;"",COUNTIFS(Setup!$R$13:$R$212,V39)=0),AND(W39&lt;&gt;"",COUNTIFS(Setup!$R$13:$R$212,W39)=0),AND(X39&lt;&gt;"",COUNTIFS(Setup!$S$13:$S$212,X39)=0),AND(Y39&lt;&gt;"",COUNTIFS(Setup!$S$13:$S$212,Y39)=0),AND(Z39&lt;&gt;"",COUNTIFS(Setup!$T$13:$T$212,Z39)=0)),"Use listed categories",IF(J39="Pending","Confirm work-relatedness",IF(COUNTIFS($AI$9:$AI$1008,AI39,$C$9:$C$1008,"&lt;&gt;"&amp;C39)&gt;0,"Event dates disagree",IF(OR(AND(Q39&lt;&gt;"",OR(NOT(ISNUMBER(Q39)),Q39&lt;0)),AND(R39&lt;&gt;"",OR(NOT(ISNUMBER(R39)),R39&lt;0)),AND(S39&lt;&gt;"",OR(NOT(ISNUMBER(S39)),S39&lt;0))),"Check days / cost",IF(AND(I39="Lost time",OR(NOT(ISNUMBER(Q39)),Q39&lt;1)),"Enter lost days",IF(AND(I39="Restricted / modified work",OR(NOT(ISNUMBER(R39)),R39&lt;1)),"Enter restricted days",IF(AND(Z39="Closed",NOT(ISNUMBER(AB39))),"Enter closure date",IF(AND(ISNUMBER(AB39),OR(AB39&lt;C39,AB39&gt;TODAY())),"Check closure date","Ready"))))))))))))))</f>
        <v/>
      </c>
    </row>
    <row r="40" spans="1:37" ht="24.95" customHeight="1">
      <c r="A40" s="23"/>
      <c r="B40" s="23"/>
      <c r="C40" s="24"/>
      <c r="D40" s="25"/>
      <c r="E40" s="26"/>
      <c r="F40" s="26"/>
      <c r="G40" s="26"/>
      <c r="H40" s="26"/>
      <c r="I40" s="26"/>
      <c r="J40" s="26"/>
      <c r="K40" s="26"/>
      <c r="L40" s="26"/>
      <c r="M40" s="26"/>
      <c r="N40" s="26"/>
      <c r="O40" s="26"/>
      <c r="P40" s="26"/>
      <c r="Q40" s="27"/>
      <c r="R40" s="27"/>
      <c r="S40" s="28"/>
      <c r="T40" s="26"/>
      <c r="U40" s="26"/>
      <c r="V40" s="26"/>
      <c r="W40" s="26"/>
      <c r="X40" s="26"/>
      <c r="Y40" s="26"/>
      <c r="Z40" s="26"/>
      <c r="AA40" s="26"/>
      <c r="AB40" s="24"/>
      <c r="AC40" s="26"/>
      <c r="AD40" s="15" t="str">
        <f t="shared" si="0"/>
        <v/>
      </c>
      <c r="AE40" s="16" t="str">
        <f t="shared" si="1"/>
        <v/>
      </c>
      <c r="AF40" s="15" t="str">
        <f t="shared" si="2"/>
        <v/>
      </c>
      <c r="AG40" s="15">
        <f t="shared" si="3"/>
        <v>0</v>
      </c>
      <c r="AH40" s="15">
        <f t="shared" si="4"/>
        <v>0</v>
      </c>
      <c r="AI40" s="15" t="str">
        <f t="shared" si="5"/>
        <v/>
      </c>
      <c r="AJ40" s="15" t="str">
        <f>IF(AI40="","",IF(COUNTIFS($AI$9:AI40,AI40)=1,1,0))</f>
        <v/>
      </c>
      <c r="AK40" s="15" t="str">
        <f ca="1">IF(COUNTA(A40:AC40)=0,"",IF(OR(NOT(ISNUMBER(C40)),C40&lt;1),"Missing / invalid date",IF(A40="","Missing case ID",IF(COUNTIFS($A$9:$A$1008,A40)&gt;1,"Duplicate case ID",IF(C40&gt;TODAY(),"Future incident date",IF(OR(E40="",F40="",G40="",H40="",I40="",J40=""),"Complete required fields",IF(OR(AND(E40&lt;&gt;"",COUNTIFS(Setup!$F$13:$F$212,E40)=0),AND(F40&lt;&gt;"",COUNTIFS(Setup!$G$13:$G$212,F40)=0),AND(G40&lt;&gt;"",COUNTIFS(Setup!$H$13:$H$212,G40)=0),AND(H40&lt;&gt;"",COUNTIFS(Setup!$I$13:$I$212,H40)=0),AND(I40&lt;&gt;"",COUNTIFS(Setup!$J$13:$J$212,I40)=0),AND(J40&lt;&gt;"",COUNTIFS(Setup!$K$13:$K$212,J40)=0),AND(K40&lt;&gt;"",COUNTIFS(Setup!$L$13:$L$212,K40)=0),AND(L40&lt;&gt;"",COUNTIFS(Setup!$M$13:$M$212,L40)=0),AND(M40&lt;&gt;"",COUNTIFS(Setup!$N$13:$N$212,M40)=0),AND(N40&lt;&gt;"",COUNTIFS(Setup!$O$13:$O$212,N40)=0),AND(O40&lt;&gt;"",COUNTIFS(Setup!$P$13:$P$212,O40)=0),AND(P40&lt;&gt;"",COUNTIFS(Setup!$Q$13:$Q$212,P40)=0),AND(V40&lt;&gt;"",COUNTIFS(Setup!$R$13:$R$212,V40)=0),AND(W40&lt;&gt;"",COUNTIFS(Setup!$R$13:$R$212,W40)=0),AND(X40&lt;&gt;"",COUNTIFS(Setup!$S$13:$S$212,X40)=0),AND(Y40&lt;&gt;"",COUNTIFS(Setup!$S$13:$S$212,Y40)=0),AND(Z40&lt;&gt;"",COUNTIFS(Setup!$T$13:$T$212,Z40)=0)),"Use listed categories",IF(J40="Pending","Confirm work-relatedness",IF(COUNTIFS($AI$9:$AI$1008,AI40,$C$9:$C$1008,"&lt;&gt;"&amp;C40)&gt;0,"Event dates disagree",IF(OR(AND(Q40&lt;&gt;"",OR(NOT(ISNUMBER(Q40)),Q40&lt;0)),AND(R40&lt;&gt;"",OR(NOT(ISNUMBER(R40)),R40&lt;0)),AND(S40&lt;&gt;"",OR(NOT(ISNUMBER(S40)),S40&lt;0))),"Check days / cost",IF(AND(I40="Lost time",OR(NOT(ISNUMBER(Q40)),Q40&lt;1)),"Enter lost days",IF(AND(I40="Restricted / modified work",OR(NOT(ISNUMBER(R40)),R40&lt;1)),"Enter restricted days",IF(AND(Z40="Closed",NOT(ISNUMBER(AB40))),"Enter closure date",IF(AND(ISNUMBER(AB40),OR(AB40&lt;C40,AB40&gt;TODAY())),"Check closure date","Ready"))))))))))))))</f>
        <v/>
      </c>
    </row>
    <row r="41" spans="1:37" ht="24.95" customHeight="1">
      <c r="A41" s="17"/>
      <c r="B41" s="17"/>
      <c r="C41" s="18"/>
      <c r="D41" s="19"/>
      <c r="E41" s="20"/>
      <c r="F41" s="20"/>
      <c r="G41" s="20"/>
      <c r="H41" s="20"/>
      <c r="I41" s="20"/>
      <c r="J41" s="20"/>
      <c r="K41" s="20"/>
      <c r="L41" s="20"/>
      <c r="M41" s="20"/>
      <c r="N41" s="20"/>
      <c r="O41" s="20"/>
      <c r="P41" s="20"/>
      <c r="Q41" s="21"/>
      <c r="R41" s="21"/>
      <c r="S41" s="22"/>
      <c r="T41" s="20"/>
      <c r="U41" s="20"/>
      <c r="V41" s="20"/>
      <c r="W41" s="20"/>
      <c r="X41" s="20"/>
      <c r="Y41" s="20"/>
      <c r="Z41" s="20"/>
      <c r="AA41" s="20"/>
      <c r="AB41" s="18"/>
      <c r="AC41" s="20"/>
      <c r="AD41" s="15" t="str">
        <f t="shared" si="0"/>
        <v/>
      </c>
      <c r="AE41" s="16" t="str">
        <f t="shared" si="1"/>
        <v/>
      </c>
      <c r="AF41" s="15" t="str">
        <f t="shared" si="2"/>
        <v/>
      </c>
      <c r="AG41" s="15">
        <f t="shared" si="3"/>
        <v>0</v>
      </c>
      <c r="AH41" s="15">
        <f t="shared" si="4"/>
        <v>0</v>
      </c>
      <c r="AI41" s="15" t="str">
        <f t="shared" si="5"/>
        <v/>
      </c>
      <c r="AJ41" s="15" t="str">
        <f>IF(AI41="","",IF(COUNTIFS($AI$9:AI41,AI41)=1,1,0))</f>
        <v/>
      </c>
      <c r="AK41" s="15" t="str">
        <f ca="1">IF(COUNTA(A41:AC41)=0,"",IF(OR(NOT(ISNUMBER(C41)),C41&lt;1),"Missing / invalid date",IF(A41="","Missing case ID",IF(COUNTIFS($A$9:$A$1008,A41)&gt;1,"Duplicate case ID",IF(C41&gt;TODAY(),"Future incident date",IF(OR(E41="",F41="",G41="",H41="",I41="",J41=""),"Complete required fields",IF(OR(AND(E41&lt;&gt;"",COUNTIFS(Setup!$F$13:$F$212,E41)=0),AND(F41&lt;&gt;"",COUNTIFS(Setup!$G$13:$G$212,F41)=0),AND(G41&lt;&gt;"",COUNTIFS(Setup!$H$13:$H$212,G41)=0),AND(H41&lt;&gt;"",COUNTIFS(Setup!$I$13:$I$212,H41)=0),AND(I41&lt;&gt;"",COUNTIFS(Setup!$J$13:$J$212,I41)=0),AND(J41&lt;&gt;"",COUNTIFS(Setup!$K$13:$K$212,J41)=0),AND(K41&lt;&gt;"",COUNTIFS(Setup!$L$13:$L$212,K41)=0),AND(L41&lt;&gt;"",COUNTIFS(Setup!$M$13:$M$212,L41)=0),AND(M41&lt;&gt;"",COUNTIFS(Setup!$N$13:$N$212,M41)=0),AND(N41&lt;&gt;"",COUNTIFS(Setup!$O$13:$O$212,N41)=0),AND(O41&lt;&gt;"",COUNTIFS(Setup!$P$13:$P$212,O41)=0),AND(P41&lt;&gt;"",COUNTIFS(Setup!$Q$13:$Q$212,P41)=0),AND(V41&lt;&gt;"",COUNTIFS(Setup!$R$13:$R$212,V41)=0),AND(W41&lt;&gt;"",COUNTIFS(Setup!$R$13:$R$212,W41)=0),AND(X41&lt;&gt;"",COUNTIFS(Setup!$S$13:$S$212,X41)=0),AND(Y41&lt;&gt;"",COUNTIFS(Setup!$S$13:$S$212,Y41)=0),AND(Z41&lt;&gt;"",COUNTIFS(Setup!$T$13:$T$212,Z41)=0)),"Use listed categories",IF(J41="Pending","Confirm work-relatedness",IF(COUNTIFS($AI$9:$AI$1008,AI41,$C$9:$C$1008,"&lt;&gt;"&amp;C41)&gt;0,"Event dates disagree",IF(OR(AND(Q41&lt;&gt;"",OR(NOT(ISNUMBER(Q41)),Q41&lt;0)),AND(R41&lt;&gt;"",OR(NOT(ISNUMBER(R41)),R41&lt;0)),AND(S41&lt;&gt;"",OR(NOT(ISNUMBER(S41)),S41&lt;0))),"Check days / cost",IF(AND(I41="Lost time",OR(NOT(ISNUMBER(Q41)),Q41&lt;1)),"Enter lost days",IF(AND(I41="Restricted / modified work",OR(NOT(ISNUMBER(R41)),R41&lt;1)),"Enter restricted days",IF(AND(Z41="Closed",NOT(ISNUMBER(AB41))),"Enter closure date",IF(AND(ISNUMBER(AB41),OR(AB41&lt;C41,AB41&gt;TODAY())),"Check closure date","Ready"))))))))))))))</f>
        <v/>
      </c>
    </row>
    <row r="42" spans="1:37" ht="24.95" customHeight="1">
      <c r="A42" s="23"/>
      <c r="B42" s="23"/>
      <c r="C42" s="24"/>
      <c r="D42" s="25"/>
      <c r="E42" s="26"/>
      <c r="F42" s="26"/>
      <c r="G42" s="26"/>
      <c r="H42" s="26"/>
      <c r="I42" s="26"/>
      <c r="J42" s="26"/>
      <c r="K42" s="26"/>
      <c r="L42" s="26"/>
      <c r="M42" s="26"/>
      <c r="N42" s="26"/>
      <c r="O42" s="26"/>
      <c r="P42" s="26"/>
      <c r="Q42" s="27"/>
      <c r="R42" s="27"/>
      <c r="S42" s="28"/>
      <c r="T42" s="26"/>
      <c r="U42" s="26"/>
      <c r="V42" s="26"/>
      <c r="W42" s="26"/>
      <c r="X42" s="26"/>
      <c r="Y42" s="26"/>
      <c r="Z42" s="26"/>
      <c r="AA42" s="26"/>
      <c r="AB42" s="24"/>
      <c r="AC42" s="26"/>
      <c r="AD42" s="15" t="str">
        <f t="shared" si="0"/>
        <v/>
      </c>
      <c r="AE42" s="16" t="str">
        <f t="shared" si="1"/>
        <v/>
      </c>
      <c r="AF42" s="15" t="str">
        <f t="shared" si="2"/>
        <v/>
      </c>
      <c r="AG42" s="15">
        <f t="shared" si="3"/>
        <v>0</v>
      </c>
      <c r="AH42" s="15">
        <f t="shared" si="4"/>
        <v>0</v>
      </c>
      <c r="AI42" s="15" t="str">
        <f t="shared" si="5"/>
        <v/>
      </c>
      <c r="AJ42" s="15" t="str">
        <f>IF(AI42="","",IF(COUNTIFS($AI$9:AI42,AI42)=1,1,0))</f>
        <v/>
      </c>
      <c r="AK42" s="15" t="str">
        <f ca="1">IF(COUNTA(A42:AC42)=0,"",IF(OR(NOT(ISNUMBER(C42)),C42&lt;1),"Missing / invalid date",IF(A42="","Missing case ID",IF(COUNTIFS($A$9:$A$1008,A42)&gt;1,"Duplicate case ID",IF(C42&gt;TODAY(),"Future incident date",IF(OR(E42="",F42="",G42="",H42="",I42="",J42=""),"Complete required fields",IF(OR(AND(E42&lt;&gt;"",COUNTIFS(Setup!$F$13:$F$212,E42)=0),AND(F42&lt;&gt;"",COUNTIFS(Setup!$G$13:$G$212,F42)=0),AND(G42&lt;&gt;"",COUNTIFS(Setup!$H$13:$H$212,G42)=0),AND(H42&lt;&gt;"",COUNTIFS(Setup!$I$13:$I$212,H42)=0),AND(I42&lt;&gt;"",COUNTIFS(Setup!$J$13:$J$212,I42)=0),AND(J42&lt;&gt;"",COUNTIFS(Setup!$K$13:$K$212,J42)=0),AND(K42&lt;&gt;"",COUNTIFS(Setup!$L$13:$L$212,K42)=0),AND(L42&lt;&gt;"",COUNTIFS(Setup!$M$13:$M$212,L42)=0),AND(M42&lt;&gt;"",COUNTIFS(Setup!$N$13:$N$212,M42)=0),AND(N42&lt;&gt;"",COUNTIFS(Setup!$O$13:$O$212,N42)=0),AND(O42&lt;&gt;"",COUNTIFS(Setup!$P$13:$P$212,O42)=0),AND(P42&lt;&gt;"",COUNTIFS(Setup!$Q$13:$Q$212,P42)=0),AND(V42&lt;&gt;"",COUNTIFS(Setup!$R$13:$R$212,V42)=0),AND(W42&lt;&gt;"",COUNTIFS(Setup!$R$13:$R$212,W42)=0),AND(X42&lt;&gt;"",COUNTIFS(Setup!$S$13:$S$212,X42)=0),AND(Y42&lt;&gt;"",COUNTIFS(Setup!$S$13:$S$212,Y42)=0),AND(Z42&lt;&gt;"",COUNTIFS(Setup!$T$13:$T$212,Z42)=0)),"Use listed categories",IF(J42="Pending","Confirm work-relatedness",IF(COUNTIFS($AI$9:$AI$1008,AI42,$C$9:$C$1008,"&lt;&gt;"&amp;C42)&gt;0,"Event dates disagree",IF(OR(AND(Q42&lt;&gt;"",OR(NOT(ISNUMBER(Q42)),Q42&lt;0)),AND(R42&lt;&gt;"",OR(NOT(ISNUMBER(R42)),R42&lt;0)),AND(S42&lt;&gt;"",OR(NOT(ISNUMBER(S42)),S42&lt;0))),"Check days / cost",IF(AND(I42="Lost time",OR(NOT(ISNUMBER(Q42)),Q42&lt;1)),"Enter lost days",IF(AND(I42="Restricted / modified work",OR(NOT(ISNUMBER(R42)),R42&lt;1)),"Enter restricted days",IF(AND(Z42="Closed",NOT(ISNUMBER(AB42))),"Enter closure date",IF(AND(ISNUMBER(AB42),OR(AB42&lt;C42,AB42&gt;TODAY())),"Check closure date","Ready"))))))))))))))</f>
        <v/>
      </c>
    </row>
    <row r="43" spans="1:37" ht="24.95" customHeight="1">
      <c r="A43" s="17"/>
      <c r="B43" s="17"/>
      <c r="C43" s="18"/>
      <c r="D43" s="19"/>
      <c r="E43" s="20"/>
      <c r="F43" s="20"/>
      <c r="G43" s="20"/>
      <c r="H43" s="20"/>
      <c r="I43" s="20"/>
      <c r="J43" s="20"/>
      <c r="K43" s="20"/>
      <c r="L43" s="20"/>
      <c r="M43" s="20"/>
      <c r="N43" s="20"/>
      <c r="O43" s="20"/>
      <c r="P43" s="20"/>
      <c r="Q43" s="21"/>
      <c r="R43" s="21"/>
      <c r="S43" s="22"/>
      <c r="T43" s="20"/>
      <c r="U43" s="20"/>
      <c r="V43" s="20"/>
      <c r="W43" s="20"/>
      <c r="X43" s="20"/>
      <c r="Y43" s="20"/>
      <c r="Z43" s="20"/>
      <c r="AA43" s="20"/>
      <c r="AB43" s="18"/>
      <c r="AC43" s="20"/>
      <c r="AD43" s="15" t="str">
        <f t="shared" si="0"/>
        <v/>
      </c>
      <c r="AE43" s="16" t="str">
        <f t="shared" si="1"/>
        <v/>
      </c>
      <c r="AF43" s="15" t="str">
        <f t="shared" si="2"/>
        <v/>
      </c>
      <c r="AG43" s="15">
        <f t="shared" si="3"/>
        <v>0</v>
      </c>
      <c r="AH43" s="15">
        <f t="shared" si="4"/>
        <v>0</v>
      </c>
      <c r="AI43" s="15" t="str">
        <f t="shared" si="5"/>
        <v/>
      </c>
      <c r="AJ43" s="15" t="str">
        <f>IF(AI43="","",IF(COUNTIFS($AI$9:AI43,AI43)=1,1,0))</f>
        <v/>
      </c>
      <c r="AK43" s="15" t="str">
        <f ca="1">IF(COUNTA(A43:AC43)=0,"",IF(OR(NOT(ISNUMBER(C43)),C43&lt;1),"Missing / invalid date",IF(A43="","Missing case ID",IF(COUNTIFS($A$9:$A$1008,A43)&gt;1,"Duplicate case ID",IF(C43&gt;TODAY(),"Future incident date",IF(OR(E43="",F43="",G43="",H43="",I43="",J43=""),"Complete required fields",IF(OR(AND(E43&lt;&gt;"",COUNTIFS(Setup!$F$13:$F$212,E43)=0),AND(F43&lt;&gt;"",COUNTIFS(Setup!$G$13:$G$212,F43)=0),AND(G43&lt;&gt;"",COUNTIFS(Setup!$H$13:$H$212,G43)=0),AND(H43&lt;&gt;"",COUNTIFS(Setup!$I$13:$I$212,H43)=0),AND(I43&lt;&gt;"",COUNTIFS(Setup!$J$13:$J$212,I43)=0),AND(J43&lt;&gt;"",COUNTIFS(Setup!$K$13:$K$212,J43)=0),AND(K43&lt;&gt;"",COUNTIFS(Setup!$L$13:$L$212,K43)=0),AND(L43&lt;&gt;"",COUNTIFS(Setup!$M$13:$M$212,L43)=0),AND(M43&lt;&gt;"",COUNTIFS(Setup!$N$13:$N$212,M43)=0),AND(N43&lt;&gt;"",COUNTIFS(Setup!$O$13:$O$212,N43)=0),AND(O43&lt;&gt;"",COUNTIFS(Setup!$P$13:$P$212,O43)=0),AND(P43&lt;&gt;"",COUNTIFS(Setup!$Q$13:$Q$212,P43)=0),AND(V43&lt;&gt;"",COUNTIFS(Setup!$R$13:$R$212,V43)=0),AND(W43&lt;&gt;"",COUNTIFS(Setup!$R$13:$R$212,W43)=0),AND(X43&lt;&gt;"",COUNTIFS(Setup!$S$13:$S$212,X43)=0),AND(Y43&lt;&gt;"",COUNTIFS(Setup!$S$13:$S$212,Y43)=0),AND(Z43&lt;&gt;"",COUNTIFS(Setup!$T$13:$T$212,Z43)=0)),"Use listed categories",IF(J43="Pending","Confirm work-relatedness",IF(COUNTIFS($AI$9:$AI$1008,AI43,$C$9:$C$1008,"&lt;&gt;"&amp;C43)&gt;0,"Event dates disagree",IF(OR(AND(Q43&lt;&gt;"",OR(NOT(ISNUMBER(Q43)),Q43&lt;0)),AND(R43&lt;&gt;"",OR(NOT(ISNUMBER(R43)),R43&lt;0)),AND(S43&lt;&gt;"",OR(NOT(ISNUMBER(S43)),S43&lt;0))),"Check days / cost",IF(AND(I43="Lost time",OR(NOT(ISNUMBER(Q43)),Q43&lt;1)),"Enter lost days",IF(AND(I43="Restricted / modified work",OR(NOT(ISNUMBER(R43)),R43&lt;1)),"Enter restricted days",IF(AND(Z43="Closed",NOT(ISNUMBER(AB43))),"Enter closure date",IF(AND(ISNUMBER(AB43),OR(AB43&lt;C43,AB43&gt;TODAY())),"Check closure date","Ready"))))))))))))))</f>
        <v/>
      </c>
    </row>
    <row r="44" spans="1:37" ht="24.95" customHeight="1">
      <c r="A44" s="23"/>
      <c r="B44" s="23"/>
      <c r="C44" s="24"/>
      <c r="D44" s="25"/>
      <c r="E44" s="26"/>
      <c r="F44" s="26"/>
      <c r="G44" s="26"/>
      <c r="H44" s="26"/>
      <c r="I44" s="26"/>
      <c r="J44" s="26"/>
      <c r="K44" s="26"/>
      <c r="L44" s="26"/>
      <c r="M44" s="26"/>
      <c r="N44" s="26"/>
      <c r="O44" s="26"/>
      <c r="P44" s="26"/>
      <c r="Q44" s="27"/>
      <c r="R44" s="27"/>
      <c r="S44" s="28"/>
      <c r="T44" s="26"/>
      <c r="U44" s="26"/>
      <c r="V44" s="26"/>
      <c r="W44" s="26"/>
      <c r="X44" s="26"/>
      <c r="Y44" s="26"/>
      <c r="Z44" s="26"/>
      <c r="AA44" s="26"/>
      <c r="AB44" s="24"/>
      <c r="AC44" s="26"/>
      <c r="AD44" s="15" t="str">
        <f t="shared" si="0"/>
        <v/>
      </c>
      <c r="AE44" s="16" t="str">
        <f t="shared" si="1"/>
        <v/>
      </c>
      <c r="AF44" s="15" t="str">
        <f t="shared" si="2"/>
        <v/>
      </c>
      <c r="AG44" s="15">
        <f t="shared" si="3"/>
        <v>0</v>
      </c>
      <c r="AH44" s="15">
        <f t="shared" si="4"/>
        <v>0</v>
      </c>
      <c r="AI44" s="15" t="str">
        <f t="shared" si="5"/>
        <v/>
      </c>
      <c r="AJ44" s="15" t="str">
        <f>IF(AI44="","",IF(COUNTIFS($AI$9:AI44,AI44)=1,1,0))</f>
        <v/>
      </c>
      <c r="AK44" s="15" t="str">
        <f ca="1">IF(COUNTA(A44:AC44)=0,"",IF(OR(NOT(ISNUMBER(C44)),C44&lt;1),"Missing / invalid date",IF(A44="","Missing case ID",IF(COUNTIFS($A$9:$A$1008,A44)&gt;1,"Duplicate case ID",IF(C44&gt;TODAY(),"Future incident date",IF(OR(E44="",F44="",G44="",H44="",I44="",J44=""),"Complete required fields",IF(OR(AND(E44&lt;&gt;"",COUNTIFS(Setup!$F$13:$F$212,E44)=0),AND(F44&lt;&gt;"",COUNTIFS(Setup!$G$13:$G$212,F44)=0),AND(G44&lt;&gt;"",COUNTIFS(Setup!$H$13:$H$212,G44)=0),AND(H44&lt;&gt;"",COUNTIFS(Setup!$I$13:$I$212,H44)=0),AND(I44&lt;&gt;"",COUNTIFS(Setup!$J$13:$J$212,I44)=0),AND(J44&lt;&gt;"",COUNTIFS(Setup!$K$13:$K$212,J44)=0),AND(K44&lt;&gt;"",COUNTIFS(Setup!$L$13:$L$212,K44)=0),AND(L44&lt;&gt;"",COUNTIFS(Setup!$M$13:$M$212,L44)=0),AND(M44&lt;&gt;"",COUNTIFS(Setup!$N$13:$N$212,M44)=0),AND(N44&lt;&gt;"",COUNTIFS(Setup!$O$13:$O$212,N44)=0),AND(O44&lt;&gt;"",COUNTIFS(Setup!$P$13:$P$212,O44)=0),AND(P44&lt;&gt;"",COUNTIFS(Setup!$Q$13:$Q$212,P44)=0),AND(V44&lt;&gt;"",COUNTIFS(Setup!$R$13:$R$212,V44)=0),AND(W44&lt;&gt;"",COUNTIFS(Setup!$R$13:$R$212,W44)=0),AND(X44&lt;&gt;"",COUNTIFS(Setup!$S$13:$S$212,X44)=0),AND(Y44&lt;&gt;"",COUNTIFS(Setup!$S$13:$S$212,Y44)=0),AND(Z44&lt;&gt;"",COUNTIFS(Setup!$T$13:$T$212,Z44)=0)),"Use listed categories",IF(J44="Pending","Confirm work-relatedness",IF(COUNTIFS($AI$9:$AI$1008,AI44,$C$9:$C$1008,"&lt;&gt;"&amp;C44)&gt;0,"Event dates disagree",IF(OR(AND(Q44&lt;&gt;"",OR(NOT(ISNUMBER(Q44)),Q44&lt;0)),AND(R44&lt;&gt;"",OR(NOT(ISNUMBER(R44)),R44&lt;0)),AND(S44&lt;&gt;"",OR(NOT(ISNUMBER(S44)),S44&lt;0))),"Check days / cost",IF(AND(I44="Lost time",OR(NOT(ISNUMBER(Q44)),Q44&lt;1)),"Enter lost days",IF(AND(I44="Restricted / modified work",OR(NOT(ISNUMBER(R44)),R44&lt;1)),"Enter restricted days",IF(AND(Z44="Closed",NOT(ISNUMBER(AB44))),"Enter closure date",IF(AND(ISNUMBER(AB44),OR(AB44&lt;C44,AB44&gt;TODAY())),"Check closure date","Ready"))))))))))))))</f>
        <v/>
      </c>
    </row>
    <row r="45" spans="1:37" ht="24.95" customHeight="1">
      <c r="A45" s="17"/>
      <c r="B45" s="17"/>
      <c r="C45" s="18"/>
      <c r="D45" s="19"/>
      <c r="E45" s="20"/>
      <c r="F45" s="20"/>
      <c r="G45" s="20"/>
      <c r="H45" s="20"/>
      <c r="I45" s="20"/>
      <c r="J45" s="20"/>
      <c r="K45" s="20"/>
      <c r="L45" s="20"/>
      <c r="M45" s="20"/>
      <c r="N45" s="20"/>
      <c r="O45" s="20"/>
      <c r="P45" s="20"/>
      <c r="Q45" s="21"/>
      <c r="R45" s="21"/>
      <c r="S45" s="22"/>
      <c r="T45" s="20"/>
      <c r="U45" s="20"/>
      <c r="V45" s="20"/>
      <c r="W45" s="20"/>
      <c r="X45" s="20"/>
      <c r="Y45" s="20"/>
      <c r="Z45" s="20"/>
      <c r="AA45" s="20"/>
      <c r="AB45" s="18"/>
      <c r="AC45" s="20"/>
      <c r="AD45" s="15" t="str">
        <f t="shared" si="0"/>
        <v/>
      </c>
      <c r="AE45" s="16" t="str">
        <f t="shared" si="1"/>
        <v/>
      </c>
      <c r="AF45" s="15" t="str">
        <f t="shared" si="2"/>
        <v/>
      </c>
      <c r="AG45" s="15">
        <f t="shared" si="3"/>
        <v>0</v>
      </c>
      <c r="AH45" s="15">
        <f t="shared" si="4"/>
        <v>0</v>
      </c>
      <c r="AI45" s="15" t="str">
        <f t="shared" si="5"/>
        <v/>
      </c>
      <c r="AJ45" s="15" t="str">
        <f>IF(AI45="","",IF(COUNTIFS($AI$9:AI45,AI45)=1,1,0))</f>
        <v/>
      </c>
      <c r="AK45" s="15" t="str">
        <f ca="1">IF(COUNTA(A45:AC45)=0,"",IF(OR(NOT(ISNUMBER(C45)),C45&lt;1),"Missing / invalid date",IF(A45="","Missing case ID",IF(COUNTIFS($A$9:$A$1008,A45)&gt;1,"Duplicate case ID",IF(C45&gt;TODAY(),"Future incident date",IF(OR(E45="",F45="",G45="",H45="",I45="",J45=""),"Complete required fields",IF(OR(AND(E45&lt;&gt;"",COUNTIFS(Setup!$F$13:$F$212,E45)=0),AND(F45&lt;&gt;"",COUNTIFS(Setup!$G$13:$G$212,F45)=0),AND(G45&lt;&gt;"",COUNTIFS(Setup!$H$13:$H$212,G45)=0),AND(H45&lt;&gt;"",COUNTIFS(Setup!$I$13:$I$212,H45)=0),AND(I45&lt;&gt;"",COUNTIFS(Setup!$J$13:$J$212,I45)=0),AND(J45&lt;&gt;"",COUNTIFS(Setup!$K$13:$K$212,J45)=0),AND(K45&lt;&gt;"",COUNTIFS(Setup!$L$13:$L$212,K45)=0),AND(L45&lt;&gt;"",COUNTIFS(Setup!$M$13:$M$212,L45)=0),AND(M45&lt;&gt;"",COUNTIFS(Setup!$N$13:$N$212,M45)=0),AND(N45&lt;&gt;"",COUNTIFS(Setup!$O$13:$O$212,N45)=0),AND(O45&lt;&gt;"",COUNTIFS(Setup!$P$13:$P$212,O45)=0),AND(P45&lt;&gt;"",COUNTIFS(Setup!$Q$13:$Q$212,P45)=0),AND(V45&lt;&gt;"",COUNTIFS(Setup!$R$13:$R$212,V45)=0),AND(W45&lt;&gt;"",COUNTIFS(Setup!$R$13:$R$212,W45)=0),AND(X45&lt;&gt;"",COUNTIFS(Setup!$S$13:$S$212,X45)=0),AND(Y45&lt;&gt;"",COUNTIFS(Setup!$S$13:$S$212,Y45)=0),AND(Z45&lt;&gt;"",COUNTIFS(Setup!$T$13:$T$212,Z45)=0)),"Use listed categories",IF(J45="Pending","Confirm work-relatedness",IF(COUNTIFS($AI$9:$AI$1008,AI45,$C$9:$C$1008,"&lt;&gt;"&amp;C45)&gt;0,"Event dates disagree",IF(OR(AND(Q45&lt;&gt;"",OR(NOT(ISNUMBER(Q45)),Q45&lt;0)),AND(R45&lt;&gt;"",OR(NOT(ISNUMBER(R45)),R45&lt;0)),AND(S45&lt;&gt;"",OR(NOT(ISNUMBER(S45)),S45&lt;0))),"Check days / cost",IF(AND(I45="Lost time",OR(NOT(ISNUMBER(Q45)),Q45&lt;1)),"Enter lost days",IF(AND(I45="Restricted / modified work",OR(NOT(ISNUMBER(R45)),R45&lt;1)),"Enter restricted days",IF(AND(Z45="Closed",NOT(ISNUMBER(AB45))),"Enter closure date",IF(AND(ISNUMBER(AB45),OR(AB45&lt;C45,AB45&gt;TODAY())),"Check closure date","Ready"))))))))))))))</f>
        <v/>
      </c>
    </row>
    <row r="46" spans="1:37" ht="24.95" customHeight="1">
      <c r="A46" s="23"/>
      <c r="B46" s="23"/>
      <c r="C46" s="24"/>
      <c r="D46" s="25"/>
      <c r="E46" s="26"/>
      <c r="F46" s="26"/>
      <c r="G46" s="26"/>
      <c r="H46" s="26"/>
      <c r="I46" s="26"/>
      <c r="J46" s="26"/>
      <c r="K46" s="26"/>
      <c r="L46" s="26"/>
      <c r="M46" s="26"/>
      <c r="N46" s="26"/>
      <c r="O46" s="26"/>
      <c r="P46" s="26"/>
      <c r="Q46" s="27"/>
      <c r="R46" s="27"/>
      <c r="S46" s="28"/>
      <c r="T46" s="26"/>
      <c r="U46" s="26"/>
      <c r="V46" s="26"/>
      <c r="W46" s="26"/>
      <c r="X46" s="26"/>
      <c r="Y46" s="26"/>
      <c r="Z46" s="26"/>
      <c r="AA46" s="26"/>
      <c r="AB46" s="24"/>
      <c r="AC46" s="26"/>
      <c r="AD46" s="15" t="str">
        <f t="shared" si="0"/>
        <v/>
      </c>
      <c r="AE46" s="16" t="str">
        <f t="shared" si="1"/>
        <v/>
      </c>
      <c r="AF46" s="15" t="str">
        <f t="shared" si="2"/>
        <v/>
      </c>
      <c r="AG46" s="15">
        <f t="shared" si="3"/>
        <v>0</v>
      </c>
      <c r="AH46" s="15">
        <f t="shared" si="4"/>
        <v>0</v>
      </c>
      <c r="AI46" s="15" t="str">
        <f t="shared" si="5"/>
        <v/>
      </c>
      <c r="AJ46" s="15" t="str">
        <f>IF(AI46="","",IF(COUNTIFS($AI$9:AI46,AI46)=1,1,0))</f>
        <v/>
      </c>
      <c r="AK46" s="15" t="str">
        <f ca="1">IF(COUNTA(A46:AC46)=0,"",IF(OR(NOT(ISNUMBER(C46)),C46&lt;1),"Missing / invalid date",IF(A46="","Missing case ID",IF(COUNTIFS($A$9:$A$1008,A46)&gt;1,"Duplicate case ID",IF(C46&gt;TODAY(),"Future incident date",IF(OR(E46="",F46="",G46="",H46="",I46="",J46=""),"Complete required fields",IF(OR(AND(E46&lt;&gt;"",COUNTIFS(Setup!$F$13:$F$212,E46)=0),AND(F46&lt;&gt;"",COUNTIFS(Setup!$G$13:$G$212,F46)=0),AND(G46&lt;&gt;"",COUNTIFS(Setup!$H$13:$H$212,G46)=0),AND(H46&lt;&gt;"",COUNTIFS(Setup!$I$13:$I$212,H46)=0),AND(I46&lt;&gt;"",COUNTIFS(Setup!$J$13:$J$212,I46)=0),AND(J46&lt;&gt;"",COUNTIFS(Setup!$K$13:$K$212,J46)=0),AND(K46&lt;&gt;"",COUNTIFS(Setup!$L$13:$L$212,K46)=0),AND(L46&lt;&gt;"",COUNTIFS(Setup!$M$13:$M$212,L46)=0),AND(M46&lt;&gt;"",COUNTIFS(Setup!$N$13:$N$212,M46)=0),AND(N46&lt;&gt;"",COUNTIFS(Setup!$O$13:$O$212,N46)=0),AND(O46&lt;&gt;"",COUNTIFS(Setup!$P$13:$P$212,O46)=0),AND(P46&lt;&gt;"",COUNTIFS(Setup!$Q$13:$Q$212,P46)=0),AND(V46&lt;&gt;"",COUNTIFS(Setup!$R$13:$R$212,V46)=0),AND(W46&lt;&gt;"",COUNTIFS(Setup!$R$13:$R$212,W46)=0),AND(X46&lt;&gt;"",COUNTIFS(Setup!$S$13:$S$212,X46)=0),AND(Y46&lt;&gt;"",COUNTIFS(Setup!$S$13:$S$212,Y46)=0),AND(Z46&lt;&gt;"",COUNTIFS(Setup!$T$13:$T$212,Z46)=0)),"Use listed categories",IF(J46="Pending","Confirm work-relatedness",IF(COUNTIFS($AI$9:$AI$1008,AI46,$C$9:$C$1008,"&lt;&gt;"&amp;C46)&gt;0,"Event dates disagree",IF(OR(AND(Q46&lt;&gt;"",OR(NOT(ISNUMBER(Q46)),Q46&lt;0)),AND(R46&lt;&gt;"",OR(NOT(ISNUMBER(R46)),R46&lt;0)),AND(S46&lt;&gt;"",OR(NOT(ISNUMBER(S46)),S46&lt;0))),"Check days / cost",IF(AND(I46="Lost time",OR(NOT(ISNUMBER(Q46)),Q46&lt;1)),"Enter lost days",IF(AND(I46="Restricted / modified work",OR(NOT(ISNUMBER(R46)),R46&lt;1)),"Enter restricted days",IF(AND(Z46="Closed",NOT(ISNUMBER(AB46))),"Enter closure date",IF(AND(ISNUMBER(AB46),OR(AB46&lt;C46,AB46&gt;TODAY())),"Check closure date","Ready"))))))))))))))</f>
        <v/>
      </c>
    </row>
    <row r="47" spans="1:37" ht="24.95" customHeight="1">
      <c r="A47" s="17"/>
      <c r="B47" s="17"/>
      <c r="C47" s="18"/>
      <c r="D47" s="19"/>
      <c r="E47" s="20"/>
      <c r="F47" s="20"/>
      <c r="G47" s="20"/>
      <c r="H47" s="20"/>
      <c r="I47" s="20"/>
      <c r="J47" s="20"/>
      <c r="K47" s="20"/>
      <c r="L47" s="20"/>
      <c r="M47" s="20"/>
      <c r="N47" s="20"/>
      <c r="O47" s="20"/>
      <c r="P47" s="20"/>
      <c r="Q47" s="21"/>
      <c r="R47" s="21"/>
      <c r="S47" s="22"/>
      <c r="T47" s="20"/>
      <c r="U47" s="20"/>
      <c r="V47" s="20"/>
      <c r="W47" s="20"/>
      <c r="X47" s="20"/>
      <c r="Y47" s="20"/>
      <c r="Z47" s="20"/>
      <c r="AA47" s="20"/>
      <c r="AB47" s="18"/>
      <c r="AC47" s="20"/>
      <c r="AD47" s="15" t="str">
        <f t="shared" si="0"/>
        <v/>
      </c>
      <c r="AE47" s="16" t="str">
        <f t="shared" si="1"/>
        <v/>
      </c>
      <c r="AF47" s="15" t="str">
        <f t="shared" si="2"/>
        <v/>
      </c>
      <c r="AG47" s="15">
        <f t="shared" si="3"/>
        <v>0</v>
      </c>
      <c r="AH47" s="15">
        <f t="shared" si="4"/>
        <v>0</v>
      </c>
      <c r="AI47" s="15" t="str">
        <f t="shared" si="5"/>
        <v/>
      </c>
      <c r="AJ47" s="15" t="str">
        <f>IF(AI47="","",IF(COUNTIFS($AI$9:AI47,AI47)=1,1,0))</f>
        <v/>
      </c>
      <c r="AK47" s="15" t="str">
        <f ca="1">IF(COUNTA(A47:AC47)=0,"",IF(OR(NOT(ISNUMBER(C47)),C47&lt;1),"Missing / invalid date",IF(A47="","Missing case ID",IF(COUNTIFS($A$9:$A$1008,A47)&gt;1,"Duplicate case ID",IF(C47&gt;TODAY(),"Future incident date",IF(OR(E47="",F47="",G47="",H47="",I47="",J47=""),"Complete required fields",IF(OR(AND(E47&lt;&gt;"",COUNTIFS(Setup!$F$13:$F$212,E47)=0),AND(F47&lt;&gt;"",COUNTIFS(Setup!$G$13:$G$212,F47)=0),AND(G47&lt;&gt;"",COUNTIFS(Setup!$H$13:$H$212,G47)=0),AND(H47&lt;&gt;"",COUNTIFS(Setup!$I$13:$I$212,H47)=0),AND(I47&lt;&gt;"",COUNTIFS(Setup!$J$13:$J$212,I47)=0),AND(J47&lt;&gt;"",COUNTIFS(Setup!$K$13:$K$212,J47)=0),AND(K47&lt;&gt;"",COUNTIFS(Setup!$L$13:$L$212,K47)=0),AND(L47&lt;&gt;"",COUNTIFS(Setup!$M$13:$M$212,L47)=0),AND(M47&lt;&gt;"",COUNTIFS(Setup!$N$13:$N$212,M47)=0),AND(N47&lt;&gt;"",COUNTIFS(Setup!$O$13:$O$212,N47)=0),AND(O47&lt;&gt;"",COUNTIFS(Setup!$P$13:$P$212,O47)=0),AND(P47&lt;&gt;"",COUNTIFS(Setup!$Q$13:$Q$212,P47)=0),AND(V47&lt;&gt;"",COUNTIFS(Setup!$R$13:$R$212,V47)=0),AND(W47&lt;&gt;"",COUNTIFS(Setup!$R$13:$R$212,W47)=0),AND(X47&lt;&gt;"",COUNTIFS(Setup!$S$13:$S$212,X47)=0),AND(Y47&lt;&gt;"",COUNTIFS(Setup!$S$13:$S$212,Y47)=0),AND(Z47&lt;&gt;"",COUNTIFS(Setup!$T$13:$T$212,Z47)=0)),"Use listed categories",IF(J47="Pending","Confirm work-relatedness",IF(COUNTIFS($AI$9:$AI$1008,AI47,$C$9:$C$1008,"&lt;&gt;"&amp;C47)&gt;0,"Event dates disagree",IF(OR(AND(Q47&lt;&gt;"",OR(NOT(ISNUMBER(Q47)),Q47&lt;0)),AND(R47&lt;&gt;"",OR(NOT(ISNUMBER(R47)),R47&lt;0)),AND(S47&lt;&gt;"",OR(NOT(ISNUMBER(S47)),S47&lt;0))),"Check days / cost",IF(AND(I47="Lost time",OR(NOT(ISNUMBER(Q47)),Q47&lt;1)),"Enter lost days",IF(AND(I47="Restricted / modified work",OR(NOT(ISNUMBER(R47)),R47&lt;1)),"Enter restricted days",IF(AND(Z47="Closed",NOT(ISNUMBER(AB47))),"Enter closure date",IF(AND(ISNUMBER(AB47),OR(AB47&lt;C47,AB47&gt;TODAY())),"Check closure date","Ready"))))))))))))))</f>
        <v/>
      </c>
    </row>
    <row r="48" spans="1:37" ht="24.95" customHeight="1">
      <c r="A48" s="23"/>
      <c r="B48" s="23"/>
      <c r="C48" s="24"/>
      <c r="D48" s="25"/>
      <c r="E48" s="26"/>
      <c r="F48" s="26"/>
      <c r="G48" s="26"/>
      <c r="H48" s="26"/>
      <c r="I48" s="26"/>
      <c r="J48" s="26"/>
      <c r="K48" s="26"/>
      <c r="L48" s="26"/>
      <c r="M48" s="26"/>
      <c r="N48" s="26"/>
      <c r="O48" s="26"/>
      <c r="P48" s="26"/>
      <c r="Q48" s="27"/>
      <c r="R48" s="27"/>
      <c r="S48" s="28"/>
      <c r="T48" s="26"/>
      <c r="U48" s="26"/>
      <c r="V48" s="26"/>
      <c r="W48" s="26"/>
      <c r="X48" s="26"/>
      <c r="Y48" s="26"/>
      <c r="Z48" s="26"/>
      <c r="AA48" s="26"/>
      <c r="AB48" s="24"/>
      <c r="AC48" s="26"/>
      <c r="AD48" s="15" t="str">
        <f t="shared" si="0"/>
        <v/>
      </c>
      <c r="AE48" s="16" t="str">
        <f t="shared" si="1"/>
        <v/>
      </c>
      <c r="AF48" s="15" t="str">
        <f t="shared" si="2"/>
        <v/>
      </c>
      <c r="AG48" s="15">
        <f t="shared" si="3"/>
        <v>0</v>
      </c>
      <c r="AH48" s="15">
        <f t="shared" si="4"/>
        <v>0</v>
      </c>
      <c r="AI48" s="15" t="str">
        <f t="shared" si="5"/>
        <v/>
      </c>
      <c r="AJ48" s="15" t="str">
        <f>IF(AI48="","",IF(COUNTIFS($AI$9:AI48,AI48)=1,1,0))</f>
        <v/>
      </c>
      <c r="AK48" s="15" t="str">
        <f ca="1">IF(COUNTA(A48:AC48)=0,"",IF(OR(NOT(ISNUMBER(C48)),C48&lt;1),"Missing / invalid date",IF(A48="","Missing case ID",IF(COUNTIFS($A$9:$A$1008,A48)&gt;1,"Duplicate case ID",IF(C48&gt;TODAY(),"Future incident date",IF(OR(E48="",F48="",G48="",H48="",I48="",J48=""),"Complete required fields",IF(OR(AND(E48&lt;&gt;"",COUNTIFS(Setup!$F$13:$F$212,E48)=0),AND(F48&lt;&gt;"",COUNTIFS(Setup!$G$13:$G$212,F48)=0),AND(G48&lt;&gt;"",COUNTIFS(Setup!$H$13:$H$212,G48)=0),AND(H48&lt;&gt;"",COUNTIFS(Setup!$I$13:$I$212,H48)=0),AND(I48&lt;&gt;"",COUNTIFS(Setup!$J$13:$J$212,I48)=0),AND(J48&lt;&gt;"",COUNTIFS(Setup!$K$13:$K$212,J48)=0),AND(K48&lt;&gt;"",COUNTIFS(Setup!$L$13:$L$212,K48)=0),AND(L48&lt;&gt;"",COUNTIFS(Setup!$M$13:$M$212,L48)=0),AND(M48&lt;&gt;"",COUNTIFS(Setup!$N$13:$N$212,M48)=0),AND(N48&lt;&gt;"",COUNTIFS(Setup!$O$13:$O$212,N48)=0),AND(O48&lt;&gt;"",COUNTIFS(Setup!$P$13:$P$212,O48)=0),AND(P48&lt;&gt;"",COUNTIFS(Setup!$Q$13:$Q$212,P48)=0),AND(V48&lt;&gt;"",COUNTIFS(Setup!$R$13:$R$212,V48)=0),AND(W48&lt;&gt;"",COUNTIFS(Setup!$R$13:$R$212,W48)=0),AND(X48&lt;&gt;"",COUNTIFS(Setup!$S$13:$S$212,X48)=0),AND(Y48&lt;&gt;"",COUNTIFS(Setup!$S$13:$S$212,Y48)=0),AND(Z48&lt;&gt;"",COUNTIFS(Setup!$T$13:$T$212,Z48)=0)),"Use listed categories",IF(J48="Pending","Confirm work-relatedness",IF(COUNTIFS($AI$9:$AI$1008,AI48,$C$9:$C$1008,"&lt;&gt;"&amp;C48)&gt;0,"Event dates disagree",IF(OR(AND(Q48&lt;&gt;"",OR(NOT(ISNUMBER(Q48)),Q48&lt;0)),AND(R48&lt;&gt;"",OR(NOT(ISNUMBER(R48)),R48&lt;0)),AND(S48&lt;&gt;"",OR(NOT(ISNUMBER(S48)),S48&lt;0))),"Check days / cost",IF(AND(I48="Lost time",OR(NOT(ISNUMBER(Q48)),Q48&lt;1)),"Enter lost days",IF(AND(I48="Restricted / modified work",OR(NOT(ISNUMBER(R48)),R48&lt;1)),"Enter restricted days",IF(AND(Z48="Closed",NOT(ISNUMBER(AB48))),"Enter closure date",IF(AND(ISNUMBER(AB48),OR(AB48&lt;C48,AB48&gt;TODAY())),"Check closure date","Ready"))))))))))))))</f>
        <v/>
      </c>
    </row>
    <row r="49" spans="1:37" ht="24.95" customHeight="1">
      <c r="A49" s="17"/>
      <c r="B49" s="17"/>
      <c r="C49" s="18"/>
      <c r="D49" s="19"/>
      <c r="E49" s="20"/>
      <c r="F49" s="20"/>
      <c r="G49" s="20"/>
      <c r="H49" s="20"/>
      <c r="I49" s="20"/>
      <c r="J49" s="20"/>
      <c r="K49" s="20"/>
      <c r="L49" s="20"/>
      <c r="M49" s="20"/>
      <c r="N49" s="20"/>
      <c r="O49" s="20"/>
      <c r="P49" s="20"/>
      <c r="Q49" s="21"/>
      <c r="R49" s="21"/>
      <c r="S49" s="22"/>
      <c r="T49" s="20"/>
      <c r="U49" s="20"/>
      <c r="V49" s="20"/>
      <c r="W49" s="20"/>
      <c r="X49" s="20"/>
      <c r="Y49" s="20"/>
      <c r="Z49" s="20"/>
      <c r="AA49" s="20"/>
      <c r="AB49" s="18"/>
      <c r="AC49" s="20"/>
      <c r="AD49" s="15" t="str">
        <f t="shared" si="0"/>
        <v/>
      </c>
      <c r="AE49" s="16" t="str">
        <f t="shared" si="1"/>
        <v/>
      </c>
      <c r="AF49" s="15" t="str">
        <f t="shared" si="2"/>
        <v/>
      </c>
      <c r="AG49" s="15">
        <f t="shared" si="3"/>
        <v>0</v>
      </c>
      <c r="AH49" s="15">
        <f t="shared" si="4"/>
        <v>0</v>
      </c>
      <c r="AI49" s="15" t="str">
        <f t="shared" si="5"/>
        <v/>
      </c>
      <c r="AJ49" s="15" t="str">
        <f>IF(AI49="","",IF(COUNTIFS($AI$9:AI49,AI49)=1,1,0))</f>
        <v/>
      </c>
      <c r="AK49" s="15" t="str">
        <f ca="1">IF(COUNTA(A49:AC49)=0,"",IF(OR(NOT(ISNUMBER(C49)),C49&lt;1),"Missing / invalid date",IF(A49="","Missing case ID",IF(COUNTIFS($A$9:$A$1008,A49)&gt;1,"Duplicate case ID",IF(C49&gt;TODAY(),"Future incident date",IF(OR(E49="",F49="",G49="",H49="",I49="",J49=""),"Complete required fields",IF(OR(AND(E49&lt;&gt;"",COUNTIFS(Setup!$F$13:$F$212,E49)=0),AND(F49&lt;&gt;"",COUNTIFS(Setup!$G$13:$G$212,F49)=0),AND(G49&lt;&gt;"",COUNTIFS(Setup!$H$13:$H$212,G49)=0),AND(H49&lt;&gt;"",COUNTIFS(Setup!$I$13:$I$212,H49)=0),AND(I49&lt;&gt;"",COUNTIFS(Setup!$J$13:$J$212,I49)=0),AND(J49&lt;&gt;"",COUNTIFS(Setup!$K$13:$K$212,J49)=0),AND(K49&lt;&gt;"",COUNTIFS(Setup!$L$13:$L$212,K49)=0),AND(L49&lt;&gt;"",COUNTIFS(Setup!$M$13:$M$212,L49)=0),AND(M49&lt;&gt;"",COUNTIFS(Setup!$N$13:$N$212,M49)=0),AND(N49&lt;&gt;"",COUNTIFS(Setup!$O$13:$O$212,N49)=0),AND(O49&lt;&gt;"",COUNTIFS(Setup!$P$13:$P$212,O49)=0),AND(P49&lt;&gt;"",COUNTIFS(Setup!$Q$13:$Q$212,P49)=0),AND(V49&lt;&gt;"",COUNTIFS(Setup!$R$13:$R$212,V49)=0),AND(W49&lt;&gt;"",COUNTIFS(Setup!$R$13:$R$212,W49)=0),AND(X49&lt;&gt;"",COUNTIFS(Setup!$S$13:$S$212,X49)=0),AND(Y49&lt;&gt;"",COUNTIFS(Setup!$S$13:$S$212,Y49)=0),AND(Z49&lt;&gt;"",COUNTIFS(Setup!$T$13:$T$212,Z49)=0)),"Use listed categories",IF(J49="Pending","Confirm work-relatedness",IF(COUNTIFS($AI$9:$AI$1008,AI49,$C$9:$C$1008,"&lt;&gt;"&amp;C49)&gt;0,"Event dates disagree",IF(OR(AND(Q49&lt;&gt;"",OR(NOT(ISNUMBER(Q49)),Q49&lt;0)),AND(R49&lt;&gt;"",OR(NOT(ISNUMBER(R49)),R49&lt;0)),AND(S49&lt;&gt;"",OR(NOT(ISNUMBER(S49)),S49&lt;0))),"Check days / cost",IF(AND(I49="Lost time",OR(NOT(ISNUMBER(Q49)),Q49&lt;1)),"Enter lost days",IF(AND(I49="Restricted / modified work",OR(NOT(ISNUMBER(R49)),R49&lt;1)),"Enter restricted days",IF(AND(Z49="Closed",NOT(ISNUMBER(AB49))),"Enter closure date",IF(AND(ISNUMBER(AB49),OR(AB49&lt;C49,AB49&gt;TODAY())),"Check closure date","Ready"))))))))))))))</f>
        <v/>
      </c>
    </row>
    <row r="50" spans="1:37" ht="24.95" customHeight="1">
      <c r="A50" s="23"/>
      <c r="B50" s="23"/>
      <c r="C50" s="24"/>
      <c r="D50" s="25"/>
      <c r="E50" s="26"/>
      <c r="F50" s="26"/>
      <c r="G50" s="26"/>
      <c r="H50" s="26"/>
      <c r="I50" s="26"/>
      <c r="J50" s="26"/>
      <c r="K50" s="26"/>
      <c r="L50" s="26"/>
      <c r="M50" s="26"/>
      <c r="N50" s="26"/>
      <c r="O50" s="26"/>
      <c r="P50" s="26"/>
      <c r="Q50" s="27"/>
      <c r="R50" s="27"/>
      <c r="S50" s="28"/>
      <c r="T50" s="26"/>
      <c r="U50" s="26"/>
      <c r="V50" s="26"/>
      <c r="W50" s="26"/>
      <c r="X50" s="26"/>
      <c r="Y50" s="26"/>
      <c r="Z50" s="26"/>
      <c r="AA50" s="26"/>
      <c r="AB50" s="24"/>
      <c r="AC50" s="26"/>
      <c r="AD50" s="15" t="str">
        <f t="shared" si="0"/>
        <v/>
      </c>
      <c r="AE50" s="16" t="str">
        <f t="shared" si="1"/>
        <v/>
      </c>
      <c r="AF50" s="15" t="str">
        <f t="shared" si="2"/>
        <v/>
      </c>
      <c r="AG50" s="15">
        <f t="shared" si="3"/>
        <v>0</v>
      </c>
      <c r="AH50" s="15">
        <f t="shared" si="4"/>
        <v>0</v>
      </c>
      <c r="AI50" s="15" t="str">
        <f t="shared" si="5"/>
        <v/>
      </c>
      <c r="AJ50" s="15" t="str">
        <f>IF(AI50="","",IF(COUNTIFS($AI$9:AI50,AI50)=1,1,0))</f>
        <v/>
      </c>
      <c r="AK50" s="15" t="str">
        <f ca="1">IF(COUNTA(A50:AC50)=0,"",IF(OR(NOT(ISNUMBER(C50)),C50&lt;1),"Missing / invalid date",IF(A50="","Missing case ID",IF(COUNTIFS($A$9:$A$1008,A50)&gt;1,"Duplicate case ID",IF(C50&gt;TODAY(),"Future incident date",IF(OR(E50="",F50="",G50="",H50="",I50="",J50=""),"Complete required fields",IF(OR(AND(E50&lt;&gt;"",COUNTIFS(Setup!$F$13:$F$212,E50)=0),AND(F50&lt;&gt;"",COUNTIFS(Setup!$G$13:$G$212,F50)=0),AND(G50&lt;&gt;"",COUNTIFS(Setup!$H$13:$H$212,G50)=0),AND(H50&lt;&gt;"",COUNTIFS(Setup!$I$13:$I$212,H50)=0),AND(I50&lt;&gt;"",COUNTIFS(Setup!$J$13:$J$212,I50)=0),AND(J50&lt;&gt;"",COUNTIFS(Setup!$K$13:$K$212,J50)=0),AND(K50&lt;&gt;"",COUNTIFS(Setup!$L$13:$L$212,K50)=0),AND(L50&lt;&gt;"",COUNTIFS(Setup!$M$13:$M$212,L50)=0),AND(M50&lt;&gt;"",COUNTIFS(Setup!$N$13:$N$212,M50)=0),AND(N50&lt;&gt;"",COUNTIFS(Setup!$O$13:$O$212,N50)=0),AND(O50&lt;&gt;"",COUNTIFS(Setup!$P$13:$P$212,O50)=0),AND(P50&lt;&gt;"",COUNTIFS(Setup!$Q$13:$Q$212,P50)=0),AND(V50&lt;&gt;"",COUNTIFS(Setup!$R$13:$R$212,V50)=0),AND(W50&lt;&gt;"",COUNTIFS(Setup!$R$13:$R$212,W50)=0),AND(X50&lt;&gt;"",COUNTIFS(Setup!$S$13:$S$212,X50)=0),AND(Y50&lt;&gt;"",COUNTIFS(Setup!$S$13:$S$212,Y50)=0),AND(Z50&lt;&gt;"",COUNTIFS(Setup!$T$13:$T$212,Z50)=0)),"Use listed categories",IF(J50="Pending","Confirm work-relatedness",IF(COUNTIFS($AI$9:$AI$1008,AI50,$C$9:$C$1008,"&lt;&gt;"&amp;C50)&gt;0,"Event dates disagree",IF(OR(AND(Q50&lt;&gt;"",OR(NOT(ISNUMBER(Q50)),Q50&lt;0)),AND(R50&lt;&gt;"",OR(NOT(ISNUMBER(R50)),R50&lt;0)),AND(S50&lt;&gt;"",OR(NOT(ISNUMBER(S50)),S50&lt;0))),"Check days / cost",IF(AND(I50="Lost time",OR(NOT(ISNUMBER(Q50)),Q50&lt;1)),"Enter lost days",IF(AND(I50="Restricted / modified work",OR(NOT(ISNUMBER(R50)),R50&lt;1)),"Enter restricted days",IF(AND(Z50="Closed",NOT(ISNUMBER(AB50))),"Enter closure date",IF(AND(ISNUMBER(AB50),OR(AB50&lt;C50,AB50&gt;TODAY())),"Check closure date","Ready"))))))))))))))</f>
        <v/>
      </c>
    </row>
    <row r="51" spans="1:37" ht="24.95" customHeight="1">
      <c r="A51" s="17"/>
      <c r="B51" s="17"/>
      <c r="C51" s="18"/>
      <c r="D51" s="19"/>
      <c r="E51" s="20"/>
      <c r="F51" s="20"/>
      <c r="G51" s="20"/>
      <c r="H51" s="20"/>
      <c r="I51" s="20"/>
      <c r="J51" s="20"/>
      <c r="K51" s="20"/>
      <c r="L51" s="20"/>
      <c r="M51" s="20"/>
      <c r="N51" s="20"/>
      <c r="O51" s="20"/>
      <c r="P51" s="20"/>
      <c r="Q51" s="21"/>
      <c r="R51" s="21"/>
      <c r="S51" s="22"/>
      <c r="T51" s="20"/>
      <c r="U51" s="20"/>
      <c r="V51" s="20"/>
      <c r="W51" s="20"/>
      <c r="X51" s="20"/>
      <c r="Y51" s="20"/>
      <c r="Z51" s="20"/>
      <c r="AA51" s="20"/>
      <c r="AB51" s="18"/>
      <c r="AC51" s="20"/>
      <c r="AD51" s="15" t="str">
        <f t="shared" si="0"/>
        <v/>
      </c>
      <c r="AE51" s="16" t="str">
        <f t="shared" si="1"/>
        <v/>
      </c>
      <c r="AF51" s="15" t="str">
        <f t="shared" si="2"/>
        <v/>
      </c>
      <c r="AG51" s="15">
        <f t="shared" si="3"/>
        <v>0</v>
      </c>
      <c r="AH51" s="15">
        <f t="shared" si="4"/>
        <v>0</v>
      </c>
      <c r="AI51" s="15" t="str">
        <f t="shared" si="5"/>
        <v/>
      </c>
      <c r="AJ51" s="15" t="str">
        <f>IF(AI51="","",IF(COUNTIFS($AI$9:AI51,AI51)=1,1,0))</f>
        <v/>
      </c>
      <c r="AK51" s="15" t="str">
        <f ca="1">IF(COUNTA(A51:AC51)=0,"",IF(OR(NOT(ISNUMBER(C51)),C51&lt;1),"Missing / invalid date",IF(A51="","Missing case ID",IF(COUNTIFS($A$9:$A$1008,A51)&gt;1,"Duplicate case ID",IF(C51&gt;TODAY(),"Future incident date",IF(OR(E51="",F51="",G51="",H51="",I51="",J51=""),"Complete required fields",IF(OR(AND(E51&lt;&gt;"",COUNTIFS(Setup!$F$13:$F$212,E51)=0),AND(F51&lt;&gt;"",COUNTIFS(Setup!$G$13:$G$212,F51)=0),AND(G51&lt;&gt;"",COUNTIFS(Setup!$H$13:$H$212,G51)=0),AND(H51&lt;&gt;"",COUNTIFS(Setup!$I$13:$I$212,H51)=0),AND(I51&lt;&gt;"",COUNTIFS(Setup!$J$13:$J$212,I51)=0),AND(J51&lt;&gt;"",COUNTIFS(Setup!$K$13:$K$212,J51)=0),AND(K51&lt;&gt;"",COUNTIFS(Setup!$L$13:$L$212,K51)=0),AND(L51&lt;&gt;"",COUNTIFS(Setup!$M$13:$M$212,L51)=0),AND(M51&lt;&gt;"",COUNTIFS(Setup!$N$13:$N$212,M51)=0),AND(N51&lt;&gt;"",COUNTIFS(Setup!$O$13:$O$212,N51)=0),AND(O51&lt;&gt;"",COUNTIFS(Setup!$P$13:$P$212,O51)=0),AND(P51&lt;&gt;"",COUNTIFS(Setup!$Q$13:$Q$212,P51)=0),AND(V51&lt;&gt;"",COUNTIFS(Setup!$R$13:$R$212,V51)=0),AND(W51&lt;&gt;"",COUNTIFS(Setup!$R$13:$R$212,W51)=0),AND(X51&lt;&gt;"",COUNTIFS(Setup!$S$13:$S$212,X51)=0),AND(Y51&lt;&gt;"",COUNTIFS(Setup!$S$13:$S$212,Y51)=0),AND(Z51&lt;&gt;"",COUNTIFS(Setup!$T$13:$T$212,Z51)=0)),"Use listed categories",IF(J51="Pending","Confirm work-relatedness",IF(COUNTIFS($AI$9:$AI$1008,AI51,$C$9:$C$1008,"&lt;&gt;"&amp;C51)&gt;0,"Event dates disagree",IF(OR(AND(Q51&lt;&gt;"",OR(NOT(ISNUMBER(Q51)),Q51&lt;0)),AND(R51&lt;&gt;"",OR(NOT(ISNUMBER(R51)),R51&lt;0)),AND(S51&lt;&gt;"",OR(NOT(ISNUMBER(S51)),S51&lt;0))),"Check days / cost",IF(AND(I51="Lost time",OR(NOT(ISNUMBER(Q51)),Q51&lt;1)),"Enter lost days",IF(AND(I51="Restricted / modified work",OR(NOT(ISNUMBER(R51)),R51&lt;1)),"Enter restricted days",IF(AND(Z51="Closed",NOT(ISNUMBER(AB51))),"Enter closure date",IF(AND(ISNUMBER(AB51),OR(AB51&lt;C51,AB51&gt;TODAY())),"Check closure date","Ready"))))))))))))))</f>
        <v/>
      </c>
    </row>
    <row r="52" spans="1:37" ht="24.95" customHeight="1">
      <c r="A52" s="23"/>
      <c r="B52" s="23"/>
      <c r="C52" s="24"/>
      <c r="D52" s="25"/>
      <c r="E52" s="26"/>
      <c r="F52" s="26"/>
      <c r="G52" s="26"/>
      <c r="H52" s="26"/>
      <c r="I52" s="26"/>
      <c r="J52" s="26"/>
      <c r="K52" s="26"/>
      <c r="L52" s="26"/>
      <c r="M52" s="26"/>
      <c r="N52" s="26"/>
      <c r="O52" s="26"/>
      <c r="P52" s="26"/>
      <c r="Q52" s="27"/>
      <c r="R52" s="27"/>
      <c r="S52" s="28"/>
      <c r="T52" s="26"/>
      <c r="U52" s="26"/>
      <c r="V52" s="26"/>
      <c r="W52" s="26"/>
      <c r="X52" s="26"/>
      <c r="Y52" s="26"/>
      <c r="Z52" s="26"/>
      <c r="AA52" s="26"/>
      <c r="AB52" s="24"/>
      <c r="AC52" s="26"/>
      <c r="AD52" s="15" t="str">
        <f t="shared" si="0"/>
        <v/>
      </c>
      <c r="AE52" s="16" t="str">
        <f t="shared" si="1"/>
        <v/>
      </c>
      <c r="AF52" s="15" t="str">
        <f t="shared" si="2"/>
        <v/>
      </c>
      <c r="AG52" s="15">
        <f t="shared" si="3"/>
        <v>0</v>
      </c>
      <c r="AH52" s="15">
        <f t="shared" si="4"/>
        <v>0</v>
      </c>
      <c r="AI52" s="15" t="str">
        <f t="shared" si="5"/>
        <v/>
      </c>
      <c r="AJ52" s="15" t="str">
        <f>IF(AI52="","",IF(COUNTIFS($AI$9:AI52,AI52)=1,1,0))</f>
        <v/>
      </c>
      <c r="AK52" s="15" t="str">
        <f ca="1">IF(COUNTA(A52:AC52)=0,"",IF(OR(NOT(ISNUMBER(C52)),C52&lt;1),"Missing / invalid date",IF(A52="","Missing case ID",IF(COUNTIFS($A$9:$A$1008,A52)&gt;1,"Duplicate case ID",IF(C52&gt;TODAY(),"Future incident date",IF(OR(E52="",F52="",G52="",H52="",I52="",J52=""),"Complete required fields",IF(OR(AND(E52&lt;&gt;"",COUNTIFS(Setup!$F$13:$F$212,E52)=0),AND(F52&lt;&gt;"",COUNTIFS(Setup!$G$13:$G$212,F52)=0),AND(G52&lt;&gt;"",COUNTIFS(Setup!$H$13:$H$212,G52)=0),AND(H52&lt;&gt;"",COUNTIFS(Setup!$I$13:$I$212,H52)=0),AND(I52&lt;&gt;"",COUNTIFS(Setup!$J$13:$J$212,I52)=0),AND(J52&lt;&gt;"",COUNTIFS(Setup!$K$13:$K$212,J52)=0),AND(K52&lt;&gt;"",COUNTIFS(Setup!$L$13:$L$212,K52)=0),AND(L52&lt;&gt;"",COUNTIFS(Setup!$M$13:$M$212,L52)=0),AND(M52&lt;&gt;"",COUNTIFS(Setup!$N$13:$N$212,M52)=0),AND(N52&lt;&gt;"",COUNTIFS(Setup!$O$13:$O$212,N52)=0),AND(O52&lt;&gt;"",COUNTIFS(Setup!$P$13:$P$212,O52)=0),AND(P52&lt;&gt;"",COUNTIFS(Setup!$Q$13:$Q$212,P52)=0),AND(V52&lt;&gt;"",COUNTIFS(Setup!$R$13:$R$212,V52)=0),AND(W52&lt;&gt;"",COUNTIFS(Setup!$R$13:$R$212,W52)=0),AND(X52&lt;&gt;"",COUNTIFS(Setup!$S$13:$S$212,X52)=0),AND(Y52&lt;&gt;"",COUNTIFS(Setup!$S$13:$S$212,Y52)=0),AND(Z52&lt;&gt;"",COUNTIFS(Setup!$T$13:$T$212,Z52)=0)),"Use listed categories",IF(J52="Pending","Confirm work-relatedness",IF(COUNTIFS($AI$9:$AI$1008,AI52,$C$9:$C$1008,"&lt;&gt;"&amp;C52)&gt;0,"Event dates disagree",IF(OR(AND(Q52&lt;&gt;"",OR(NOT(ISNUMBER(Q52)),Q52&lt;0)),AND(R52&lt;&gt;"",OR(NOT(ISNUMBER(R52)),R52&lt;0)),AND(S52&lt;&gt;"",OR(NOT(ISNUMBER(S52)),S52&lt;0))),"Check days / cost",IF(AND(I52="Lost time",OR(NOT(ISNUMBER(Q52)),Q52&lt;1)),"Enter lost days",IF(AND(I52="Restricted / modified work",OR(NOT(ISNUMBER(R52)),R52&lt;1)),"Enter restricted days",IF(AND(Z52="Closed",NOT(ISNUMBER(AB52))),"Enter closure date",IF(AND(ISNUMBER(AB52),OR(AB52&lt;C52,AB52&gt;TODAY())),"Check closure date","Ready"))))))))))))))</f>
        <v/>
      </c>
    </row>
    <row r="53" spans="1:37" ht="24.95" customHeight="1">
      <c r="A53" s="17"/>
      <c r="B53" s="17"/>
      <c r="C53" s="18"/>
      <c r="D53" s="19"/>
      <c r="E53" s="20"/>
      <c r="F53" s="20"/>
      <c r="G53" s="20"/>
      <c r="H53" s="20"/>
      <c r="I53" s="20"/>
      <c r="J53" s="20"/>
      <c r="K53" s="20"/>
      <c r="L53" s="20"/>
      <c r="M53" s="20"/>
      <c r="N53" s="20"/>
      <c r="O53" s="20"/>
      <c r="P53" s="20"/>
      <c r="Q53" s="21"/>
      <c r="R53" s="21"/>
      <c r="S53" s="22"/>
      <c r="T53" s="20"/>
      <c r="U53" s="20"/>
      <c r="V53" s="20"/>
      <c r="W53" s="20"/>
      <c r="X53" s="20"/>
      <c r="Y53" s="20"/>
      <c r="Z53" s="20"/>
      <c r="AA53" s="20"/>
      <c r="AB53" s="18"/>
      <c r="AC53" s="20"/>
      <c r="AD53" s="15" t="str">
        <f t="shared" si="0"/>
        <v/>
      </c>
      <c r="AE53" s="16" t="str">
        <f t="shared" si="1"/>
        <v/>
      </c>
      <c r="AF53" s="15" t="str">
        <f t="shared" si="2"/>
        <v/>
      </c>
      <c r="AG53" s="15">
        <f t="shared" si="3"/>
        <v>0</v>
      </c>
      <c r="AH53" s="15">
        <f t="shared" si="4"/>
        <v>0</v>
      </c>
      <c r="AI53" s="15" t="str">
        <f t="shared" si="5"/>
        <v/>
      </c>
      <c r="AJ53" s="15" t="str">
        <f>IF(AI53="","",IF(COUNTIFS($AI$9:AI53,AI53)=1,1,0))</f>
        <v/>
      </c>
      <c r="AK53" s="15" t="str">
        <f ca="1">IF(COUNTA(A53:AC53)=0,"",IF(OR(NOT(ISNUMBER(C53)),C53&lt;1),"Missing / invalid date",IF(A53="","Missing case ID",IF(COUNTIFS($A$9:$A$1008,A53)&gt;1,"Duplicate case ID",IF(C53&gt;TODAY(),"Future incident date",IF(OR(E53="",F53="",G53="",H53="",I53="",J53=""),"Complete required fields",IF(OR(AND(E53&lt;&gt;"",COUNTIFS(Setup!$F$13:$F$212,E53)=0),AND(F53&lt;&gt;"",COUNTIFS(Setup!$G$13:$G$212,F53)=0),AND(G53&lt;&gt;"",COUNTIFS(Setup!$H$13:$H$212,G53)=0),AND(H53&lt;&gt;"",COUNTIFS(Setup!$I$13:$I$212,H53)=0),AND(I53&lt;&gt;"",COUNTIFS(Setup!$J$13:$J$212,I53)=0),AND(J53&lt;&gt;"",COUNTIFS(Setup!$K$13:$K$212,J53)=0),AND(K53&lt;&gt;"",COUNTIFS(Setup!$L$13:$L$212,K53)=0),AND(L53&lt;&gt;"",COUNTIFS(Setup!$M$13:$M$212,L53)=0),AND(M53&lt;&gt;"",COUNTIFS(Setup!$N$13:$N$212,M53)=0),AND(N53&lt;&gt;"",COUNTIFS(Setup!$O$13:$O$212,N53)=0),AND(O53&lt;&gt;"",COUNTIFS(Setup!$P$13:$P$212,O53)=0),AND(P53&lt;&gt;"",COUNTIFS(Setup!$Q$13:$Q$212,P53)=0),AND(V53&lt;&gt;"",COUNTIFS(Setup!$R$13:$R$212,V53)=0),AND(W53&lt;&gt;"",COUNTIFS(Setup!$R$13:$R$212,W53)=0),AND(X53&lt;&gt;"",COUNTIFS(Setup!$S$13:$S$212,X53)=0),AND(Y53&lt;&gt;"",COUNTIFS(Setup!$S$13:$S$212,Y53)=0),AND(Z53&lt;&gt;"",COUNTIFS(Setup!$T$13:$T$212,Z53)=0)),"Use listed categories",IF(J53="Pending","Confirm work-relatedness",IF(COUNTIFS($AI$9:$AI$1008,AI53,$C$9:$C$1008,"&lt;&gt;"&amp;C53)&gt;0,"Event dates disagree",IF(OR(AND(Q53&lt;&gt;"",OR(NOT(ISNUMBER(Q53)),Q53&lt;0)),AND(R53&lt;&gt;"",OR(NOT(ISNUMBER(R53)),R53&lt;0)),AND(S53&lt;&gt;"",OR(NOT(ISNUMBER(S53)),S53&lt;0))),"Check days / cost",IF(AND(I53="Lost time",OR(NOT(ISNUMBER(Q53)),Q53&lt;1)),"Enter lost days",IF(AND(I53="Restricted / modified work",OR(NOT(ISNUMBER(R53)),R53&lt;1)),"Enter restricted days",IF(AND(Z53="Closed",NOT(ISNUMBER(AB53))),"Enter closure date",IF(AND(ISNUMBER(AB53),OR(AB53&lt;C53,AB53&gt;TODAY())),"Check closure date","Ready"))))))))))))))</f>
        <v/>
      </c>
    </row>
    <row r="54" spans="1:37" ht="24.95" customHeight="1">
      <c r="A54" s="23"/>
      <c r="B54" s="23"/>
      <c r="C54" s="24"/>
      <c r="D54" s="25"/>
      <c r="E54" s="26"/>
      <c r="F54" s="26"/>
      <c r="G54" s="26"/>
      <c r="H54" s="26"/>
      <c r="I54" s="26"/>
      <c r="J54" s="26"/>
      <c r="K54" s="26"/>
      <c r="L54" s="26"/>
      <c r="M54" s="26"/>
      <c r="N54" s="26"/>
      <c r="O54" s="26"/>
      <c r="P54" s="26"/>
      <c r="Q54" s="27"/>
      <c r="R54" s="27"/>
      <c r="S54" s="28"/>
      <c r="T54" s="26"/>
      <c r="U54" s="26"/>
      <c r="V54" s="26"/>
      <c r="W54" s="26"/>
      <c r="X54" s="26"/>
      <c r="Y54" s="26"/>
      <c r="Z54" s="26"/>
      <c r="AA54" s="26"/>
      <c r="AB54" s="24"/>
      <c r="AC54" s="26"/>
      <c r="AD54" s="15" t="str">
        <f t="shared" si="0"/>
        <v/>
      </c>
      <c r="AE54" s="16" t="str">
        <f t="shared" si="1"/>
        <v/>
      </c>
      <c r="AF54" s="15" t="str">
        <f t="shared" si="2"/>
        <v/>
      </c>
      <c r="AG54" s="15">
        <f t="shared" si="3"/>
        <v>0</v>
      </c>
      <c r="AH54" s="15">
        <f t="shared" si="4"/>
        <v>0</v>
      </c>
      <c r="AI54" s="15" t="str">
        <f t="shared" si="5"/>
        <v/>
      </c>
      <c r="AJ54" s="15" t="str">
        <f>IF(AI54="","",IF(COUNTIFS($AI$9:AI54,AI54)=1,1,0))</f>
        <v/>
      </c>
      <c r="AK54" s="15" t="str">
        <f ca="1">IF(COUNTA(A54:AC54)=0,"",IF(OR(NOT(ISNUMBER(C54)),C54&lt;1),"Missing / invalid date",IF(A54="","Missing case ID",IF(COUNTIFS($A$9:$A$1008,A54)&gt;1,"Duplicate case ID",IF(C54&gt;TODAY(),"Future incident date",IF(OR(E54="",F54="",G54="",H54="",I54="",J54=""),"Complete required fields",IF(OR(AND(E54&lt;&gt;"",COUNTIFS(Setup!$F$13:$F$212,E54)=0),AND(F54&lt;&gt;"",COUNTIFS(Setup!$G$13:$G$212,F54)=0),AND(G54&lt;&gt;"",COUNTIFS(Setup!$H$13:$H$212,G54)=0),AND(H54&lt;&gt;"",COUNTIFS(Setup!$I$13:$I$212,H54)=0),AND(I54&lt;&gt;"",COUNTIFS(Setup!$J$13:$J$212,I54)=0),AND(J54&lt;&gt;"",COUNTIFS(Setup!$K$13:$K$212,J54)=0),AND(K54&lt;&gt;"",COUNTIFS(Setup!$L$13:$L$212,K54)=0),AND(L54&lt;&gt;"",COUNTIFS(Setup!$M$13:$M$212,L54)=0),AND(M54&lt;&gt;"",COUNTIFS(Setup!$N$13:$N$212,M54)=0),AND(N54&lt;&gt;"",COUNTIFS(Setup!$O$13:$O$212,N54)=0),AND(O54&lt;&gt;"",COUNTIFS(Setup!$P$13:$P$212,O54)=0),AND(P54&lt;&gt;"",COUNTIFS(Setup!$Q$13:$Q$212,P54)=0),AND(V54&lt;&gt;"",COUNTIFS(Setup!$R$13:$R$212,V54)=0),AND(W54&lt;&gt;"",COUNTIFS(Setup!$R$13:$R$212,W54)=0),AND(X54&lt;&gt;"",COUNTIFS(Setup!$S$13:$S$212,X54)=0),AND(Y54&lt;&gt;"",COUNTIFS(Setup!$S$13:$S$212,Y54)=0),AND(Z54&lt;&gt;"",COUNTIFS(Setup!$T$13:$T$212,Z54)=0)),"Use listed categories",IF(J54="Pending","Confirm work-relatedness",IF(COUNTIFS($AI$9:$AI$1008,AI54,$C$9:$C$1008,"&lt;&gt;"&amp;C54)&gt;0,"Event dates disagree",IF(OR(AND(Q54&lt;&gt;"",OR(NOT(ISNUMBER(Q54)),Q54&lt;0)),AND(R54&lt;&gt;"",OR(NOT(ISNUMBER(R54)),R54&lt;0)),AND(S54&lt;&gt;"",OR(NOT(ISNUMBER(S54)),S54&lt;0))),"Check days / cost",IF(AND(I54="Lost time",OR(NOT(ISNUMBER(Q54)),Q54&lt;1)),"Enter lost days",IF(AND(I54="Restricted / modified work",OR(NOT(ISNUMBER(R54)),R54&lt;1)),"Enter restricted days",IF(AND(Z54="Closed",NOT(ISNUMBER(AB54))),"Enter closure date",IF(AND(ISNUMBER(AB54),OR(AB54&lt;C54,AB54&gt;TODAY())),"Check closure date","Ready"))))))))))))))</f>
        <v/>
      </c>
    </row>
    <row r="55" spans="1:37" ht="24.95" customHeight="1">
      <c r="A55" s="17"/>
      <c r="B55" s="17"/>
      <c r="C55" s="18"/>
      <c r="D55" s="19"/>
      <c r="E55" s="20"/>
      <c r="F55" s="20"/>
      <c r="G55" s="20"/>
      <c r="H55" s="20"/>
      <c r="I55" s="20"/>
      <c r="J55" s="20"/>
      <c r="K55" s="20"/>
      <c r="L55" s="20"/>
      <c r="M55" s="20"/>
      <c r="N55" s="20"/>
      <c r="O55" s="20"/>
      <c r="P55" s="20"/>
      <c r="Q55" s="21"/>
      <c r="R55" s="21"/>
      <c r="S55" s="22"/>
      <c r="T55" s="20"/>
      <c r="U55" s="20"/>
      <c r="V55" s="20"/>
      <c r="W55" s="20"/>
      <c r="X55" s="20"/>
      <c r="Y55" s="20"/>
      <c r="Z55" s="20"/>
      <c r="AA55" s="20"/>
      <c r="AB55" s="18"/>
      <c r="AC55" s="20"/>
      <c r="AD55" s="15" t="str">
        <f t="shared" si="0"/>
        <v/>
      </c>
      <c r="AE55" s="16" t="str">
        <f t="shared" si="1"/>
        <v/>
      </c>
      <c r="AF55" s="15" t="str">
        <f t="shared" si="2"/>
        <v/>
      </c>
      <c r="AG55" s="15">
        <f t="shared" si="3"/>
        <v>0</v>
      </c>
      <c r="AH55" s="15">
        <f t="shared" si="4"/>
        <v>0</v>
      </c>
      <c r="AI55" s="15" t="str">
        <f t="shared" si="5"/>
        <v/>
      </c>
      <c r="AJ55" s="15" t="str">
        <f>IF(AI55="","",IF(COUNTIFS($AI$9:AI55,AI55)=1,1,0))</f>
        <v/>
      </c>
      <c r="AK55" s="15" t="str">
        <f ca="1">IF(COUNTA(A55:AC55)=0,"",IF(OR(NOT(ISNUMBER(C55)),C55&lt;1),"Missing / invalid date",IF(A55="","Missing case ID",IF(COUNTIFS($A$9:$A$1008,A55)&gt;1,"Duplicate case ID",IF(C55&gt;TODAY(),"Future incident date",IF(OR(E55="",F55="",G55="",H55="",I55="",J55=""),"Complete required fields",IF(OR(AND(E55&lt;&gt;"",COUNTIFS(Setup!$F$13:$F$212,E55)=0),AND(F55&lt;&gt;"",COUNTIFS(Setup!$G$13:$G$212,F55)=0),AND(G55&lt;&gt;"",COUNTIFS(Setup!$H$13:$H$212,G55)=0),AND(H55&lt;&gt;"",COUNTIFS(Setup!$I$13:$I$212,H55)=0),AND(I55&lt;&gt;"",COUNTIFS(Setup!$J$13:$J$212,I55)=0),AND(J55&lt;&gt;"",COUNTIFS(Setup!$K$13:$K$212,J55)=0),AND(K55&lt;&gt;"",COUNTIFS(Setup!$L$13:$L$212,K55)=0),AND(L55&lt;&gt;"",COUNTIFS(Setup!$M$13:$M$212,L55)=0),AND(M55&lt;&gt;"",COUNTIFS(Setup!$N$13:$N$212,M55)=0),AND(N55&lt;&gt;"",COUNTIFS(Setup!$O$13:$O$212,N55)=0),AND(O55&lt;&gt;"",COUNTIFS(Setup!$P$13:$P$212,O55)=0),AND(P55&lt;&gt;"",COUNTIFS(Setup!$Q$13:$Q$212,P55)=0),AND(V55&lt;&gt;"",COUNTIFS(Setup!$R$13:$R$212,V55)=0),AND(W55&lt;&gt;"",COUNTIFS(Setup!$R$13:$R$212,W55)=0),AND(X55&lt;&gt;"",COUNTIFS(Setup!$S$13:$S$212,X55)=0),AND(Y55&lt;&gt;"",COUNTIFS(Setup!$S$13:$S$212,Y55)=0),AND(Z55&lt;&gt;"",COUNTIFS(Setup!$T$13:$T$212,Z55)=0)),"Use listed categories",IF(J55="Pending","Confirm work-relatedness",IF(COUNTIFS($AI$9:$AI$1008,AI55,$C$9:$C$1008,"&lt;&gt;"&amp;C55)&gt;0,"Event dates disagree",IF(OR(AND(Q55&lt;&gt;"",OR(NOT(ISNUMBER(Q55)),Q55&lt;0)),AND(R55&lt;&gt;"",OR(NOT(ISNUMBER(R55)),R55&lt;0)),AND(S55&lt;&gt;"",OR(NOT(ISNUMBER(S55)),S55&lt;0))),"Check days / cost",IF(AND(I55="Lost time",OR(NOT(ISNUMBER(Q55)),Q55&lt;1)),"Enter lost days",IF(AND(I55="Restricted / modified work",OR(NOT(ISNUMBER(R55)),R55&lt;1)),"Enter restricted days",IF(AND(Z55="Closed",NOT(ISNUMBER(AB55))),"Enter closure date",IF(AND(ISNUMBER(AB55),OR(AB55&lt;C55,AB55&gt;TODAY())),"Check closure date","Ready"))))))))))))))</f>
        <v/>
      </c>
    </row>
    <row r="56" spans="1:37" ht="24.95" customHeight="1">
      <c r="A56" s="23"/>
      <c r="B56" s="23"/>
      <c r="C56" s="24"/>
      <c r="D56" s="25"/>
      <c r="E56" s="26"/>
      <c r="F56" s="26"/>
      <c r="G56" s="26"/>
      <c r="H56" s="26"/>
      <c r="I56" s="26"/>
      <c r="J56" s="26"/>
      <c r="K56" s="26"/>
      <c r="L56" s="26"/>
      <c r="M56" s="26"/>
      <c r="N56" s="26"/>
      <c r="O56" s="26"/>
      <c r="P56" s="26"/>
      <c r="Q56" s="27"/>
      <c r="R56" s="27"/>
      <c r="S56" s="28"/>
      <c r="T56" s="26"/>
      <c r="U56" s="26"/>
      <c r="V56" s="26"/>
      <c r="W56" s="26"/>
      <c r="X56" s="26"/>
      <c r="Y56" s="26"/>
      <c r="Z56" s="26"/>
      <c r="AA56" s="26"/>
      <c r="AB56" s="24"/>
      <c r="AC56" s="26"/>
      <c r="AD56" s="15" t="str">
        <f t="shared" si="0"/>
        <v/>
      </c>
      <c r="AE56" s="16" t="str">
        <f t="shared" si="1"/>
        <v/>
      </c>
      <c r="AF56" s="15" t="str">
        <f t="shared" si="2"/>
        <v/>
      </c>
      <c r="AG56" s="15">
        <f t="shared" si="3"/>
        <v>0</v>
      </c>
      <c r="AH56" s="15">
        <f t="shared" si="4"/>
        <v>0</v>
      </c>
      <c r="AI56" s="15" t="str">
        <f t="shared" si="5"/>
        <v/>
      </c>
      <c r="AJ56" s="15" t="str">
        <f>IF(AI56="","",IF(COUNTIFS($AI$9:AI56,AI56)=1,1,0))</f>
        <v/>
      </c>
      <c r="AK56" s="15" t="str">
        <f ca="1">IF(COUNTA(A56:AC56)=0,"",IF(OR(NOT(ISNUMBER(C56)),C56&lt;1),"Missing / invalid date",IF(A56="","Missing case ID",IF(COUNTIFS($A$9:$A$1008,A56)&gt;1,"Duplicate case ID",IF(C56&gt;TODAY(),"Future incident date",IF(OR(E56="",F56="",G56="",H56="",I56="",J56=""),"Complete required fields",IF(OR(AND(E56&lt;&gt;"",COUNTIFS(Setup!$F$13:$F$212,E56)=0),AND(F56&lt;&gt;"",COUNTIFS(Setup!$G$13:$G$212,F56)=0),AND(G56&lt;&gt;"",COUNTIFS(Setup!$H$13:$H$212,G56)=0),AND(H56&lt;&gt;"",COUNTIFS(Setup!$I$13:$I$212,H56)=0),AND(I56&lt;&gt;"",COUNTIFS(Setup!$J$13:$J$212,I56)=0),AND(J56&lt;&gt;"",COUNTIFS(Setup!$K$13:$K$212,J56)=0),AND(K56&lt;&gt;"",COUNTIFS(Setup!$L$13:$L$212,K56)=0),AND(L56&lt;&gt;"",COUNTIFS(Setup!$M$13:$M$212,L56)=0),AND(M56&lt;&gt;"",COUNTIFS(Setup!$N$13:$N$212,M56)=0),AND(N56&lt;&gt;"",COUNTIFS(Setup!$O$13:$O$212,N56)=0),AND(O56&lt;&gt;"",COUNTIFS(Setup!$P$13:$P$212,O56)=0),AND(P56&lt;&gt;"",COUNTIFS(Setup!$Q$13:$Q$212,P56)=0),AND(V56&lt;&gt;"",COUNTIFS(Setup!$R$13:$R$212,V56)=0),AND(W56&lt;&gt;"",COUNTIFS(Setup!$R$13:$R$212,W56)=0),AND(X56&lt;&gt;"",COUNTIFS(Setup!$S$13:$S$212,X56)=0),AND(Y56&lt;&gt;"",COUNTIFS(Setup!$S$13:$S$212,Y56)=0),AND(Z56&lt;&gt;"",COUNTIFS(Setup!$T$13:$T$212,Z56)=0)),"Use listed categories",IF(J56="Pending","Confirm work-relatedness",IF(COUNTIFS($AI$9:$AI$1008,AI56,$C$9:$C$1008,"&lt;&gt;"&amp;C56)&gt;0,"Event dates disagree",IF(OR(AND(Q56&lt;&gt;"",OR(NOT(ISNUMBER(Q56)),Q56&lt;0)),AND(R56&lt;&gt;"",OR(NOT(ISNUMBER(R56)),R56&lt;0)),AND(S56&lt;&gt;"",OR(NOT(ISNUMBER(S56)),S56&lt;0))),"Check days / cost",IF(AND(I56="Lost time",OR(NOT(ISNUMBER(Q56)),Q56&lt;1)),"Enter lost days",IF(AND(I56="Restricted / modified work",OR(NOT(ISNUMBER(R56)),R56&lt;1)),"Enter restricted days",IF(AND(Z56="Closed",NOT(ISNUMBER(AB56))),"Enter closure date",IF(AND(ISNUMBER(AB56),OR(AB56&lt;C56,AB56&gt;TODAY())),"Check closure date","Ready"))))))))))))))</f>
        <v/>
      </c>
    </row>
    <row r="57" spans="1:37" ht="24.95" customHeight="1">
      <c r="A57" s="17"/>
      <c r="B57" s="17"/>
      <c r="C57" s="18"/>
      <c r="D57" s="19"/>
      <c r="E57" s="20"/>
      <c r="F57" s="20"/>
      <c r="G57" s="20"/>
      <c r="H57" s="20"/>
      <c r="I57" s="20"/>
      <c r="J57" s="20"/>
      <c r="K57" s="20"/>
      <c r="L57" s="20"/>
      <c r="M57" s="20"/>
      <c r="N57" s="20"/>
      <c r="O57" s="20"/>
      <c r="P57" s="20"/>
      <c r="Q57" s="21"/>
      <c r="R57" s="21"/>
      <c r="S57" s="22"/>
      <c r="T57" s="20"/>
      <c r="U57" s="20"/>
      <c r="V57" s="20"/>
      <c r="W57" s="20"/>
      <c r="X57" s="20"/>
      <c r="Y57" s="20"/>
      <c r="Z57" s="20"/>
      <c r="AA57" s="20"/>
      <c r="AB57" s="18"/>
      <c r="AC57" s="20"/>
      <c r="AD57" s="15" t="str">
        <f t="shared" si="0"/>
        <v/>
      </c>
      <c r="AE57" s="16" t="str">
        <f t="shared" si="1"/>
        <v/>
      </c>
      <c r="AF57" s="15" t="str">
        <f t="shared" si="2"/>
        <v/>
      </c>
      <c r="AG57" s="15">
        <f t="shared" si="3"/>
        <v>0</v>
      </c>
      <c r="AH57" s="15">
        <f t="shared" si="4"/>
        <v>0</v>
      </c>
      <c r="AI57" s="15" t="str">
        <f t="shared" si="5"/>
        <v/>
      </c>
      <c r="AJ57" s="15" t="str">
        <f>IF(AI57="","",IF(COUNTIFS($AI$9:AI57,AI57)=1,1,0))</f>
        <v/>
      </c>
      <c r="AK57" s="15" t="str">
        <f ca="1">IF(COUNTA(A57:AC57)=0,"",IF(OR(NOT(ISNUMBER(C57)),C57&lt;1),"Missing / invalid date",IF(A57="","Missing case ID",IF(COUNTIFS($A$9:$A$1008,A57)&gt;1,"Duplicate case ID",IF(C57&gt;TODAY(),"Future incident date",IF(OR(E57="",F57="",G57="",H57="",I57="",J57=""),"Complete required fields",IF(OR(AND(E57&lt;&gt;"",COUNTIFS(Setup!$F$13:$F$212,E57)=0),AND(F57&lt;&gt;"",COUNTIFS(Setup!$G$13:$G$212,F57)=0),AND(G57&lt;&gt;"",COUNTIFS(Setup!$H$13:$H$212,G57)=0),AND(H57&lt;&gt;"",COUNTIFS(Setup!$I$13:$I$212,H57)=0),AND(I57&lt;&gt;"",COUNTIFS(Setup!$J$13:$J$212,I57)=0),AND(J57&lt;&gt;"",COUNTIFS(Setup!$K$13:$K$212,J57)=0),AND(K57&lt;&gt;"",COUNTIFS(Setup!$L$13:$L$212,K57)=0),AND(L57&lt;&gt;"",COUNTIFS(Setup!$M$13:$M$212,L57)=0),AND(M57&lt;&gt;"",COUNTIFS(Setup!$N$13:$N$212,M57)=0),AND(N57&lt;&gt;"",COUNTIFS(Setup!$O$13:$O$212,N57)=0),AND(O57&lt;&gt;"",COUNTIFS(Setup!$P$13:$P$212,O57)=0),AND(P57&lt;&gt;"",COUNTIFS(Setup!$Q$13:$Q$212,P57)=0),AND(V57&lt;&gt;"",COUNTIFS(Setup!$R$13:$R$212,V57)=0),AND(W57&lt;&gt;"",COUNTIFS(Setup!$R$13:$R$212,W57)=0),AND(X57&lt;&gt;"",COUNTIFS(Setup!$S$13:$S$212,X57)=0),AND(Y57&lt;&gt;"",COUNTIFS(Setup!$S$13:$S$212,Y57)=0),AND(Z57&lt;&gt;"",COUNTIFS(Setup!$T$13:$T$212,Z57)=0)),"Use listed categories",IF(J57="Pending","Confirm work-relatedness",IF(COUNTIFS($AI$9:$AI$1008,AI57,$C$9:$C$1008,"&lt;&gt;"&amp;C57)&gt;0,"Event dates disagree",IF(OR(AND(Q57&lt;&gt;"",OR(NOT(ISNUMBER(Q57)),Q57&lt;0)),AND(R57&lt;&gt;"",OR(NOT(ISNUMBER(R57)),R57&lt;0)),AND(S57&lt;&gt;"",OR(NOT(ISNUMBER(S57)),S57&lt;0))),"Check days / cost",IF(AND(I57="Lost time",OR(NOT(ISNUMBER(Q57)),Q57&lt;1)),"Enter lost days",IF(AND(I57="Restricted / modified work",OR(NOT(ISNUMBER(R57)),R57&lt;1)),"Enter restricted days",IF(AND(Z57="Closed",NOT(ISNUMBER(AB57))),"Enter closure date",IF(AND(ISNUMBER(AB57),OR(AB57&lt;C57,AB57&gt;TODAY())),"Check closure date","Ready"))))))))))))))</f>
        <v/>
      </c>
    </row>
    <row r="58" spans="1:37" ht="24.95" customHeight="1">
      <c r="A58" s="23"/>
      <c r="B58" s="23"/>
      <c r="C58" s="24"/>
      <c r="D58" s="25"/>
      <c r="E58" s="26"/>
      <c r="F58" s="26"/>
      <c r="G58" s="26"/>
      <c r="H58" s="26"/>
      <c r="I58" s="26"/>
      <c r="J58" s="26"/>
      <c r="K58" s="26"/>
      <c r="L58" s="26"/>
      <c r="M58" s="26"/>
      <c r="N58" s="26"/>
      <c r="O58" s="26"/>
      <c r="P58" s="26"/>
      <c r="Q58" s="27"/>
      <c r="R58" s="27"/>
      <c r="S58" s="28"/>
      <c r="T58" s="26"/>
      <c r="U58" s="26"/>
      <c r="V58" s="26"/>
      <c r="W58" s="26"/>
      <c r="X58" s="26"/>
      <c r="Y58" s="26"/>
      <c r="Z58" s="26"/>
      <c r="AA58" s="26"/>
      <c r="AB58" s="24"/>
      <c r="AC58" s="26"/>
      <c r="AD58" s="15" t="str">
        <f t="shared" si="0"/>
        <v/>
      </c>
      <c r="AE58" s="16" t="str">
        <f t="shared" si="1"/>
        <v/>
      </c>
      <c r="AF58" s="15" t="str">
        <f t="shared" si="2"/>
        <v/>
      </c>
      <c r="AG58" s="15">
        <f t="shared" si="3"/>
        <v>0</v>
      </c>
      <c r="AH58" s="15">
        <f t="shared" si="4"/>
        <v>0</v>
      </c>
      <c r="AI58" s="15" t="str">
        <f t="shared" si="5"/>
        <v/>
      </c>
      <c r="AJ58" s="15" t="str">
        <f>IF(AI58="","",IF(COUNTIFS($AI$9:AI58,AI58)=1,1,0))</f>
        <v/>
      </c>
      <c r="AK58" s="15" t="str">
        <f ca="1">IF(COUNTA(A58:AC58)=0,"",IF(OR(NOT(ISNUMBER(C58)),C58&lt;1),"Missing / invalid date",IF(A58="","Missing case ID",IF(COUNTIFS($A$9:$A$1008,A58)&gt;1,"Duplicate case ID",IF(C58&gt;TODAY(),"Future incident date",IF(OR(E58="",F58="",G58="",H58="",I58="",J58=""),"Complete required fields",IF(OR(AND(E58&lt;&gt;"",COUNTIFS(Setup!$F$13:$F$212,E58)=0),AND(F58&lt;&gt;"",COUNTIFS(Setup!$G$13:$G$212,F58)=0),AND(G58&lt;&gt;"",COUNTIFS(Setup!$H$13:$H$212,G58)=0),AND(H58&lt;&gt;"",COUNTIFS(Setup!$I$13:$I$212,H58)=0),AND(I58&lt;&gt;"",COUNTIFS(Setup!$J$13:$J$212,I58)=0),AND(J58&lt;&gt;"",COUNTIFS(Setup!$K$13:$K$212,J58)=0),AND(K58&lt;&gt;"",COUNTIFS(Setup!$L$13:$L$212,K58)=0),AND(L58&lt;&gt;"",COUNTIFS(Setup!$M$13:$M$212,L58)=0),AND(M58&lt;&gt;"",COUNTIFS(Setup!$N$13:$N$212,M58)=0),AND(N58&lt;&gt;"",COUNTIFS(Setup!$O$13:$O$212,N58)=0),AND(O58&lt;&gt;"",COUNTIFS(Setup!$P$13:$P$212,O58)=0),AND(P58&lt;&gt;"",COUNTIFS(Setup!$Q$13:$Q$212,P58)=0),AND(V58&lt;&gt;"",COUNTIFS(Setup!$R$13:$R$212,V58)=0),AND(W58&lt;&gt;"",COUNTIFS(Setup!$R$13:$R$212,W58)=0),AND(X58&lt;&gt;"",COUNTIFS(Setup!$S$13:$S$212,X58)=0),AND(Y58&lt;&gt;"",COUNTIFS(Setup!$S$13:$S$212,Y58)=0),AND(Z58&lt;&gt;"",COUNTIFS(Setup!$T$13:$T$212,Z58)=0)),"Use listed categories",IF(J58="Pending","Confirm work-relatedness",IF(COUNTIFS($AI$9:$AI$1008,AI58,$C$9:$C$1008,"&lt;&gt;"&amp;C58)&gt;0,"Event dates disagree",IF(OR(AND(Q58&lt;&gt;"",OR(NOT(ISNUMBER(Q58)),Q58&lt;0)),AND(R58&lt;&gt;"",OR(NOT(ISNUMBER(R58)),R58&lt;0)),AND(S58&lt;&gt;"",OR(NOT(ISNUMBER(S58)),S58&lt;0))),"Check days / cost",IF(AND(I58="Lost time",OR(NOT(ISNUMBER(Q58)),Q58&lt;1)),"Enter lost days",IF(AND(I58="Restricted / modified work",OR(NOT(ISNUMBER(R58)),R58&lt;1)),"Enter restricted days",IF(AND(Z58="Closed",NOT(ISNUMBER(AB58))),"Enter closure date",IF(AND(ISNUMBER(AB58),OR(AB58&lt;C58,AB58&gt;TODAY())),"Check closure date","Ready"))))))))))))))</f>
        <v/>
      </c>
    </row>
    <row r="59" spans="1:37" ht="24.95" customHeight="1">
      <c r="A59" s="17"/>
      <c r="B59" s="17"/>
      <c r="C59" s="18"/>
      <c r="D59" s="19"/>
      <c r="E59" s="20"/>
      <c r="F59" s="20"/>
      <c r="G59" s="20"/>
      <c r="H59" s="20"/>
      <c r="I59" s="20"/>
      <c r="J59" s="20"/>
      <c r="K59" s="20"/>
      <c r="L59" s="20"/>
      <c r="M59" s="20"/>
      <c r="N59" s="20"/>
      <c r="O59" s="20"/>
      <c r="P59" s="20"/>
      <c r="Q59" s="21"/>
      <c r="R59" s="21"/>
      <c r="S59" s="22"/>
      <c r="T59" s="20"/>
      <c r="U59" s="20"/>
      <c r="V59" s="20"/>
      <c r="W59" s="20"/>
      <c r="X59" s="20"/>
      <c r="Y59" s="20"/>
      <c r="Z59" s="20"/>
      <c r="AA59" s="20"/>
      <c r="AB59" s="18"/>
      <c r="AC59" s="20"/>
      <c r="AD59" s="15" t="str">
        <f t="shared" si="0"/>
        <v/>
      </c>
      <c r="AE59" s="16" t="str">
        <f t="shared" si="1"/>
        <v/>
      </c>
      <c r="AF59" s="15" t="str">
        <f t="shared" si="2"/>
        <v/>
      </c>
      <c r="AG59" s="15">
        <f t="shared" si="3"/>
        <v>0</v>
      </c>
      <c r="AH59" s="15">
        <f t="shared" si="4"/>
        <v>0</v>
      </c>
      <c r="AI59" s="15" t="str">
        <f t="shared" si="5"/>
        <v/>
      </c>
      <c r="AJ59" s="15" t="str">
        <f>IF(AI59="","",IF(COUNTIFS($AI$9:AI59,AI59)=1,1,0))</f>
        <v/>
      </c>
      <c r="AK59" s="15" t="str">
        <f ca="1">IF(COUNTA(A59:AC59)=0,"",IF(OR(NOT(ISNUMBER(C59)),C59&lt;1),"Missing / invalid date",IF(A59="","Missing case ID",IF(COUNTIFS($A$9:$A$1008,A59)&gt;1,"Duplicate case ID",IF(C59&gt;TODAY(),"Future incident date",IF(OR(E59="",F59="",G59="",H59="",I59="",J59=""),"Complete required fields",IF(OR(AND(E59&lt;&gt;"",COUNTIFS(Setup!$F$13:$F$212,E59)=0),AND(F59&lt;&gt;"",COUNTIFS(Setup!$G$13:$G$212,F59)=0),AND(G59&lt;&gt;"",COUNTIFS(Setup!$H$13:$H$212,G59)=0),AND(H59&lt;&gt;"",COUNTIFS(Setup!$I$13:$I$212,H59)=0),AND(I59&lt;&gt;"",COUNTIFS(Setup!$J$13:$J$212,I59)=0),AND(J59&lt;&gt;"",COUNTIFS(Setup!$K$13:$K$212,J59)=0),AND(K59&lt;&gt;"",COUNTIFS(Setup!$L$13:$L$212,K59)=0),AND(L59&lt;&gt;"",COUNTIFS(Setup!$M$13:$M$212,L59)=0),AND(M59&lt;&gt;"",COUNTIFS(Setup!$N$13:$N$212,M59)=0),AND(N59&lt;&gt;"",COUNTIFS(Setup!$O$13:$O$212,N59)=0),AND(O59&lt;&gt;"",COUNTIFS(Setup!$P$13:$P$212,O59)=0),AND(P59&lt;&gt;"",COUNTIFS(Setup!$Q$13:$Q$212,P59)=0),AND(V59&lt;&gt;"",COUNTIFS(Setup!$R$13:$R$212,V59)=0),AND(W59&lt;&gt;"",COUNTIFS(Setup!$R$13:$R$212,W59)=0),AND(X59&lt;&gt;"",COUNTIFS(Setup!$S$13:$S$212,X59)=0),AND(Y59&lt;&gt;"",COUNTIFS(Setup!$S$13:$S$212,Y59)=0),AND(Z59&lt;&gt;"",COUNTIFS(Setup!$T$13:$T$212,Z59)=0)),"Use listed categories",IF(J59="Pending","Confirm work-relatedness",IF(COUNTIFS($AI$9:$AI$1008,AI59,$C$9:$C$1008,"&lt;&gt;"&amp;C59)&gt;0,"Event dates disagree",IF(OR(AND(Q59&lt;&gt;"",OR(NOT(ISNUMBER(Q59)),Q59&lt;0)),AND(R59&lt;&gt;"",OR(NOT(ISNUMBER(R59)),R59&lt;0)),AND(S59&lt;&gt;"",OR(NOT(ISNUMBER(S59)),S59&lt;0))),"Check days / cost",IF(AND(I59="Lost time",OR(NOT(ISNUMBER(Q59)),Q59&lt;1)),"Enter lost days",IF(AND(I59="Restricted / modified work",OR(NOT(ISNUMBER(R59)),R59&lt;1)),"Enter restricted days",IF(AND(Z59="Closed",NOT(ISNUMBER(AB59))),"Enter closure date",IF(AND(ISNUMBER(AB59),OR(AB59&lt;C59,AB59&gt;TODAY())),"Check closure date","Ready"))))))))))))))</f>
        <v/>
      </c>
    </row>
    <row r="60" spans="1:37" ht="24.95" customHeight="1">
      <c r="A60" s="23"/>
      <c r="B60" s="23"/>
      <c r="C60" s="24"/>
      <c r="D60" s="25"/>
      <c r="E60" s="26"/>
      <c r="F60" s="26"/>
      <c r="G60" s="26"/>
      <c r="H60" s="26"/>
      <c r="I60" s="26"/>
      <c r="J60" s="26"/>
      <c r="K60" s="26"/>
      <c r="L60" s="26"/>
      <c r="M60" s="26"/>
      <c r="N60" s="26"/>
      <c r="O60" s="26"/>
      <c r="P60" s="26"/>
      <c r="Q60" s="27"/>
      <c r="R60" s="27"/>
      <c r="S60" s="28"/>
      <c r="T60" s="26"/>
      <c r="U60" s="26"/>
      <c r="V60" s="26"/>
      <c r="W60" s="26"/>
      <c r="X60" s="26"/>
      <c r="Y60" s="26"/>
      <c r="Z60" s="26"/>
      <c r="AA60" s="26"/>
      <c r="AB60" s="24"/>
      <c r="AC60" s="26"/>
      <c r="AD60" s="15" t="str">
        <f t="shared" si="0"/>
        <v/>
      </c>
      <c r="AE60" s="16" t="str">
        <f t="shared" si="1"/>
        <v/>
      </c>
      <c r="AF60" s="15" t="str">
        <f t="shared" si="2"/>
        <v/>
      </c>
      <c r="AG60" s="15">
        <f t="shared" si="3"/>
        <v>0</v>
      </c>
      <c r="AH60" s="15">
        <f t="shared" si="4"/>
        <v>0</v>
      </c>
      <c r="AI60" s="15" t="str">
        <f t="shared" si="5"/>
        <v/>
      </c>
      <c r="AJ60" s="15" t="str">
        <f>IF(AI60="","",IF(COUNTIFS($AI$9:AI60,AI60)=1,1,0))</f>
        <v/>
      </c>
      <c r="AK60" s="15" t="str">
        <f ca="1">IF(COUNTA(A60:AC60)=0,"",IF(OR(NOT(ISNUMBER(C60)),C60&lt;1),"Missing / invalid date",IF(A60="","Missing case ID",IF(COUNTIFS($A$9:$A$1008,A60)&gt;1,"Duplicate case ID",IF(C60&gt;TODAY(),"Future incident date",IF(OR(E60="",F60="",G60="",H60="",I60="",J60=""),"Complete required fields",IF(OR(AND(E60&lt;&gt;"",COUNTIFS(Setup!$F$13:$F$212,E60)=0),AND(F60&lt;&gt;"",COUNTIFS(Setup!$G$13:$G$212,F60)=0),AND(G60&lt;&gt;"",COUNTIFS(Setup!$H$13:$H$212,G60)=0),AND(H60&lt;&gt;"",COUNTIFS(Setup!$I$13:$I$212,H60)=0),AND(I60&lt;&gt;"",COUNTIFS(Setup!$J$13:$J$212,I60)=0),AND(J60&lt;&gt;"",COUNTIFS(Setup!$K$13:$K$212,J60)=0),AND(K60&lt;&gt;"",COUNTIFS(Setup!$L$13:$L$212,K60)=0),AND(L60&lt;&gt;"",COUNTIFS(Setup!$M$13:$M$212,L60)=0),AND(M60&lt;&gt;"",COUNTIFS(Setup!$N$13:$N$212,M60)=0),AND(N60&lt;&gt;"",COUNTIFS(Setup!$O$13:$O$212,N60)=0),AND(O60&lt;&gt;"",COUNTIFS(Setup!$P$13:$P$212,O60)=0),AND(P60&lt;&gt;"",COUNTIFS(Setup!$Q$13:$Q$212,P60)=0),AND(V60&lt;&gt;"",COUNTIFS(Setup!$R$13:$R$212,V60)=0),AND(W60&lt;&gt;"",COUNTIFS(Setup!$R$13:$R$212,W60)=0),AND(X60&lt;&gt;"",COUNTIFS(Setup!$S$13:$S$212,X60)=0),AND(Y60&lt;&gt;"",COUNTIFS(Setup!$S$13:$S$212,Y60)=0),AND(Z60&lt;&gt;"",COUNTIFS(Setup!$T$13:$T$212,Z60)=0)),"Use listed categories",IF(J60="Pending","Confirm work-relatedness",IF(COUNTIFS($AI$9:$AI$1008,AI60,$C$9:$C$1008,"&lt;&gt;"&amp;C60)&gt;0,"Event dates disagree",IF(OR(AND(Q60&lt;&gt;"",OR(NOT(ISNUMBER(Q60)),Q60&lt;0)),AND(R60&lt;&gt;"",OR(NOT(ISNUMBER(R60)),R60&lt;0)),AND(S60&lt;&gt;"",OR(NOT(ISNUMBER(S60)),S60&lt;0))),"Check days / cost",IF(AND(I60="Lost time",OR(NOT(ISNUMBER(Q60)),Q60&lt;1)),"Enter lost days",IF(AND(I60="Restricted / modified work",OR(NOT(ISNUMBER(R60)),R60&lt;1)),"Enter restricted days",IF(AND(Z60="Closed",NOT(ISNUMBER(AB60))),"Enter closure date",IF(AND(ISNUMBER(AB60),OR(AB60&lt;C60,AB60&gt;TODAY())),"Check closure date","Ready"))))))))))))))</f>
        <v/>
      </c>
    </row>
    <row r="61" spans="1:37" ht="24.95" customHeight="1">
      <c r="A61" s="17"/>
      <c r="B61" s="17"/>
      <c r="C61" s="18"/>
      <c r="D61" s="19"/>
      <c r="E61" s="20"/>
      <c r="F61" s="20"/>
      <c r="G61" s="20"/>
      <c r="H61" s="20"/>
      <c r="I61" s="20"/>
      <c r="J61" s="20"/>
      <c r="K61" s="20"/>
      <c r="L61" s="20"/>
      <c r="M61" s="20"/>
      <c r="N61" s="20"/>
      <c r="O61" s="20"/>
      <c r="P61" s="20"/>
      <c r="Q61" s="21"/>
      <c r="R61" s="21"/>
      <c r="S61" s="22"/>
      <c r="T61" s="20"/>
      <c r="U61" s="20"/>
      <c r="V61" s="20"/>
      <c r="W61" s="20"/>
      <c r="X61" s="20"/>
      <c r="Y61" s="20"/>
      <c r="Z61" s="20"/>
      <c r="AA61" s="20"/>
      <c r="AB61" s="18"/>
      <c r="AC61" s="20"/>
      <c r="AD61" s="15" t="str">
        <f t="shared" si="0"/>
        <v/>
      </c>
      <c r="AE61" s="16" t="str">
        <f t="shared" si="1"/>
        <v/>
      </c>
      <c r="AF61" s="15" t="str">
        <f t="shared" si="2"/>
        <v/>
      </c>
      <c r="AG61" s="15">
        <f t="shared" si="3"/>
        <v>0</v>
      </c>
      <c r="AH61" s="15">
        <f t="shared" si="4"/>
        <v>0</v>
      </c>
      <c r="AI61" s="15" t="str">
        <f t="shared" si="5"/>
        <v/>
      </c>
      <c r="AJ61" s="15" t="str">
        <f>IF(AI61="","",IF(COUNTIFS($AI$9:AI61,AI61)=1,1,0))</f>
        <v/>
      </c>
      <c r="AK61" s="15" t="str">
        <f ca="1">IF(COUNTA(A61:AC61)=0,"",IF(OR(NOT(ISNUMBER(C61)),C61&lt;1),"Missing / invalid date",IF(A61="","Missing case ID",IF(COUNTIFS($A$9:$A$1008,A61)&gt;1,"Duplicate case ID",IF(C61&gt;TODAY(),"Future incident date",IF(OR(E61="",F61="",G61="",H61="",I61="",J61=""),"Complete required fields",IF(OR(AND(E61&lt;&gt;"",COUNTIFS(Setup!$F$13:$F$212,E61)=0),AND(F61&lt;&gt;"",COUNTIFS(Setup!$G$13:$G$212,F61)=0),AND(G61&lt;&gt;"",COUNTIFS(Setup!$H$13:$H$212,G61)=0),AND(H61&lt;&gt;"",COUNTIFS(Setup!$I$13:$I$212,H61)=0),AND(I61&lt;&gt;"",COUNTIFS(Setup!$J$13:$J$212,I61)=0),AND(J61&lt;&gt;"",COUNTIFS(Setup!$K$13:$K$212,J61)=0),AND(K61&lt;&gt;"",COUNTIFS(Setup!$L$13:$L$212,K61)=0),AND(L61&lt;&gt;"",COUNTIFS(Setup!$M$13:$M$212,L61)=0),AND(M61&lt;&gt;"",COUNTIFS(Setup!$N$13:$N$212,M61)=0),AND(N61&lt;&gt;"",COUNTIFS(Setup!$O$13:$O$212,N61)=0),AND(O61&lt;&gt;"",COUNTIFS(Setup!$P$13:$P$212,O61)=0),AND(P61&lt;&gt;"",COUNTIFS(Setup!$Q$13:$Q$212,P61)=0),AND(V61&lt;&gt;"",COUNTIFS(Setup!$R$13:$R$212,V61)=0),AND(W61&lt;&gt;"",COUNTIFS(Setup!$R$13:$R$212,W61)=0),AND(X61&lt;&gt;"",COUNTIFS(Setup!$S$13:$S$212,X61)=0),AND(Y61&lt;&gt;"",COUNTIFS(Setup!$S$13:$S$212,Y61)=0),AND(Z61&lt;&gt;"",COUNTIFS(Setup!$T$13:$T$212,Z61)=0)),"Use listed categories",IF(J61="Pending","Confirm work-relatedness",IF(COUNTIFS($AI$9:$AI$1008,AI61,$C$9:$C$1008,"&lt;&gt;"&amp;C61)&gt;0,"Event dates disagree",IF(OR(AND(Q61&lt;&gt;"",OR(NOT(ISNUMBER(Q61)),Q61&lt;0)),AND(R61&lt;&gt;"",OR(NOT(ISNUMBER(R61)),R61&lt;0)),AND(S61&lt;&gt;"",OR(NOT(ISNUMBER(S61)),S61&lt;0))),"Check days / cost",IF(AND(I61="Lost time",OR(NOT(ISNUMBER(Q61)),Q61&lt;1)),"Enter lost days",IF(AND(I61="Restricted / modified work",OR(NOT(ISNUMBER(R61)),R61&lt;1)),"Enter restricted days",IF(AND(Z61="Closed",NOT(ISNUMBER(AB61))),"Enter closure date",IF(AND(ISNUMBER(AB61),OR(AB61&lt;C61,AB61&gt;TODAY())),"Check closure date","Ready"))))))))))))))</f>
        <v/>
      </c>
    </row>
    <row r="62" spans="1:37" ht="24.95" customHeight="1">
      <c r="A62" s="23"/>
      <c r="B62" s="23"/>
      <c r="C62" s="24"/>
      <c r="D62" s="25"/>
      <c r="E62" s="26"/>
      <c r="F62" s="26"/>
      <c r="G62" s="26"/>
      <c r="H62" s="26"/>
      <c r="I62" s="26"/>
      <c r="J62" s="26"/>
      <c r="K62" s="26"/>
      <c r="L62" s="26"/>
      <c r="M62" s="26"/>
      <c r="N62" s="26"/>
      <c r="O62" s="26"/>
      <c r="P62" s="26"/>
      <c r="Q62" s="27"/>
      <c r="R62" s="27"/>
      <c r="S62" s="28"/>
      <c r="T62" s="26"/>
      <c r="U62" s="26"/>
      <c r="V62" s="26"/>
      <c r="W62" s="26"/>
      <c r="X62" s="26"/>
      <c r="Y62" s="26"/>
      <c r="Z62" s="26"/>
      <c r="AA62" s="26"/>
      <c r="AB62" s="24"/>
      <c r="AC62" s="26"/>
      <c r="AD62" s="15" t="str">
        <f t="shared" si="0"/>
        <v/>
      </c>
      <c r="AE62" s="16" t="str">
        <f t="shared" si="1"/>
        <v/>
      </c>
      <c r="AF62" s="15" t="str">
        <f t="shared" si="2"/>
        <v/>
      </c>
      <c r="AG62" s="15">
        <f t="shared" si="3"/>
        <v>0</v>
      </c>
      <c r="AH62" s="15">
        <f t="shared" si="4"/>
        <v>0</v>
      </c>
      <c r="AI62" s="15" t="str">
        <f t="shared" si="5"/>
        <v/>
      </c>
      <c r="AJ62" s="15" t="str">
        <f>IF(AI62="","",IF(COUNTIFS($AI$9:AI62,AI62)=1,1,0))</f>
        <v/>
      </c>
      <c r="AK62" s="15" t="str">
        <f ca="1">IF(COUNTA(A62:AC62)=0,"",IF(OR(NOT(ISNUMBER(C62)),C62&lt;1),"Missing / invalid date",IF(A62="","Missing case ID",IF(COUNTIFS($A$9:$A$1008,A62)&gt;1,"Duplicate case ID",IF(C62&gt;TODAY(),"Future incident date",IF(OR(E62="",F62="",G62="",H62="",I62="",J62=""),"Complete required fields",IF(OR(AND(E62&lt;&gt;"",COUNTIFS(Setup!$F$13:$F$212,E62)=0),AND(F62&lt;&gt;"",COUNTIFS(Setup!$G$13:$G$212,F62)=0),AND(G62&lt;&gt;"",COUNTIFS(Setup!$H$13:$H$212,G62)=0),AND(H62&lt;&gt;"",COUNTIFS(Setup!$I$13:$I$212,H62)=0),AND(I62&lt;&gt;"",COUNTIFS(Setup!$J$13:$J$212,I62)=0),AND(J62&lt;&gt;"",COUNTIFS(Setup!$K$13:$K$212,J62)=0),AND(K62&lt;&gt;"",COUNTIFS(Setup!$L$13:$L$212,K62)=0),AND(L62&lt;&gt;"",COUNTIFS(Setup!$M$13:$M$212,L62)=0),AND(M62&lt;&gt;"",COUNTIFS(Setup!$N$13:$N$212,M62)=0),AND(N62&lt;&gt;"",COUNTIFS(Setup!$O$13:$O$212,N62)=0),AND(O62&lt;&gt;"",COUNTIFS(Setup!$P$13:$P$212,O62)=0),AND(P62&lt;&gt;"",COUNTIFS(Setup!$Q$13:$Q$212,P62)=0),AND(V62&lt;&gt;"",COUNTIFS(Setup!$R$13:$R$212,V62)=0),AND(W62&lt;&gt;"",COUNTIFS(Setup!$R$13:$R$212,W62)=0),AND(X62&lt;&gt;"",COUNTIFS(Setup!$S$13:$S$212,X62)=0),AND(Y62&lt;&gt;"",COUNTIFS(Setup!$S$13:$S$212,Y62)=0),AND(Z62&lt;&gt;"",COUNTIFS(Setup!$T$13:$T$212,Z62)=0)),"Use listed categories",IF(J62="Pending","Confirm work-relatedness",IF(COUNTIFS($AI$9:$AI$1008,AI62,$C$9:$C$1008,"&lt;&gt;"&amp;C62)&gt;0,"Event dates disagree",IF(OR(AND(Q62&lt;&gt;"",OR(NOT(ISNUMBER(Q62)),Q62&lt;0)),AND(R62&lt;&gt;"",OR(NOT(ISNUMBER(R62)),R62&lt;0)),AND(S62&lt;&gt;"",OR(NOT(ISNUMBER(S62)),S62&lt;0))),"Check days / cost",IF(AND(I62="Lost time",OR(NOT(ISNUMBER(Q62)),Q62&lt;1)),"Enter lost days",IF(AND(I62="Restricted / modified work",OR(NOT(ISNUMBER(R62)),R62&lt;1)),"Enter restricted days",IF(AND(Z62="Closed",NOT(ISNUMBER(AB62))),"Enter closure date",IF(AND(ISNUMBER(AB62),OR(AB62&lt;C62,AB62&gt;TODAY())),"Check closure date","Ready"))))))))))))))</f>
        <v/>
      </c>
    </row>
    <row r="63" spans="1:37" ht="24.95" customHeight="1">
      <c r="A63" s="17"/>
      <c r="B63" s="17"/>
      <c r="C63" s="18"/>
      <c r="D63" s="19"/>
      <c r="E63" s="20"/>
      <c r="F63" s="20"/>
      <c r="G63" s="20"/>
      <c r="H63" s="20"/>
      <c r="I63" s="20"/>
      <c r="J63" s="20"/>
      <c r="K63" s="20"/>
      <c r="L63" s="20"/>
      <c r="M63" s="20"/>
      <c r="N63" s="20"/>
      <c r="O63" s="20"/>
      <c r="P63" s="20"/>
      <c r="Q63" s="21"/>
      <c r="R63" s="21"/>
      <c r="S63" s="22"/>
      <c r="T63" s="20"/>
      <c r="U63" s="20"/>
      <c r="V63" s="20"/>
      <c r="W63" s="20"/>
      <c r="X63" s="20"/>
      <c r="Y63" s="20"/>
      <c r="Z63" s="20"/>
      <c r="AA63" s="20"/>
      <c r="AB63" s="18"/>
      <c r="AC63" s="20"/>
      <c r="AD63" s="15" t="str">
        <f t="shared" si="0"/>
        <v/>
      </c>
      <c r="AE63" s="16" t="str">
        <f t="shared" si="1"/>
        <v/>
      </c>
      <c r="AF63" s="15" t="str">
        <f t="shared" si="2"/>
        <v/>
      </c>
      <c r="AG63" s="15">
        <f t="shared" si="3"/>
        <v>0</v>
      </c>
      <c r="AH63" s="15">
        <f t="shared" si="4"/>
        <v>0</v>
      </c>
      <c r="AI63" s="15" t="str">
        <f t="shared" si="5"/>
        <v/>
      </c>
      <c r="AJ63" s="15" t="str">
        <f>IF(AI63="","",IF(COUNTIFS($AI$9:AI63,AI63)=1,1,0))</f>
        <v/>
      </c>
      <c r="AK63" s="15" t="str">
        <f ca="1">IF(COUNTA(A63:AC63)=0,"",IF(OR(NOT(ISNUMBER(C63)),C63&lt;1),"Missing / invalid date",IF(A63="","Missing case ID",IF(COUNTIFS($A$9:$A$1008,A63)&gt;1,"Duplicate case ID",IF(C63&gt;TODAY(),"Future incident date",IF(OR(E63="",F63="",G63="",H63="",I63="",J63=""),"Complete required fields",IF(OR(AND(E63&lt;&gt;"",COUNTIFS(Setup!$F$13:$F$212,E63)=0),AND(F63&lt;&gt;"",COUNTIFS(Setup!$G$13:$G$212,F63)=0),AND(G63&lt;&gt;"",COUNTIFS(Setup!$H$13:$H$212,G63)=0),AND(H63&lt;&gt;"",COUNTIFS(Setup!$I$13:$I$212,H63)=0),AND(I63&lt;&gt;"",COUNTIFS(Setup!$J$13:$J$212,I63)=0),AND(J63&lt;&gt;"",COUNTIFS(Setup!$K$13:$K$212,J63)=0),AND(K63&lt;&gt;"",COUNTIFS(Setup!$L$13:$L$212,K63)=0),AND(L63&lt;&gt;"",COUNTIFS(Setup!$M$13:$M$212,L63)=0),AND(M63&lt;&gt;"",COUNTIFS(Setup!$N$13:$N$212,M63)=0),AND(N63&lt;&gt;"",COUNTIFS(Setup!$O$13:$O$212,N63)=0),AND(O63&lt;&gt;"",COUNTIFS(Setup!$P$13:$P$212,O63)=0),AND(P63&lt;&gt;"",COUNTIFS(Setup!$Q$13:$Q$212,P63)=0),AND(V63&lt;&gt;"",COUNTIFS(Setup!$R$13:$R$212,V63)=0),AND(W63&lt;&gt;"",COUNTIFS(Setup!$R$13:$R$212,W63)=0),AND(X63&lt;&gt;"",COUNTIFS(Setup!$S$13:$S$212,X63)=0),AND(Y63&lt;&gt;"",COUNTIFS(Setup!$S$13:$S$212,Y63)=0),AND(Z63&lt;&gt;"",COUNTIFS(Setup!$T$13:$T$212,Z63)=0)),"Use listed categories",IF(J63="Pending","Confirm work-relatedness",IF(COUNTIFS($AI$9:$AI$1008,AI63,$C$9:$C$1008,"&lt;&gt;"&amp;C63)&gt;0,"Event dates disagree",IF(OR(AND(Q63&lt;&gt;"",OR(NOT(ISNUMBER(Q63)),Q63&lt;0)),AND(R63&lt;&gt;"",OR(NOT(ISNUMBER(R63)),R63&lt;0)),AND(S63&lt;&gt;"",OR(NOT(ISNUMBER(S63)),S63&lt;0))),"Check days / cost",IF(AND(I63="Lost time",OR(NOT(ISNUMBER(Q63)),Q63&lt;1)),"Enter lost days",IF(AND(I63="Restricted / modified work",OR(NOT(ISNUMBER(R63)),R63&lt;1)),"Enter restricted days",IF(AND(Z63="Closed",NOT(ISNUMBER(AB63))),"Enter closure date",IF(AND(ISNUMBER(AB63),OR(AB63&lt;C63,AB63&gt;TODAY())),"Check closure date","Ready"))))))))))))))</f>
        <v/>
      </c>
    </row>
    <row r="64" spans="1:37" ht="24.95" customHeight="1">
      <c r="A64" s="23"/>
      <c r="B64" s="23"/>
      <c r="C64" s="24"/>
      <c r="D64" s="25"/>
      <c r="E64" s="26"/>
      <c r="F64" s="26"/>
      <c r="G64" s="26"/>
      <c r="H64" s="26"/>
      <c r="I64" s="26"/>
      <c r="J64" s="26"/>
      <c r="K64" s="26"/>
      <c r="L64" s="26"/>
      <c r="M64" s="26"/>
      <c r="N64" s="26"/>
      <c r="O64" s="26"/>
      <c r="P64" s="26"/>
      <c r="Q64" s="27"/>
      <c r="R64" s="27"/>
      <c r="S64" s="28"/>
      <c r="T64" s="26"/>
      <c r="U64" s="26"/>
      <c r="V64" s="26"/>
      <c r="W64" s="26"/>
      <c r="X64" s="26"/>
      <c r="Y64" s="26"/>
      <c r="Z64" s="26"/>
      <c r="AA64" s="26"/>
      <c r="AB64" s="24"/>
      <c r="AC64" s="26"/>
      <c r="AD64" s="15" t="str">
        <f t="shared" si="0"/>
        <v/>
      </c>
      <c r="AE64" s="16" t="str">
        <f t="shared" si="1"/>
        <v/>
      </c>
      <c r="AF64" s="15" t="str">
        <f t="shared" si="2"/>
        <v/>
      </c>
      <c r="AG64" s="15">
        <f t="shared" si="3"/>
        <v>0</v>
      </c>
      <c r="AH64" s="15">
        <f t="shared" si="4"/>
        <v>0</v>
      </c>
      <c r="AI64" s="15" t="str">
        <f t="shared" si="5"/>
        <v/>
      </c>
      <c r="AJ64" s="15" t="str">
        <f>IF(AI64="","",IF(COUNTIFS($AI$9:AI64,AI64)=1,1,0))</f>
        <v/>
      </c>
      <c r="AK64" s="15" t="str">
        <f ca="1">IF(COUNTA(A64:AC64)=0,"",IF(OR(NOT(ISNUMBER(C64)),C64&lt;1),"Missing / invalid date",IF(A64="","Missing case ID",IF(COUNTIFS($A$9:$A$1008,A64)&gt;1,"Duplicate case ID",IF(C64&gt;TODAY(),"Future incident date",IF(OR(E64="",F64="",G64="",H64="",I64="",J64=""),"Complete required fields",IF(OR(AND(E64&lt;&gt;"",COUNTIFS(Setup!$F$13:$F$212,E64)=0),AND(F64&lt;&gt;"",COUNTIFS(Setup!$G$13:$G$212,F64)=0),AND(G64&lt;&gt;"",COUNTIFS(Setup!$H$13:$H$212,G64)=0),AND(H64&lt;&gt;"",COUNTIFS(Setup!$I$13:$I$212,H64)=0),AND(I64&lt;&gt;"",COUNTIFS(Setup!$J$13:$J$212,I64)=0),AND(J64&lt;&gt;"",COUNTIFS(Setup!$K$13:$K$212,J64)=0),AND(K64&lt;&gt;"",COUNTIFS(Setup!$L$13:$L$212,K64)=0),AND(L64&lt;&gt;"",COUNTIFS(Setup!$M$13:$M$212,L64)=0),AND(M64&lt;&gt;"",COUNTIFS(Setup!$N$13:$N$212,M64)=0),AND(N64&lt;&gt;"",COUNTIFS(Setup!$O$13:$O$212,N64)=0),AND(O64&lt;&gt;"",COUNTIFS(Setup!$P$13:$P$212,O64)=0),AND(P64&lt;&gt;"",COUNTIFS(Setup!$Q$13:$Q$212,P64)=0),AND(V64&lt;&gt;"",COUNTIFS(Setup!$R$13:$R$212,V64)=0),AND(W64&lt;&gt;"",COUNTIFS(Setup!$R$13:$R$212,W64)=0),AND(X64&lt;&gt;"",COUNTIFS(Setup!$S$13:$S$212,X64)=0),AND(Y64&lt;&gt;"",COUNTIFS(Setup!$S$13:$S$212,Y64)=0),AND(Z64&lt;&gt;"",COUNTIFS(Setup!$T$13:$T$212,Z64)=0)),"Use listed categories",IF(J64="Pending","Confirm work-relatedness",IF(COUNTIFS($AI$9:$AI$1008,AI64,$C$9:$C$1008,"&lt;&gt;"&amp;C64)&gt;0,"Event dates disagree",IF(OR(AND(Q64&lt;&gt;"",OR(NOT(ISNUMBER(Q64)),Q64&lt;0)),AND(R64&lt;&gt;"",OR(NOT(ISNUMBER(R64)),R64&lt;0)),AND(S64&lt;&gt;"",OR(NOT(ISNUMBER(S64)),S64&lt;0))),"Check days / cost",IF(AND(I64="Lost time",OR(NOT(ISNUMBER(Q64)),Q64&lt;1)),"Enter lost days",IF(AND(I64="Restricted / modified work",OR(NOT(ISNUMBER(R64)),R64&lt;1)),"Enter restricted days",IF(AND(Z64="Closed",NOT(ISNUMBER(AB64))),"Enter closure date",IF(AND(ISNUMBER(AB64),OR(AB64&lt;C64,AB64&gt;TODAY())),"Check closure date","Ready"))))))))))))))</f>
        <v/>
      </c>
    </row>
    <row r="65" spans="1:37" ht="24.95" customHeight="1">
      <c r="A65" s="17"/>
      <c r="B65" s="17"/>
      <c r="C65" s="18"/>
      <c r="D65" s="19"/>
      <c r="E65" s="20"/>
      <c r="F65" s="20"/>
      <c r="G65" s="20"/>
      <c r="H65" s="20"/>
      <c r="I65" s="20"/>
      <c r="J65" s="20"/>
      <c r="K65" s="20"/>
      <c r="L65" s="20"/>
      <c r="M65" s="20"/>
      <c r="N65" s="20"/>
      <c r="O65" s="20"/>
      <c r="P65" s="20"/>
      <c r="Q65" s="21"/>
      <c r="R65" s="21"/>
      <c r="S65" s="22"/>
      <c r="T65" s="20"/>
      <c r="U65" s="20"/>
      <c r="V65" s="20"/>
      <c r="W65" s="20"/>
      <c r="X65" s="20"/>
      <c r="Y65" s="20"/>
      <c r="Z65" s="20"/>
      <c r="AA65" s="20"/>
      <c r="AB65" s="18"/>
      <c r="AC65" s="20"/>
      <c r="AD65" s="15" t="str">
        <f t="shared" si="0"/>
        <v/>
      </c>
      <c r="AE65" s="16" t="str">
        <f t="shared" si="1"/>
        <v/>
      </c>
      <c r="AF65" s="15" t="str">
        <f t="shared" si="2"/>
        <v/>
      </c>
      <c r="AG65" s="15">
        <f t="shared" si="3"/>
        <v>0</v>
      </c>
      <c r="AH65" s="15">
        <f t="shared" si="4"/>
        <v>0</v>
      </c>
      <c r="AI65" s="15" t="str">
        <f t="shared" si="5"/>
        <v/>
      </c>
      <c r="AJ65" s="15" t="str">
        <f>IF(AI65="","",IF(COUNTIFS($AI$9:AI65,AI65)=1,1,0))</f>
        <v/>
      </c>
      <c r="AK65" s="15" t="str">
        <f ca="1">IF(COUNTA(A65:AC65)=0,"",IF(OR(NOT(ISNUMBER(C65)),C65&lt;1),"Missing / invalid date",IF(A65="","Missing case ID",IF(COUNTIFS($A$9:$A$1008,A65)&gt;1,"Duplicate case ID",IF(C65&gt;TODAY(),"Future incident date",IF(OR(E65="",F65="",G65="",H65="",I65="",J65=""),"Complete required fields",IF(OR(AND(E65&lt;&gt;"",COUNTIFS(Setup!$F$13:$F$212,E65)=0),AND(F65&lt;&gt;"",COUNTIFS(Setup!$G$13:$G$212,F65)=0),AND(G65&lt;&gt;"",COUNTIFS(Setup!$H$13:$H$212,G65)=0),AND(H65&lt;&gt;"",COUNTIFS(Setup!$I$13:$I$212,H65)=0),AND(I65&lt;&gt;"",COUNTIFS(Setup!$J$13:$J$212,I65)=0),AND(J65&lt;&gt;"",COUNTIFS(Setup!$K$13:$K$212,J65)=0),AND(K65&lt;&gt;"",COUNTIFS(Setup!$L$13:$L$212,K65)=0),AND(L65&lt;&gt;"",COUNTIFS(Setup!$M$13:$M$212,L65)=0),AND(M65&lt;&gt;"",COUNTIFS(Setup!$N$13:$N$212,M65)=0),AND(N65&lt;&gt;"",COUNTIFS(Setup!$O$13:$O$212,N65)=0),AND(O65&lt;&gt;"",COUNTIFS(Setup!$P$13:$P$212,O65)=0),AND(P65&lt;&gt;"",COUNTIFS(Setup!$Q$13:$Q$212,P65)=0),AND(V65&lt;&gt;"",COUNTIFS(Setup!$R$13:$R$212,V65)=0),AND(W65&lt;&gt;"",COUNTIFS(Setup!$R$13:$R$212,W65)=0),AND(X65&lt;&gt;"",COUNTIFS(Setup!$S$13:$S$212,X65)=0),AND(Y65&lt;&gt;"",COUNTIFS(Setup!$S$13:$S$212,Y65)=0),AND(Z65&lt;&gt;"",COUNTIFS(Setup!$T$13:$T$212,Z65)=0)),"Use listed categories",IF(J65="Pending","Confirm work-relatedness",IF(COUNTIFS($AI$9:$AI$1008,AI65,$C$9:$C$1008,"&lt;&gt;"&amp;C65)&gt;0,"Event dates disagree",IF(OR(AND(Q65&lt;&gt;"",OR(NOT(ISNUMBER(Q65)),Q65&lt;0)),AND(R65&lt;&gt;"",OR(NOT(ISNUMBER(R65)),R65&lt;0)),AND(S65&lt;&gt;"",OR(NOT(ISNUMBER(S65)),S65&lt;0))),"Check days / cost",IF(AND(I65="Lost time",OR(NOT(ISNUMBER(Q65)),Q65&lt;1)),"Enter lost days",IF(AND(I65="Restricted / modified work",OR(NOT(ISNUMBER(R65)),R65&lt;1)),"Enter restricted days",IF(AND(Z65="Closed",NOT(ISNUMBER(AB65))),"Enter closure date",IF(AND(ISNUMBER(AB65),OR(AB65&lt;C65,AB65&gt;TODAY())),"Check closure date","Ready"))))))))))))))</f>
        <v/>
      </c>
    </row>
    <row r="66" spans="1:37" ht="24.95" customHeight="1">
      <c r="A66" s="23"/>
      <c r="B66" s="23"/>
      <c r="C66" s="24"/>
      <c r="D66" s="25"/>
      <c r="E66" s="26"/>
      <c r="F66" s="26"/>
      <c r="G66" s="26"/>
      <c r="H66" s="26"/>
      <c r="I66" s="26"/>
      <c r="J66" s="26"/>
      <c r="K66" s="26"/>
      <c r="L66" s="26"/>
      <c r="M66" s="26"/>
      <c r="N66" s="26"/>
      <c r="O66" s="26"/>
      <c r="P66" s="26"/>
      <c r="Q66" s="27"/>
      <c r="R66" s="27"/>
      <c r="S66" s="28"/>
      <c r="T66" s="26"/>
      <c r="U66" s="26"/>
      <c r="V66" s="26"/>
      <c r="W66" s="26"/>
      <c r="X66" s="26"/>
      <c r="Y66" s="26"/>
      <c r="Z66" s="26"/>
      <c r="AA66" s="26"/>
      <c r="AB66" s="24"/>
      <c r="AC66" s="26"/>
      <c r="AD66" s="15" t="str">
        <f t="shared" si="0"/>
        <v/>
      </c>
      <c r="AE66" s="16" t="str">
        <f t="shared" si="1"/>
        <v/>
      </c>
      <c r="AF66" s="15" t="str">
        <f t="shared" si="2"/>
        <v/>
      </c>
      <c r="AG66" s="15">
        <f t="shared" si="3"/>
        <v>0</v>
      </c>
      <c r="AH66" s="15">
        <f t="shared" si="4"/>
        <v>0</v>
      </c>
      <c r="AI66" s="15" t="str">
        <f t="shared" si="5"/>
        <v/>
      </c>
      <c r="AJ66" s="15" t="str">
        <f>IF(AI66="","",IF(COUNTIFS($AI$9:AI66,AI66)=1,1,0))</f>
        <v/>
      </c>
      <c r="AK66" s="15" t="str">
        <f ca="1">IF(COUNTA(A66:AC66)=0,"",IF(OR(NOT(ISNUMBER(C66)),C66&lt;1),"Missing / invalid date",IF(A66="","Missing case ID",IF(COUNTIFS($A$9:$A$1008,A66)&gt;1,"Duplicate case ID",IF(C66&gt;TODAY(),"Future incident date",IF(OR(E66="",F66="",G66="",H66="",I66="",J66=""),"Complete required fields",IF(OR(AND(E66&lt;&gt;"",COUNTIFS(Setup!$F$13:$F$212,E66)=0),AND(F66&lt;&gt;"",COUNTIFS(Setup!$G$13:$G$212,F66)=0),AND(G66&lt;&gt;"",COUNTIFS(Setup!$H$13:$H$212,G66)=0),AND(H66&lt;&gt;"",COUNTIFS(Setup!$I$13:$I$212,H66)=0),AND(I66&lt;&gt;"",COUNTIFS(Setup!$J$13:$J$212,I66)=0),AND(J66&lt;&gt;"",COUNTIFS(Setup!$K$13:$K$212,J66)=0),AND(K66&lt;&gt;"",COUNTIFS(Setup!$L$13:$L$212,K66)=0),AND(L66&lt;&gt;"",COUNTIFS(Setup!$M$13:$M$212,L66)=0),AND(M66&lt;&gt;"",COUNTIFS(Setup!$N$13:$N$212,M66)=0),AND(N66&lt;&gt;"",COUNTIFS(Setup!$O$13:$O$212,N66)=0),AND(O66&lt;&gt;"",COUNTIFS(Setup!$P$13:$P$212,O66)=0),AND(P66&lt;&gt;"",COUNTIFS(Setup!$Q$13:$Q$212,P66)=0),AND(V66&lt;&gt;"",COUNTIFS(Setup!$R$13:$R$212,V66)=0),AND(W66&lt;&gt;"",COUNTIFS(Setup!$R$13:$R$212,W66)=0),AND(X66&lt;&gt;"",COUNTIFS(Setup!$S$13:$S$212,X66)=0),AND(Y66&lt;&gt;"",COUNTIFS(Setup!$S$13:$S$212,Y66)=0),AND(Z66&lt;&gt;"",COUNTIFS(Setup!$T$13:$T$212,Z66)=0)),"Use listed categories",IF(J66="Pending","Confirm work-relatedness",IF(COUNTIFS($AI$9:$AI$1008,AI66,$C$9:$C$1008,"&lt;&gt;"&amp;C66)&gt;0,"Event dates disagree",IF(OR(AND(Q66&lt;&gt;"",OR(NOT(ISNUMBER(Q66)),Q66&lt;0)),AND(R66&lt;&gt;"",OR(NOT(ISNUMBER(R66)),R66&lt;0)),AND(S66&lt;&gt;"",OR(NOT(ISNUMBER(S66)),S66&lt;0))),"Check days / cost",IF(AND(I66="Lost time",OR(NOT(ISNUMBER(Q66)),Q66&lt;1)),"Enter lost days",IF(AND(I66="Restricted / modified work",OR(NOT(ISNUMBER(R66)),R66&lt;1)),"Enter restricted days",IF(AND(Z66="Closed",NOT(ISNUMBER(AB66))),"Enter closure date",IF(AND(ISNUMBER(AB66),OR(AB66&lt;C66,AB66&gt;TODAY())),"Check closure date","Ready"))))))))))))))</f>
        <v/>
      </c>
    </row>
    <row r="67" spans="1:37" ht="24.95" customHeight="1">
      <c r="A67" s="17"/>
      <c r="B67" s="17"/>
      <c r="C67" s="18"/>
      <c r="D67" s="19"/>
      <c r="E67" s="20"/>
      <c r="F67" s="20"/>
      <c r="G67" s="20"/>
      <c r="H67" s="20"/>
      <c r="I67" s="20"/>
      <c r="J67" s="20"/>
      <c r="K67" s="20"/>
      <c r="L67" s="20"/>
      <c r="M67" s="20"/>
      <c r="N67" s="20"/>
      <c r="O67" s="20"/>
      <c r="P67" s="20"/>
      <c r="Q67" s="21"/>
      <c r="R67" s="21"/>
      <c r="S67" s="22"/>
      <c r="T67" s="20"/>
      <c r="U67" s="20"/>
      <c r="V67" s="20"/>
      <c r="W67" s="20"/>
      <c r="X67" s="20"/>
      <c r="Y67" s="20"/>
      <c r="Z67" s="20"/>
      <c r="AA67" s="20"/>
      <c r="AB67" s="18"/>
      <c r="AC67" s="20"/>
      <c r="AD67" s="15" t="str">
        <f t="shared" si="0"/>
        <v/>
      </c>
      <c r="AE67" s="16" t="str">
        <f t="shared" si="1"/>
        <v/>
      </c>
      <c r="AF67" s="15" t="str">
        <f t="shared" si="2"/>
        <v/>
      </c>
      <c r="AG67" s="15">
        <f t="shared" si="3"/>
        <v>0</v>
      </c>
      <c r="AH67" s="15">
        <f t="shared" si="4"/>
        <v>0</v>
      </c>
      <c r="AI67" s="15" t="str">
        <f t="shared" si="5"/>
        <v/>
      </c>
      <c r="AJ67" s="15" t="str">
        <f>IF(AI67="","",IF(COUNTIFS($AI$9:AI67,AI67)=1,1,0))</f>
        <v/>
      </c>
      <c r="AK67" s="15" t="str">
        <f ca="1">IF(COUNTA(A67:AC67)=0,"",IF(OR(NOT(ISNUMBER(C67)),C67&lt;1),"Missing / invalid date",IF(A67="","Missing case ID",IF(COUNTIFS($A$9:$A$1008,A67)&gt;1,"Duplicate case ID",IF(C67&gt;TODAY(),"Future incident date",IF(OR(E67="",F67="",G67="",H67="",I67="",J67=""),"Complete required fields",IF(OR(AND(E67&lt;&gt;"",COUNTIFS(Setup!$F$13:$F$212,E67)=0),AND(F67&lt;&gt;"",COUNTIFS(Setup!$G$13:$G$212,F67)=0),AND(G67&lt;&gt;"",COUNTIFS(Setup!$H$13:$H$212,G67)=0),AND(H67&lt;&gt;"",COUNTIFS(Setup!$I$13:$I$212,H67)=0),AND(I67&lt;&gt;"",COUNTIFS(Setup!$J$13:$J$212,I67)=0),AND(J67&lt;&gt;"",COUNTIFS(Setup!$K$13:$K$212,J67)=0),AND(K67&lt;&gt;"",COUNTIFS(Setup!$L$13:$L$212,K67)=0),AND(L67&lt;&gt;"",COUNTIFS(Setup!$M$13:$M$212,L67)=0),AND(M67&lt;&gt;"",COUNTIFS(Setup!$N$13:$N$212,M67)=0),AND(N67&lt;&gt;"",COUNTIFS(Setup!$O$13:$O$212,N67)=0),AND(O67&lt;&gt;"",COUNTIFS(Setup!$P$13:$P$212,O67)=0),AND(P67&lt;&gt;"",COUNTIFS(Setup!$Q$13:$Q$212,P67)=0),AND(V67&lt;&gt;"",COUNTIFS(Setup!$R$13:$R$212,V67)=0),AND(W67&lt;&gt;"",COUNTIFS(Setup!$R$13:$R$212,W67)=0),AND(X67&lt;&gt;"",COUNTIFS(Setup!$S$13:$S$212,X67)=0),AND(Y67&lt;&gt;"",COUNTIFS(Setup!$S$13:$S$212,Y67)=0),AND(Z67&lt;&gt;"",COUNTIFS(Setup!$T$13:$T$212,Z67)=0)),"Use listed categories",IF(J67="Pending","Confirm work-relatedness",IF(COUNTIFS($AI$9:$AI$1008,AI67,$C$9:$C$1008,"&lt;&gt;"&amp;C67)&gt;0,"Event dates disagree",IF(OR(AND(Q67&lt;&gt;"",OR(NOT(ISNUMBER(Q67)),Q67&lt;0)),AND(R67&lt;&gt;"",OR(NOT(ISNUMBER(R67)),R67&lt;0)),AND(S67&lt;&gt;"",OR(NOT(ISNUMBER(S67)),S67&lt;0))),"Check days / cost",IF(AND(I67="Lost time",OR(NOT(ISNUMBER(Q67)),Q67&lt;1)),"Enter lost days",IF(AND(I67="Restricted / modified work",OR(NOT(ISNUMBER(R67)),R67&lt;1)),"Enter restricted days",IF(AND(Z67="Closed",NOT(ISNUMBER(AB67))),"Enter closure date",IF(AND(ISNUMBER(AB67),OR(AB67&lt;C67,AB67&gt;TODAY())),"Check closure date","Ready"))))))))))))))</f>
        <v/>
      </c>
    </row>
    <row r="68" spans="1:37" ht="24.95" customHeight="1">
      <c r="A68" s="23"/>
      <c r="B68" s="23"/>
      <c r="C68" s="24"/>
      <c r="D68" s="25"/>
      <c r="E68" s="26"/>
      <c r="F68" s="26"/>
      <c r="G68" s="26"/>
      <c r="H68" s="26"/>
      <c r="I68" s="26"/>
      <c r="J68" s="26"/>
      <c r="K68" s="26"/>
      <c r="L68" s="26"/>
      <c r="M68" s="26"/>
      <c r="N68" s="26"/>
      <c r="O68" s="26"/>
      <c r="P68" s="26"/>
      <c r="Q68" s="27"/>
      <c r="R68" s="27"/>
      <c r="S68" s="28"/>
      <c r="T68" s="26"/>
      <c r="U68" s="26"/>
      <c r="V68" s="26"/>
      <c r="W68" s="26"/>
      <c r="X68" s="26"/>
      <c r="Y68" s="26"/>
      <c r="Z68" s="26"/>
      <c r="AA68" s="26"/>
      <c r="AB68" s="24"/>
      <c r="AC68" s="26"/>
      <c r="AD68" s="15" t="str">
        <f t="shared" si="0"/>
        <v/>
      </c>
      <c r="AE68" s="16" t="str">
        <f t="shared" si="1"/>
        <v/>
      </c>
      <c r="AF68" s="15" t="str">
        <f t="shared" si="2"/>
        <v/>
      </c>
      <c r="AG68" s="15">
        <f t="shared" si="3"/>
        <v>0</v>
      </c>
      <c r="AH68" s="15">
        <f t="shared" si="4"/>
        <v>0</v>
      </c>
      <c r="AI68" s="15" t="str">
        <f t="shared" si="5"/>
        <v/>
      </c>
      <c r="AJ68" s="15" t="str">
        <f>IF(AI68="","",IF(COUNTIFS($AI$9:AI68,AI68)=1,1,0))</f>
        <v/>
      </c>
      <c r="AK68" s="15" t="str">
        <f ca="1">IF(COUNTA(A68:AC68)=0,"",IF(OR(NOT(ISNUMBER(C68)),C68&lt;1),"Missing / invalid date",IF(A68="","Missing case ID",IF(COUNTIFS($A$9:$A$1008,A68)&gt;1,"Duplicate case ID",IF(C68&gt;TODAY(),"Future incident date",IF(OR(E68="",F68="",G68="",H68="",I68="",J68=""),"Complete required fields",IF(OR(AND(E68&lt;&gt;"",COUNTIFS(Setup!$F$13:$F$212,E68)=0),AND(F68&lt;&gt;"",COUNTIFS(Setup!$G$13:$G$212,F68)=0),AND(G68&lt;&gt;"",COUNTIFS(Setup!$H$13:$H$212,G68)=0),AND(H68&lt;&gt;"",COUNTIFS(Setup!$I$13:$I$212,H68)=0),AND(I68&lt;&gt;"",COUNTIFS(Setup!$J$13:$J$212,I68)=0),AND(J68&lt;&gt;"",COUNTIFS(Setup!$K$13:$K$212,J68)=0),AND(K68&lt;&gt;"",COUNTIFS(Setup!$L$13:$L$212,K68)=0),AND(L68&lt;&gt;"",COUNTIFS(Setup!$M$13:$M$212,L68)=0),AND(M68&lt;&gt;"",COUNTIFS(Setup!$N$13:$N$212,M68)=0),AND(N68&lt;&gt;"",COUNTIFS(Setup!$O$13:$O$212,N68)=0),AND(O68&lt;&gt;"",COUNTIFS(Setup!$P$13:$P$212,O68)=0),AND(P68&lt;&gt;"",COUNTIFS(Setup!$Q$13:$Q$212,P68)=0),AND(V68&lt;&gt;"",COUNTIFS(Setup!$R$13:$R$212,V68)=0),AND(W68&lt;&gt;"",COUNTIFS(Setup!$R$13:$R$212,W68)=0),AND(X68&lt;&gt;"",COUNTIFS(Setup!$S$13:$S$212,X68)=0),AND(Y68&lt;&gt;"",COUNTIFS(Setup!$S$13:$S$212,Y68)=0),AND(Z68&lt;&gt;"",COUNTIFS(Setup!$T$13:$T$212,Z68)=0)),"Use listed categories",IF(J68="Pending","Confirm work-relatedness",IF(COUNTIFS($AI$9:$AI$1008,AI68,$C$9:$C$1008,"&lt;&gt;"&amp;C68)&gt;0,"Event dates disagree",IF(OR(AND(Q68&lt;&gt;"",OR(NOT(ISNUMBER(Q68)),Q68&lt;0)),AND(R68&lt;&gt;"",OR(NOT(ISNUMBER(R68)),R68&lt;0)),AND(S68&lt;&gt;"",OR(NOT(ISNUMBER(S68)),S68&lt;0))),"Check days / cost",IF(AND(I68="Lost time",OR(NOT(ISNUMBER(Q68)),Q68&lt;1)),"Enter lost days",IF(AND(I68="Restricted / modified work",OR(NOT(ISNUMBER(R68)),R68&lt;1)),"Enter restricted days",IF(AND(Z68="Closed",NOT(ISNUMBER(AB68))),"Enter closure date",IF(AND(ISNUMBER(AB68),OR(AB68&lt;C68,AB68&gt;TODAY())),"Check closure date","Ready"))))))))))))))</f>
        <v/>
      </c>
    </row>
    <row r="69" spans="1:37" ht="24.95" customHeight="1">
      <c r="A69" s="17"/>
      <c r="B69" s="17"/>
      <c r="C69" s="18"/>
      <c r="D69" s="19"/>
      <c r="E69" s="20"/>
      <c r="F69" s="20"/>
      <c r="G69" s="20"/>
      <c r="H69" s="20"/>
      <c r="I69" s="20"/>
      <c r="J69" s="20"/>
      <c r="K69" s="20"/>
      <c r="L69" s="20"/>
      <c r="M69" s="20"/>
      <c r="N69" s="20"/>
      <c r="O69" s="20"/>
      <c r="P69" s="20"/>
      <c r="Q69" s="21"/>
      <c r="R69" s="21"/>
      <c r="S69" s="22"/>
      <c r="T69" s="20"/>
      <c r="U69" s="20"/>
      <c r="V69" s="20"/>
      <c r="W69" s="20"/>
      <c r="X69" s="20"/>
      <c r="Y69" s="20"/>
      <c r="Z69" s="20"/>
      <c r="AA69" s="20"/>
      <c r="AB69" s="18"/>
      <c r="AC69" s="20"/>
      <c r="AD69" s="15" t="str">
        <f t="shared" si="0"/>
        <v/>
      </c>
      <c r="AE69" s="16" t="str">
        <f t="shared" si="1"/>
        <v/>
      </c>
      <c r="AF69" s="15" t="str">
        <f t="shared" si="2"/>
        <v/>
      </c>
      <c r="AG69" s="15">
        <f t="shared" si="3"/>
        <v>0</v>
      </c>
      <c r="AH69" s="15">
        <f t="shared" si="4"/>
        <v>0</v>
      </c>
      <c r="AI69" s="15" t="str">
        <f t="shared" si="5"/>
        <v/>
      </c>
      <c r="AJ69" s="15" t="str">
        <f>IF(AI69="","",IF(COUNTIFS($AI$9:AI69,AI69)=1,1,0))</f>
        <v/>
      </c>
      <c r="AK69" s="15" t="str">
        <f ca="1">IF(COUNTA(A69:AC69)=0,"",IF(OR(NOT(ISNUMBER(C69)),C69&lt;1),"Missing / invalid date",IF(A69="","Missing case ID",IF(COUNTIFS($A$9:$A$1008,A69)&gt;1,"Duplicate case ID",IF(C69&gt;TODAY(),"Future incident date",IF(OR(E69="",F69="",G69="",H69="",I69="",J69=""),"Complete required fields",IF(OR(AND(E69&lt;&gt;"",COUNTIFS(Setup!$F$13:$F$212,E69)=0),AND(F69&lt;&gt;"",COUNTIFS(Setup!$G$13:$G$212,F69)=0),AND(G69&lt;&gt;"",COUNTIFS(Setup!$H$13:$H$212,G69)=0),AND(H69&lt;&gt;"",COUNTIFS(Setup!$I$13:$I$212,H69)=0),AND(I69&lt;&gt;"",COUNTIFS(Setup!$J$13:$J$212,I69)=0),AND(J69&lt;&gt;"",COUNTIFS(Setup!$K$13:$K$212,J69)=0),AND(K69&lt;&gt;"",COUNTIFS(Setup!$L$13:$L$212,K69)=0),AND(L69&lt;&gt;"",COUNTIFS(Setup!$M$13:$M$212,L69)=0),AND(M69&lt;&gt;"",COUNTIFS(Setup!$N$13:$N$212,M69)=0),AND(N69&lt;&gt;"",COUNTIFS(Setup!$O$13:$O$212,N69)=0),AND(O69&lt;&gt;"",COUNTIFS(Setup!$P$13:$P$212,O69)=0),AND(P69&lt;&gt;"",COUNTIFS(Setup!$Q$13:$Q$212,P69)=0),AND(V69&lt;&gt;"",COUNTIFS(Setup!$R$13:$R$212,V69)=0),AND(W69&lt;&gt;"",COUNTIFS(Setup!$R$13:$R$212,W69)=0),AND(X69&lt;&gt;"",COUNTIFS(Setup!$S$13:$S$212,X69)=0),AND(Y69&lt;&gt;"",COUNTIFS(Setup!$S$13:$S$212,Y69)=0),AND(Z69&lt;&gt;"",COUNTIFS(Setup!$T$13:$T$212,Z69)=0)),"Use listed categories",IF(J69="Pending","Confirm work-relatedness",IF(COUNTIFS($AI$9:$AI$1008,AI69,$C$9:$C$1008,"&lt;&gt;"&amp;C69)&gt;0,"Event dates disagree",IF(OR(AND(Q69&lt;&gt;"",OR(NOT(ISNUMBER(Q69)),Q69&lt;0)),AND(R69&lt;&gt;"",OR(NOT(ISNUMBER(R69)),R69&lt;0)),AND(S69&lt;&gt;"",OR(NOT(ISNUMBER(S69)),S69&lt;0))),"Check days / cost",IF(AND(I69="Lost time",OR(NOT(ISNUMBER(Q69)),Q69&lt;1)),"Enter lost days",IF(AND(I69="Restricted / modified work",OR(NOT(ISNUMBER(R69)),R69&lt;1)),"Enter restricted days",IF(AND(Z69="Closed",NOT(ISNUMBER(AB69))),"Enter closure date",IF(AND(ISNUMBER(AB69),OR(AB69&lt;C69,AB69&gt;TODAY())),"Check closure date","Ready"))))))))))))))</f>
        <v/>
      </c>
    </row>
    <row r="70" spans="1:37" ht="24.95" customHeight="1">
      <c r="A70" s="23"/>
      <c r="B70" s="23"/>
      <c r="C70" s="24"/>
      <c r="D70" s="25"/>
      <c r="E70" s="26"/>
      <c r="F70" s="26"/>
      <c r="G70" s="26"/>
      <c r="H70" s="26"/>
      <c r="I70" s="26"/>
      <c r="J70" s="26"/>
      <c r="K70" s="26"/>
      <c r="L70" s="26"/>
      <c r="M70" s="26"/>
      <c r="N70" s="26"/>
      <c r="O70" s="26"/>
      <c r="P70" s="26"/>
      <c r="Q70" s="27"/>
      <c r="R70" s="27"/>
      <c r="S70" s="28"/>
      <c r="T70" s="26"/>
      <c r="U70" s="26"/>
      <c r="V70" s="26"/>
      <c r="W70" s="26"/>
      <c r="X70" s="26"/>
      <c r="Y70" s="26"/>
      <c r="Z70" s="26"/>
      <c r="AA70" s="26"/>
      <c r="AB70" s="24"/>
      <c r="AC70" s="26"/>
      <c r="AD70" s="15" t="str">
        <f t="shared" si="0"/>
        <v/>
      </c>
      <c r="AE70" s="16" t="str">
        <f t="shared" si="1"/>
        <v/>
      </c>
      <c r="AF70" s="15" t="str">
        <f t="shared" si="2"/>
        <v/>
      </c>
      <c r="AG70" s="15">
        <f t="shared" si="3"/>
        <v>0</v>
      </c>
      <c r="AH70" s="15">
        <f t="shared" si="4"/>
        <v>0</v>
      </c>
      <c r="AI70" s="15" t="str">
        <f t="shared" si="5"/>
        <v/>
      </c>
      <c r="AJ70" s="15" t="str">
        <f>IF(AI70="","",IF(COUNTIFS($AI$9:AI70,AI70)=1,1,0))</f>
        <v/>
      </c>
      <c r="AK70" s="15" t="str">
        <f ca="1">IF(COUNTA(A70:AC70)=0,"",IF(OR(NOT(ISNUMBER(C70)),C70&lt;1),"Missing / invalid date",IF(A70="","Missing case ID",IF(COUNTIFS($A$9:$A$1008,A70)&gt;1,"Duplicate case ID",IF(C70&gt;TODAY(),"Future incident date",IF(OR(E70="",F70="",G70="",H70="",I70="",J70=""),"Complete required fields",IF(OR(AND(E70&lt;&gt;"",COUNTIFS(Setup!$F$13:$F$212,E70)=0),AND(F70&lt;&gt;"",COUNTIFS(Setup!$G$13:$G$212,F70)=0),AND(G70&lt;&gt;"",COUNTIFS(Setup!$H$13:$H$212,G70)=0),AND(H70&lt;&gt;"",COUNTIFS(Setup!$I$13:$I$212,H70)=0),AND(I70&lt;&gt;"",COUNTIFS(Setup!$J$13:$J$212,I70)=0),AND(J70&lt;&gt;"",COUNTIFS(Setup!$K$13:$K$212,J70)=0),AND(K70&lt;&gt;"",COUNTIFS(Setup!$L$13:$L$212,K70)=0),AND(L70&lt;&gt;"",COUNTIFS(Setup!$M$13:$M$212,L70)=0),AND(M70&lt;&gt;"",COUNTIFS(Setup!$N$13:$N$212,M70)=0),AND(N70&lt;&gt;"",COUNTIFS(Setup!$O$13:$O$212,N70)=0),AND(O70&lt;&gt;"",COUNTIFS(Setup!$P$13:$P$212,O70)=0),AND(P70&lt;&gt;"",COUNTIFS(Setup!$Q$13:$Q$212,P70)=0),AND(V70&lt;&gt;"",COUNTIFS(Setup!$R$13:$R$212,V70)=0),AND(W70&lt;&gt;"",COUNTIFS(Setup!$R$13:$R$212,W70)=0),AND(X70&lt;&gt;"",COUNTIFS(Setup!$S$13:$S$212,X70)=0),AND(Y70&lt;&gt;"",COUNTIFS(Setup!$S$13:$S$212,Y70)=0),AND(Z70&lt;&gt;"",COUNTIFS(Setup!$T$13:$T$212,Z70)=0)),"Use listed categories",IF(J70="Pending","Confirm work-relatedness",IF(COUNTIFS($AI$9:$AI$1008,AI70,$C$9:$C$1008,"&lt;&gt;"&amp;C70)&gt;0,"Event dates disagree",IF(OR(AND(Q70&lt;&gt;"",OR(NOT(ISNUMBER(Q70)),Q70&lt;0)),AND(R70&lt;&gt;"",OR(NOT(ISNUMBER(R70)),R70&lt;0)),AND(S70&lt;&gt;"",OR(NOT(ISNUMBER(S70)),S70&lt;0))),"Check days / cost",IF(AND(I70="Lost time",OR(NOT(ISNUMBER(Q70)),Q70&lt;1)),"Enter lost days",IF(AND(I70="Restricted / modified work",OR(NOT(ISNUMBER(R70)),R70&lt;1)),"Enter restricted days",IF(AND(Z70="Closed",NOT(ISNUMBER(AB70))),"Enter closure date",IF(AND(ISNUMBER(AB70),OR(AB70&lt;C70,AB70&gt;TODAY())),"Check closure date","Ready"))))))))))))))</f>
        <v/>
      </c>
    </row>
    <row r="71" spans="1:37" ht="24.95" customHeight="1">
      <c r="A71" s="17"/>
      <c r="B71" s="17"/>
      <c r="C71" s="18"/>
      <c r="D71" s="19"/>
      <c r="E71" s="20"/>
      <c r="F71" s="20"/>
      <c r="G71" s="20"/>
      <c r="H71" s="20"/>
      <c r="I71" s="20"/>
      <c r="J71" s="20"/>
      <c r="K71" s="20"/>
      <c r="L71" s="20"/>
      <c r="M71" s="20"/>
      <c r="N71" s="20"/>
      <c r="O71" s="20"/>
      <c r="P71" s="20"/>
      <c r="Q71" s="21"/>
      <c r="R71" s="21"/>
      <c r="S71" s="22"/>
      <c r="T71" s="20"/>
      <c r="U71" s="20"/>
      <c r="V71" s="20"/>
      <c r="W71" s="20"/>
      <c r="X71" s="20"/>
      <c r="Y71" s="20"/>
      <c r="Z71" s="20"/>
      <c r="AA71" s="20"/>
      <c r="AB71" s="18"/>
      <c r="AC71" s="20"/>
      <c r="AD71" s="15" t="str">
        <f t="shared" si="0"/>
        <v/>
      </c>
      <c r="AE71" s="16" t="str">
        <f t="shared" si="1"/>
        <v/>
      </c>
      <c r="AF71" s="15" t="str">
        <f t="shared" si="2"/>
        <v/>
      </c>
      <c r="AG71" s="15">
        <f t="shared" si="3"/>
        <v>0</v>
      </c>
      <c r="AH71" s="15">
        <f t="shared" si="4"/>
        <v>0</v>
      </c>
      <c r="AI71" s="15" t="str">
        <f t="shared" si="5"/>
        <v/>
      </c>
      <c r="AJ71" s="15" t="str">
        <f>IF(AI71="","",IF(COUNTIFS($AI$9:AI71,AI71)=1,1,0))</f>
        <v/>
      </c>
      <c r="AK71" s="15" t="str">
        <f ca="1">IF(COUNTA(A71:AC71)=0,"",IF(OR(NOT(ISNUMBER(C71)),C71&lt;1),"Missing / invalid date",IF(A71="","Missing case ID",IF(COUNTIFS($A$9:$A$1008,A71)&gt;1,"Duplicate case ID",IF(C71&gt;TODAY(),"Future incident date",IF(OR(E71="",F71="",G71="",H71="",I71="",J71=""),"Complete required fields",IF(OR(AND(E71&lt;&gt;"",COUNTIFS(Setup!$F$13:$F$212,E71)=0),AND(F71&lt;&gt;"",COUNTIFS(Setup!$G$13:$G$212,F71)=0),AND(G71&lt;&gt;"",COUNTIFS(Setup!$H$13:$H$212,G71)=0),AND(H71&lt;&gt;"",COUNTIFS(Setup!$I$13:$I$212,H71)=0),AND(I71&lt;&gt;"",COUNTIFS(Setup!$J$13:$J$212,I71)=0),AND(J71&lt;&gt;"",COUNTIFS(Setup!$K$13:$K$212,J71)=0),AND(K71&lt;&gt;"",COUNTIFS(Setup!$L$13:$L$212,K71)=0),AND(L71&lt;&gt;"",COUNTIFS(Setup!$M$13:$M$212,L71)=0),AND(M71&lt;&gt;"",COUNTIFS(Setup!$N$13:$N$212,M71)=0),AND(N71&lt;&gt;"",COUNTIFS(Setup!$O$13:$O$212,N71)=0),AND(O71&lt;&gt;"",COUNTIFS(Setup!$P$13:$P$212,O71)=0),AND(P71&lt;&gt;"",COUNTIFS(Setup!$Q$13:$Q$212,P71)=0),AND(V71&lt;&gt;"",COUNTIFS(Setup!$R$13:$R$212,V71)=0),AND(W71&lt;&gt;"",COUNTIFS(Setup!$R$13:$R$212,W71)=0),AND(X71&lt;&gt;"",COUNTIFS(Setup!$S$13:$S$212,X71)=0),AND(Y71&lt;&gt;"",COUNTIFS(Setup!$S$13:$S$212,Y71)=0),AND(Z71&lt;&gt;"",COUNTIFS(Setup!$T$13:$T$212,Z71)=0)),"Use listed categories",IF(J71="Pending","Confirm work-relatedness",IF(COUNTIFS($AI$9:$AI$1008,AI71,$C$9:$C$1008,"&lt;&gt;"&amp;C71)&gt;0,"Event dates disagree",IF(OR(AND(Q71&lt;&gt;"",OR(NOT(ISNUMBER(Q71)),Q71&lt;0)),AND(R71&lt;&gt;"",OR(NOT(ISNUMBER(R71)),R71&lt;0)),AND(S71&lt;&gt;"",OR(NOT(ISNUMBER(S71)),S71&lt;0))),"Check days / cost",IF(AND(I71="Lost time",OR(NOT(ISNUMBER(Q71)),Q71&lt;1)),"Enter lost days",IF(AND(I71="Restricted / modified work",OR(NOT(ISNUMBER(R71)),R71&lt;1)),"Enter restricted days",IF(AND(Z71="Closed",NOT(ISNUMBER(AB71))),"Enter closure date",IF(AND(ISNUMBER(AB71),OR(AB71&lt;C71,AB71&gt;TODAY())),"Check closure date","Ready"))))))))))))))</f>
        <v/>
      </c>
    </row>
    <row r="72" spans="1:37" ht="24.95" customHeight="1">
      <c r="A72" s="23"/>
      <c r="B72" s="23"/>
      <c r="C72" s="24"/>
      <c r="D72" s="25"/>
      <c r="E72" s="26"/>
      <c r="F72" s="26"/>
      <c r="G72" s="26"/>
      <c r="H72" s="26"/>
      <c r="I72" s="26"/>
      <c r="J72" s="26"/>
      <c r="K72" s="26"/>
      <c r="L72" s="26"/>
      <c r="M72" s="26"/>
      <c r="N72" s="26"/>
      <c r="O72" s="26"/>
      <c r="P72" s="26"/>
      <c r="Q72" s="27"/>
      <c r="R72" s="27"/>
      <c r="S72" s="28"/>
      <c r="T72" s="26"/>
      <c r="U72" s="26"/>
      <c r="V72" s="26"/>
      <c r="W72" s="26"/>
      <c r="X72" s="26"/>
      <c r="Y72" s="26"/>
      <c r="Z72" s="26"/>
      <c r="AA72" s="26"/>
      <c r="AB72" s="24"/>
      <c r="AC72" s="26"/>
      <c r="AD72" s="15" t="str">
        <f t="shared" si="0"/>
        <v/>
      </c>
      <c r="AE72" s="16" t="str">
        <f t="shared" si="1"/>
        <v/>
      </c>
      <c r="AF72" s="15" t="str">
        <f t="shared" si="2"/>
        <v/>
      </c>
      <c r="AG72" s="15">
        <f t="shared" si="3"/>
        <v>0</v>
      </c>
      <c r="AH72" s="15">
        <f t="shared" si="4"/>
        <v>0</v>
      </c>
      <c r="AI72" s="15" t="str">
        <f t="shared" si="5"/>
        <v/>
      </c>
      <c r="AJ72" s="15" t="str">
        <f>IF(AI72="","",IF(COUNTIFS($AI$9:AI72,AI72)=1,1,0))</f>
        <v/>
      </c>
      <c r="AK72" s="15" t="str">
        <f ca="1">IF(COUNTA(A72:AC72)=0,"",IF(OR(NOT(ISNUMBER(C72)),C72&lt;1),"Missing / invalid date",IF(A72="","Missing case ID",IF(COUNTIFS($A$9:$A$1008,A72)&gt;1,"Duplicate case ID",IF(C72&gt;TODAY(),"Future incident date",IF(OR(E72="",F72="",G72="",H72="",I72="",J72=""),"Complete required fields",IF(OR(AND(E72&lt;&gt;"",COUNTIFS(Setup!$F$13:$F$212,E72)=0),AND(F72&lt;&gt;"",COUNTIFS(Setup!$G$13:$G$212,F72)=0),AND(G72&lt;&gt;"",COUNTIFS(Setup!$H$13:$H$212,G72)=0),AND(H72&lt;&gt;"",COUNTIFS(Setup!$I$13:$I$212,H72)=0),AND(I72&lt;&gt;"",COUNTIFS(Setup!$J$13:$J$212,I72)=0),AND(J72&lt;&gt;"",COUNTIFS(Setup!$K$13:$K$212,J72)=0),AND(K72&lt;&gt;"",COUNTIFS(Setup!$L$13:$L$212,K72)=0),AND(L72&lt;&gt;"",COUNTIFS(Setup!$M$13:$M$212,L72)=0),AND(M72&lt;&gt;"",COUNTIFS(Setup!$N$13:$N$212,M72)=0),AND(N72&lt;&gt;"",COUNTIFS(Setup!$O$13:$O$212,N72)=0),AND(O72&lt;&gt;"",COUNTIFS(Setup!$P$13:$P$212,O72)=0),AND(P72&lt;&gt;"",COUNTIFS(Setup!$Q$13:$Q$212,P72)=0),AND(V72&lt;&gt;"",COUNTIFS(Setup!$R$13:$R$212,V72)=0),AND(W72&lt;&gt;"",COUNTIFS(Setup!$R$13:$R$212,W72)=0),AND(X72&lt;&gt;"",COUNTIFS(Setup!$S$13:$S$212,X72)=0),AND(Y72&lt;&gt;"",COUNTIFS(Setup!$S$13:$S$212,Y72)=0),AND(Z72&lt;&gt;"",COUNTIFS(Setup!$T$13:$T$212,Z72)=0)),"Use listed categories",IF(J72="Pending","Confirm work-relatedness",IF(COUNTIFS($AI$9:$AI$1008,AI72,$C$9:$C$1008,"&lt;&gt;"&amp;C72)&gt;0,"Event dates disagree",IF(OR(AND(Q72&lt;&gt;"",OR(NOT(ISNUMBER(Q72)),Q72&lt;0)),AND(R72&lt;&gt;"",OR(NOT(ISNUMBER(R72)),R72&lt;0)),AND(S72&lt;&gt;"",OR(NOT(ISNUMBER(S72)),S72&lt;0))),"Check days / cost",IF(AND(I72="Lost time",OR(NOT(ISNUMBER(Q72)),Q72&lt;1)),"Enter lost days",IF(AND(I72="Restricted / modified work",OR(NOT(ISNUMBER(R72)),R72&lt;1)),"Enter restricted days",IF(AND(Z72="Closed",NOT(ISNUMBER(AB72))),"Enter closure date",IF(AND(ISNUMBER(AB72),OR(AB72&lt;C72,AB72&gt;TODAY())),"Check closure date","Ready"))))))))))))))</f>
        <v/>
      </c>
    </row>
    <row r="73" spans="1:37" ht="24.95" customHeight="1">
      <c r="A73" s="17"/>
      <c r="B73" s="17"/>
      <c r="C73" s="18"/>
      <c r="D73" s="19"/>
      <c r="E73" s="20"/>
      <c r="F73" s="20"/>
      <c r="G73" s="20"/>
      <c r="H73" s="20"/>
      <c r="I73" s="20"/>
      <c r="J73" s="20"/>
      <c r="K73" s="20"/>
      <c r="L73" s="20"/>
      <c r="M73" s="20"/>
      <c r="N73" s="20"/>
      <c r="O73" s="20"/>
      <c r="P73" s="20"/>
      <c r="Q73" s="21"/>
      <c r="R73" s="21"/>
      <c r="S73" s="22"/>
      <c r="T73" s="20"/>
      <c r="U73" s="20"/>
      <c r="V73" s="20"/>
      <c r="W73" s="20"/>
      <c r="X73" s="20"/>
      <c r="Y73" s="20"/>
      <c r="Z73" s="20"/>
      <c r="AA73" s="20"/>
      <c r="AB73" s="18"/>
      <c r="AC73" s="20"/>
      <c r="AD73" s="15" t="str">
        <f t="shared" ref="AD73:AD136" si="6">IF(ISNUMBER(C73),YEAR(C73),"")</f>
        <v/>
      </c>
      <c r="AE73" s="16" t="str">
        <f t="shared" ref="AE73:AE136" si="7">IF(ISNUMBER(C73),DATE(YEAR(C73),MONTH(C73),1),"")</f>
        <v/>
      </c>
      <c r="AF73" s="15" t="str">
        <f t="shared" ref="AF73:AF136" si="8">IF(ISNUMBER(C73),TEXT(C73,"ddd"),"")</f>
        <v/>
      </c>
      <c r="AG73" s="15">
        <f t="shared" ref="AG73:AG136" si="9">IF(AND(J73="Yes",OR(G73="Employee",G73="Contractor")),IF(OR(I73="Medical treatment",I73="Restricted / modified work",I73="Lost time",I73="Fatality",I73="Other recordable"),1,0),0)</f>
        <v>0</v>
      </c>
      <c r="AH73" s="15">
        <f t="shared" ref="AH73:AH136" si="10">IF(AND(J73="Yes",OR(G73="Employee",G73="Contractor")),IF(OR(I73="Lost time",I73="Fatality"),1,0),0)</f>
        <v>0</v>
      </c>
      <c r="AI73" s="15" t="str">
        <f t="shared" ref="AI73:AI136" si="11">IF(COUNTA(A73:AC73)=0,"",IF(B73="","C:"&amp;A73,"E:"&amp;B73))</f>
        <v/>
      </c>
      <c r="AJ73" s="15" t="str">
        <f>IF(AI73="","",IF(COUNTIFS($AI$9:AI73,AI73)=1,1,0))</f>
        <v/>
      </c>
      <c r="AK73" s="15" t="str">
        <f ca="1">IF(COUNTA(A73:AC73)=0,"",IF(OR(NOT(ISNUMBER(C73)),C73&lt;1),"Missing / invalid date",IF(A73="","Missing case ID",IF(COUNTIFS($A$9:$A$1008,A73)&gt;1,"Duplicate case ID",IF(C73&gt;TODAY(),"Future incident date",IF(OR(E73="",F73="",G73="",H73="",I73="",J73=""),"Complete required fields",IF(OR(AND(E73&lt;&gt;"",COUNTIFS(Setup!$F$13:$F$212,E73)=0),AND(F73&lt;&gt;"",COUNTIFS(Setup!$G$13:$G$212,F73)=0),AND(G73&lt;&gt;"",COUNTIFS(Setup!$H$13:$H$212,G73)=0),AND(H73&lt;&gt;"",COUNTIFS(Setup!$I$13:$I$212,H73)=0),AND(I73&lt;&gt;"",COUNTIFS(Setup!$J$13:$J$212,I73)=0),AND(J73&lt;&gt;"",COUNTIFS(Setup!$K$13:$K$212,J73)=0),AND(K73&lt;&gt;"",COUNTIFS(Setup!$L$13:$L$212,K73)=0),AND(L73&lt;&gt;"",COUNTIFS(Setup!$M$13:$M$212,L73)=0),AND(M73&lt;&gt;"",COUNTIFS(Setup!$N$13:$N$212,M73)=0),AND(N73&lt;&gt;"",COUNTIFS(Setup!$O$13:$O$212,N73)=0),AND(O73&lt;&gt;"",COUNTIFS(Setup!$P$13:$P$212,O73)=0),AND(P73&lt;&gt;"",COUNTIFS(Setup!$Q$13:$Q$212,P73)=0),AND(V73&lt;&gt;"",COUNTIFS(Setup!$R$13:$R$212,V73)=0),AND(W73&lt;&gt;"",COUNTIFS(Setup!$R$13:$R$212,W73)=0),AND(X73&lt;&gt;"",COUNTIFS(Setup!$S$13:$S$212,X73)=0),AND(Y73&lt;&gt;"",COUNTIFS(Setup!$S$13:$S$212,Y73)=0),AND(Z73&lt;&gt;"",COUNTIFS(Setup!$T$13:$T$212,Z73)=0)),"Use listed categories",IF(J73="Pending","Confirm work-relatedness",IF(COUNTIFS($AI$9:$AI$1008,AI73,$C$9:$C$1008,"&lt;&gt;"&amp;C73)&gt;0,"Event dates disagree",IF(OR(AND(Q73&lt;&gt;"",OR(NOT(ISNUMBER(Q73)),Q73&lt;0)),AND(R73&lt;&gt;"",OR(NOT(ISNUMBER(R73)),R73&lt;0)),AND(S73&lt;&gt;"",OR(NOT(ISNUMBER(S73)),S73&lt;0))),"Check days / cost",IF(AND(I73="Lost time",OR(NOT(ISNUMBER(Q73)),Q73&lt;1)),"Enter lost days",IF(AND(I73="Restricted / modified work",OR(NOT(ISNUMBER(R73)),R73&lt;1)),"Enter restricted days",IF(AND(Z73="Closed",NOT(ISNUMBER(AB73))),"Enter closure date",IF(AND(ISNUMBER(AB73),OR(AB73&lt;C73,AB73&gt;TODAY())),"Check closure date","Ready"))))))))))))))</f>
        <v/>
      </c>
    </row>
    <row r="74" spans="1:37" ht="24.95" customHeight="1">
      <c r="A74" s="23"/>
      <c r="B74" s="23"/>
      <c r="C74" s="24"/>
      <c r="D74" s="25"/>
      <c r="E74" s="26"/>
      <c r="F74" s="26"/>
      <c r="G74" s="26"/>
      <c r="H74" s="26"/>
      <c r="I74" s="26"/>
      <c r="J74" s="26"/>
      <c r="K74" s="26"/>
      <c r="L74" s="26"/>
      <c r="M74" s="26"/>
      <c r="N74" s="26"/>
      <c r="O74" s="26"/>
      <c r="P74" s="26"/>
      <c r="Q74" s="27"/>
      <c r="R74" s="27"/>
      <c r="S74" s="28"/>
      <c r="T74" s="26"/>
      <c r="U74" s="26"/>
      <c r="V74" s="26"/>
      <c r="W74" s="26"/>
      <c r="X74" s="26"/>
      <c r="Y74" s="26"/>
      <c r="Z74" s="26"/>
      <c r="AA74" s="26"/>
      <c r="AB74" s="24"/>
      <c r="AC74" s="26"/>
      <c r="AD74" s="15" t="str">
        <f t="shared" si="6"/>
        <v/>
      </c>
      <c r="AE74" s="16" t="str">
        <f t="shared" si="7"/>
        <v/>
      </c>
      <c r="AF74" s="15" t="str">
        <f t="shared" si="8"/>
        <v/>
      </c>
      <c r="AG74" s="15">
        <f t="shared" si="9"/>
        <v>0</v>
      </c>
      <c r="AH74" s="15">
        <f t="shared" si="10"/>
        <v>0</v>
      </c>
      <c r="AI74" s="15" t="str">
        <f t="shared" si="11"/>
        <v/>
      </c>
      <c r="AJ74" s="15" t="str">
        <f>IF(AI74="","",IF(COUNTIFS($AI$9:AI74,AI74)=1,1,0))</f>
        <v/>
      </c>
      <c r="AK74" s="15" t="str">
        <f ca="1">IF(COUNTA(A74:AC74)=0,"",IF(OR(NOT(ISNUMBER(C74)),C74&lt;1),"Missing / invalid date",IF(A74="","Missing case ID",IF(COUNTIFS($A$9:$A$1008,A74)&gt;1,"Duplicate case ID",IF(C74&gt;TODAY(),"Future incident date",IF(OR(E74="",F74="",G74="",H74="",I74="",J74=""),"Complete required fields",IF(OR(AND(E74&lt;&gt;"",COUNTIFS(Setup!$F$13:$F$212,E74)=0),AND(F74&lt;&gt;"",COUNTIFS(Setup!$G$13:$G$212,F74)=0),AND(G74&lt;&gt;"",COUNTIFS(Setup!$H$13:$H$212,G74)=0),AND(H74&lt;&gt;"",COUNTIFS(Setup!$I$13:$I$212,H74)=0),AND(I74&lt;&gt;"",COUNTIFS(Setup!$J$13:$J$212,I74)=0),AND(J74&lt;&gt;"",COUNTIFS(Setup!$K$13:$K$212,J74)=0),AND(K74&lt;&gt;"",COUNTIFS(Setup!$L$13:$L$212,K74)=0),AND(L74&lt;&gt;"",COUNTIFS(Setup!$M$13:$M$212,L74)=0),AND(M74&lt;&gt;"",COUNTIFS(Setup!$N$13:$N$212,M74)=0),AND(N74&lt;&gt;"",COUNTIFS(Setup!$O$13:$O$212,N74)=0),AND(O74&lt;&gt;"",COUNTIFS(Setup!$P$13:$P$212,O74)=0),AND(P74&lt;&gt;"",COUNTIFS(Setup!$Q$13:$Q$212,P74)=0),AND(V74&lt;&gt;"",COUNTIFS(Setup!$R$13:$R$212,V74)=0),AND(W74&lt;&gt;"",COUNTIFS(Setup!$R$13:$R$212,W74)=0),AND(X74&lt;&gt;"",COUNTIFS(Setup!$S$13:$S$212,X74)=0),AND(Y74&lt;&gt;"",COUNTIFS(Setup!$S$13:$S$212,Y74)=0),AND(Z74&lt;&gt;"",COUNTIFS(Setup!$T$13:$T$212,Z74)=0)),"Use listed categories",IF(J74="Pending","Confirm work-relatedness",IF(COUNTIFS($AI$9:$AI$1008,AI74,$C$9:$C$1008,"&lt;&gt;"&amp;C74)&gt;0,"Event dates disagree",IF(OR(AND(Q74&lt;&gt;"",OR(NOT(ISNUMBER(Q74)),Q74&lt;0)),AND(R74&lt;&gt;"",OR(NOT(ISNUMBER(R74)),R74&lt;0)),AND(S74&lt;&gt;"",OR(NOT(ISNUMBER(S74)),S74&lt;0))),"Check days / cost",IF(AND(I74="Lost time",OR(NOT(ISNUMBER(Q74)),Q74&lt;1)),"Enter lost days",IF(AND(I74="Restricted / modified work",OR(NOT(ISNUMBER(R74)),R74&lt;1)),"Enter restricted days",IF(AND(Z74="Closed",NOT(ISNUMBER(AB74))),"Enter closure date",IF(AND(ISNUMBER(AB74),OR(AB74&lt;C74,AB74&gt;TODAY())),"Check closure date","Ready"))))))))))))))</f>
        <v/>
      </c>
    </row>
    <row r="75" spans="1:37" ht="24.95" customHeight="1">
      <c r="A75" s="17"/>
      <c r="B75" s="17"/>
      <c r="C75" s="18"/>
      <c r="D75" s="19"/>
      <c r="E75" s="20"/>
      <c r="F75" s="20"/>
      <c r="G75" s="20"/>
      <c r="H75" s="20"/>
      <c r="I75" s="20"/>
      <c r="J75" s="20"/>
      <c r="K75" s="20"/>
      <c r="L75" s="20"/>
      <c r="M75" s="20"/>
      <c r="N75" s="20"/>
      <c r="O75" s="20"/>
      <c r="P75" s="20"/>
      <c r="Q75" s="21"/>
      <c r="R75" s="21"/>
      <c r="S75" s="22"/>
      <c r="T75" s="20"/>
      <c r="U75" s="20"/>
      <c r="V75" s="20"/>
      <c r="W75" s="20"/>
      <c r="X75" s="20"/>
      <c r="Y75" s="20"/>
      <c r="Z75" s="20"/>
      <c r="AA75" s="20"/>
      <c r="AB75" s="18"/>
      <c r="AC75" s="20"/>
      <c r="AD75" s="15" t="str">
        <f t="shared" si="6"/>
        <v/>
      </c>
      <c r="AE75" s="16" t="str">
        <f t="shared" si="7"/>
        <v/>
      </c>
      <c r="AF75" s="15" t="str">
        <f t="shared" si="8"/>
        <v/>
      </c>
      <c r="AG75" s="15">
        <f t="shared" si="9"/>
        <v>0</v>
      </c>
      <c r="AH75" s="15">
        <f t="shared" si="10"/>
        <v>0</v>
      </c>
      <c r="AI75" s="15" t="str">
        <f t="shared" si="11"/>
        <v/>
      </c>
      <c r="AJ75" s="15" t="str">
        <f>IF(AI75="","",IF(COUNTIFS($AI$9:AI75,AI75)=1,1,0))</f>
        <v/>
      </c>
      <c r="AK75" s="15" t="str">
        <f ca="1">IF(COUNTA(A75:AC75)=0,"",IF(OR(NOT(ISNUMBER(C75)),C75&lt;1),"Missing / invalid date",IF(A75="","Missing case ID",IF(COUNTIFS($A$9:$A$1008,A75)&gt;1,"Duplicate case ID",IF(C75&gt;TODAY(),"Future incident date",IF(OR(E75="",F75="",G75="",H75="",I75="",J75=""),"Complete required fields",IF(OR(AND(E75&lt;&gt;"",COUNTIFS(Setup!$F$13:$F$212,E75)=0),AND(F75&lt;&gt;"",COUNTIFS(Setup!$G$13:$G$212,F75)=0),AND(G75&lt;&gt;"",COUNTIFS(Setup!$H$13:$H$212,G75)=0),AND(H75&lt;&gt;"",COUNTIFS(Setup!$I$13:$I$212,H75)=0),AND(I75&lt;&gt;"",COUNTIFS(Setup!$J$13:$J$212,I75)=0),AND(J75&lt;&gt;"",COUNTIFS(Setup!$K$13:$K$212,J75)=0),AND(K75&lt;&gt;"",COUNTIFS(Setup!$L$13:$L$212,K75)=0),AND(L75&lt;&gt;"",COUNTIFS(Setup!$M$13:$M$212,L75)=0),AND(M75&lt;&gt;"",COUNTIFS(Setup!$N$13:$N$212,M75)=0),AND(N75&lt;&gt;"",COUNTIFS(Setup!$O$13:$O$212,N75)=0),AND(O75&lt;&gt;"",COUNTIFS(Setup!$P$13:$P$212,O75)=0),AND(P75&lt;&gt;"",COUNTIFS(Setup!$Q$13:$Q$212,P75)=0),AND(V75&lt;&gt;"",COUNTIFS(Setup!$R$13:$R$212,V75)=0),AND(W75&lt;&gt;"",COUNTIFS(Setup!$R$13:$R$212,W75)=0),AND(X75&lt;&gt;"",COUNTIFS(Setup!$S$13:$S$212,X75)=0),AND(Y75&lt;&gt;"",COUNTIFS(Setup!$S$13:$S$212,Y75)=0),AND(Z75&lt;&gt;"",COUNTIFS(Setup!$T$13:$T$212,Z75)=0)),"Use listed categories",IF(J75="Pending","Confirm work-relatedness",IF(COUNTIFS($AI$9:$AI$1008,AI75,$C$9:$C$1008,"&lt;&gt;"&amp;C75)&gt;0,"Event dates disagree",IF(OR(AND(Q75&lt;&gt;"",OR(NOT(ISNUMBER(Q75)),Q75&lt;0)),AND(R75&lt;&gt;"",OR(NOT(ISNUMBER(R75)),R75&lt;0)),AND(S75&lt;&gt;"",OR(NOT(ISNUMBER(S75)),S75&lt;0))),"Check days / cost",IF(AND(I75="Lost time",OR(NOT(ISNUMBER(Q75)),Q75&lt;1)),"Enter lost days",IF(AND(I75="Restricted / modified work",OR(NOT(ISNUMBER(R75)),R75&lt;1)),"Enter restricted days",IF(AND(Z75="Closed",NOT(ISNUMBER(AB75))),"Enter closure date",IF(AND(ISNUMBER(AB75),OR(AB75&lt;C75,AB75&gt;TODAY())),"Check closure date","Ready"))))))))))))))</f>
        <v/>
      </c>
    </row>
    <row r="76" spans="1:37" ht="24.95" customHeight="1">
      <c r="A76" s="23"/>
      <c r="B76" s="23"/>
      <c r="C76" s="24"/>
      <c r="D76" s="25"/>
      <c r="E76" s="26"/>
      <c r="F76" s="26"/>
      <c r="G76" s="26"/>
      <c r="H76" s="26"/>
      <c r="I76" s="26"/>
      <c r="J76" s="26"/>
      <c r="K76" s="26"/>
      <c r="L76" s="26"/>
      <c r="M76" s="26"/>
      <c r="N76" s="26"/>
      <c r="O76" s="26"/>
      <c r="P76" s="26"/>
      <c r="Q76" s="27"/>
      <c r="R76" s="27"/>
      <c r="S76" s="28"/>
      <c r="T76" s="26"/>
      <c r="U76" s="26"/>
      <c r="V76" s="26"/>
      <c r="W76" s="26"/>
      <c r="X76" s="26"/>
      <c r="Y76" s="26"/>
      <c r="Z76" s="26"/>
      <c r="AA76" s="26"/>
      <c r="AB76" s="24"/>
      <c r="AC76" s="26"/>
      <c r="AD76" s="15" t="str">
        <f t="shared" si="6"/>
        <v/>
      </c>
      <c r="AE76" s="16" t="str">
        <f t="shared" si="7"/>
        <v/>
      </c>
      <c r="AF76" s="15" t="str">
        <f t="shared" si="8"/>
        <v/>
      </c>
      <c r="AG76" s="15">
        <f t="shared" si="9"/>
        <v>0</v>
      </c>
      <c r="AH76" s="15">
        <f t="shared" si="10"/>
        <v>0</v>
      </c>
      <c r="AI76" s="15" t="str">
        <f t="shared" si="11"/>
        <v/>
      </c>
      <c r="AJ76" s="15" t="str">
        <f>IF(AI76="","",IF(COUNTIFS($AI$9:AI76,AI76)=1,1,0))</f>
        <v/>
      </c>
      <c r="AK76" s="15" t="str">
        <f ca="1">IF(COUNTA(A76:AC76)=0,"",IF(OR(NOT(ISNUMBER(C76)),C76&lt;1),"Missing / invalid date",IF(A76="","Missing case ID",IF(COUNTIFS($A$9:$A$1008,A76)&gt;1,"Duplicate case ID",IF(C76&gt;TODAY(),"Future incident date",IF(OR(E76="",F76="",G76="",H76="",I76="",J76=""),"Complete required fields",IF(OR(AND(E76&lt;&gt;"",COUNTIFS(Setup!$F$13:$F$212,E76)=0),AND(F76&lt;&gt;"",COUNTIFS(Setup!$G$13:$G$212,F76)=0),AND(G76&lt;&gt;"",COUNTIFS(Setup!$H$13:$H$212,G76)=0),AND(H76&lt;&gt;"",COUNTIFS(Setup!$I$13:$I$212,H76)=0),AND(I76&lt;&gt;"",COUNTIFS(Setup!$J$13:$J$212,I76)=0),AND(J76&lt;&gt;"",COUNTIFS(Setup!$K$13:$K$212,J76)=0),AND(K76&lt;&gt;"",COUNTIFS(Setup!$L$13:$L$212,K76)=0),AND(L76&lt;&gt;"",COUNTIFS(Setup!$M$13:$M$212,L76)=0),AND(M76&lt;&gt;"",COUNTIFS(Setup!$N$13:$N$212,M76)=0),AND(N76&lt;&gt;"",COUNTIFS(Setup!$O$13:$O$212,N76)=0),AND(O76&lt;&gt;"",COUNTIFS(Setup!$P$13:$P$212,O76)=0),AND(P76&lt;&gt;"",COUNTIFS(Setup!$Q$13:$Q$212,P76)=0),AND(V76&lt;&gt;"",COUNTIFS(Setup!$R$13:$R$212,V76)=0),AND(W76&lt;&gt;"",COUNTIFS(Setup!$R$13:$R$212,W76)=0),AND(X76&lt;&gt;"",COUNTIFS(Setup!$S$13:$S$212,X76)=0),AND(Y76&lt;&gt;"",COUNTIFS(Setup!$S$13:$S$212,Y76)=0),AND(Z76&lt;&gt;"",COUNTIFS(Setup!$T$13:$T$212,Z76)=0)),"Use listed categories",IF(J76="Pending","Confirm work-relatedness",IF(COUNTIFS($AI$9:$AI$1008,AI76,$C$9:$C$1008,"&lt;&gt;"&amp;C76)&gt;0,"Event dates disagree",IF(OR(AND(Q76&lt;&gt;"",OR(NOT(ISNUMBER(Q76)),Q76&lt;0)),AND(R76&lt;&gt;"",OR(NOT(ISNUMBER(R76)),R76&lt;0)),AND(S76&lt;&gt;"",OR(NOT(ISNUMBER(S76)),S76&lt;0))),"Check days / cost",IF(AND(I76="Lost time",OR(NOT(ISNUMBER(Q76)),Q76&lt;1)),"Enter lost days",IF(AND(I76="Restricted / modified work",OR(NOT(ISNUMBER(R76)),R76&lt;1)),"Enter restricted days",IF(AND(Z76="Closed",NOT(ISNUMBER(AB76))),"Enter closure date",IF(AND(ISNUMBER(AB76),OR(AB76&lt;C76,AB76&gt;TODAY())),"Check closure date","Ready"))))))))))))))</f>
        <v/>
      </c>
    </row>
    <row r="77" spans="1:37" ht="24.95" customHeight="1">
      <c r="A77" s="17"/>
      <c r="B77" s="17"/>
      <c r="C77" s="18"/>
      <c r="D77" s="19"/>
      <c r="E77" s="20"/>
      <c r="F77" s="20"/>
      <c r="G77" s="20"/>
      <c r="H77" s="20"/>
      <c r="I77" s="20"/>
      <c r="J77" s="20"/>
      <c r="K77" s="20"/>
      <c r="L77" s="20"/>
      <c r="M77" s="20"/>
      <c r="N77" s="20"/>
      <c r="O77" s="20"/>
      <c r="P77" s="20"/>
      <c r="Q77" s="21"/>
      <c r="R77" s="21"/>
      <c r="S77" s="22"/>
      <c r="T77" s="20"/>
      <c r="U77" s="20"/>
      <c r="V77" s="20"/>
      <c r="W77" s="20"/>
      <c r="X77" s="20"/>
      <c r="Y77" s="20"/>
      <c r="Z77" s="20"/>
      <c r="AA77" s="20"/>
      <c r="AB77" s="18"/>
      <c r="AC77" s="20"/>
      <c r="AD77" s="15" t="str">
        <f t="shared" si="6"/>
        <v/>
      </c>
      <c r="AE77" s="16" t="str">
        <f t="shared" si="7"/>
        <v/>
      </c>
      <c r="AF77" s="15" t="str">
        <f t="shared" si="8"/>
        <v/>
      </c>
      <c r="AG77" s="15">
        <f t="shared" si="9"/>
        <v>0</v>
      </c>
      <c r="AH77" s="15">
        <f t="shared" si="10"/>
        <v>0</v>
      </c>
      <c r="AI77" s="15" t="str">
        <f t="shared" si="11"/>
        <v/>
      </c>
      <c r="AJ77" s="15" t="str">
        <f>IF(AI77="","",IF(COUNTIFS($AI$9:AI77,AI77)=1,1,0))</f>
        <v/>
      </c>
      <c r="AK77" s="15" t="str">
        <f ca="1">IF(COUNTA(A77:AC77)=0,"",IF(OR(NOT(ISNUMBER(C77)),C77&lt;1),"Missing / invalid date",IF(A77="","Missing case ID",IF(COUNTIFS($A$9:$A$1008,A77)&gt;1,"Duplicate case ID",IF(C77&gt;TODAY(),"Future incident date",IF(OR(E77="",F77="",G77="",H77="",I77="",J77=""),"Complete required fields",IF(OR(AND(E77&lt;&gt;"",COUNTIFS(Setup!$F$13:$F$212,E77)=0),AND(F77&lt;&gt;"",COUNTIFS(Setup!$G$13:$G$212,F77)=0),AND(G77&lt;&gt;"",COUNTIFS(Setup!$H$13:$H$212,G77)=0),AND(H77&lt;&gt;"",COUNTIFS(Setup!$I$13:$I$212,H77)=0),AND(I77&lt;&gt;"",COUNTIFS(Setup!$J$13:$J$212,I77)=0),AND(J77&lt;&gt;"",COUNTIFS(Setup!$K$13:$K$212,J77)=0),AND(K77&lt;&gt;"",COUNTIFS(Setup!$L$13:$L$212,K77)=0),AND(L77&lt;&gt;"",COUNTIFS(Setup!$M$13:$M$212,L77)=0),AND(M77&lt;&gt;"",COUNTIFS(Setup!$N$13:$N$212,M77)=0),AND(N77&lt;&gt;"",COUNTIFS(Setup!$O$13:$O$212,N77)=0),AND(O77&lt;&gt;"",COUNTIFS(Setup!$P$13:$P$212,O77)=0),AND(P77&lt;&gt;"",COUNTIFS(Setup!$Q$13:$Q$212,P77)=0),AND(V77&lt;&gt;"",COUNTIFS(Setup!$R$13:$R$212,V77)=0),AND(W77&lt;&gt;"",COUNTIFS(Setup!$R$13:$R$212,W77)=0),AND(X77&lt;&gt;"",COUNTIFS(Setup!$S$13:$S$212,X77)=0),AND(Y77&lt;&gt;"",COUNTIFS(Setup!$S$13:$S$212,Y77)=0),AND(Z77&lt;&gt;"",COUNTIFS(Setup!$T$13:$T$212,Z77)=0)),"Use listed categories",IF(J77="Pending","Confirm work-relatedness",IF(COUNTIFS($AI$9:$AI$1008,AI77,$C$9:$C$1008,"&lt;&gt;"&amp;C77)&gt;0,"Event dates disagree",IF(OR(AND(Q77&lt;&gt;"",OR(NOT(ISNUMBER(Q77)),Q77&lt;0)),AND(R77&lt;&gt;"",OR(NOT(ISNUMBER(R77)),R77&lt;0)),AND(S77&lt;&gt;"",OR(NOT(ISNUMBER(S77)),S77&lt;0))),"Check days / cost",IF(AND(I77="Lost time",OR(NOT(ISNUMBER(Q77)),Q77&lt;1)),"Enter lost days",IF(AND(I77="Restricted / modified work",OR(NOT(ISNUMBER(R77)),R77&lt;1)),"Enter restricted days",IF(AND(Z77="Closed",NOT(ISNUMBER(AB77))),"Enter closure date",IF(AND(ISNUMBER(AB77),OR(AB77&lt;C77,AB77&gt;TODAY())),"Check closure date","Ready"))))))))))))))</f>
        <v/>
      </c>
    </row>
    <row r="78" spans="1:37" ht="24.95" customHeight="1">
      <c r="A78" s="23"/>
      <c r="B78" s="23"/>
      <c r="C78" s="24"/>
      <c r="D78" s="25"/>
      <c r="E78" s="26"/>
      <c r="F78" s="26"/>
      <c r="G78" s="26"/>
      <c r="H78" s="26"/>
      <c r="I78" s="26"/>
      <c r="J78" s="26"/>
      <c r="K78" s="26"/>
      <c r="L78" s="26"/>
      <c r="M78" s="26"/>
      <c r="N78" s="26"/>
      <c r="O78" s="26"/>
      <c r="P78" s="26"/>
      <c r="Q78" s="27"/>
      <c r="R78" s="27"/>
      <c r="S78" s="28"/>
      <c r="T78" s="26"/>
      <c r="U78" s="26"/>
      <c r="V78" s="26"/>
      <c r="W78" s="26"/>
      <c r="X78" s="26"/>
      <c r="Y78" s="26"/>
      <c r="Z78" s="26"/>
      <c r="AA78" s="26"/>
      <c r="AB78" s="24"/>
      <c r="AC78" s="26"/>
      <c r="AD78" s="15" t="str">
        <f t="shared" si="6"/>
        <v/>
      </c>
      <c r="AE78" s="16" t="str">
        <f t="shared" si="7"/>
        <v/>
      </c>
      <c r="AF78" s="15" t="str">
        <f t="shared" si="8"/>
        <v/>
      </c>
      <c r="AG78" s="15">
        <f t="shared" si="9"/>
        <v>0</v>
      </c>
      <c r="AH78" s="15">
        <f t="shared" si="10"/>
        <v>0</v>
      </c>
      <c r="AI78" s="15" t="str">
        <f t="shared" si="11"/>
        <v/>
      </c>
      <c r="AJ78" s="15" t="str">
        <f>IF(AI78="","",IF(COUNTIFS($AI$9:AI78,AI78)=1,1,0))</f>
        <v/>
      </c>
      <c r="AK78" s="15" t="str">
        <f ca="1">IF(COUNTA(A78:AC78)=0,"",IF(OR(NOT(ISNUMBER(C78)),C78&lt;1),"Missing / invalid date",IF(A78="","Missing case ID",IF(COUNTIFS($A$9:$A$1008,A78)&gt;1,"Duplicate case ID",IF(C78&gt;TODAY(),"Future incident date",IF(OR(E78="",F78="",G78="",H78="",I78="",J78=""),"Complete required fields",IF(OR(AND(E78&lt;&gt;"",COUNTIFS(Setup!$F$13:$F$212,E78)=0),AND(F78&lt;&gt;"",COUNTIFS(Setup!$G$13:$G$212,F78)=0),AND(G78&lt;&gt;"",COUNTIFS(Setup!$H$13:$H$212,G78)=0),AND(H78&lt;&gt;"",COUNTIFS(Setup!$I$13:$I$212,H78)=0),AND(I78&lt;&gt;"",COUNTIFS(Setup!$J$13:$J$212,I78)=0),AND(J78&lt;&gt;"",COUNTIFS(Setup!$K$13:$K$212,J78)=0),AND(K78&lt;&gt;"",COUNTIFS(Setup!$L$13:$L$212,K78)=0),AND(L78&lt;&gt;"",COUNTIFS(Setup!$M$13:$M$212,L78)=0),AND(M78&lt;&gt;"",COUNTIFS(Setup!$N$13:$N$212,M78)=0),AND(N78&lt;&gt;"",COUNTIFS(Setup!$O$13:$O$212,N78)=0),AND(O78&lt;&gt;"",COUNTIFS(Setup!$P$13:$P$212,O78)=0),AND(P78&lt;&gt;"",COUNTIFS(Setup!$Q$13:$Q$212,P78)=0),AND(V78&lt;&gt;"",COUNTIFS(Setup!$R$13:$R$212,V78)=0),AND(W78&lt;&gt;"",COUNTIFS(Setup!$R$13:$R$212,W78)=0),AND(X78&lt;&gt;"",COUNTIFS(Setup!$S$13:$S$212,X78)=0),AND(Y78&lt;&gt;"",COUNTIFS(Setup!$S$13:$S$212,Y78)=0),AND(Z78&lt;&gt;"",COUNTIFS(Setup!$T$13:$T$212,Z78)=0)),"Use listed categories",IF(J78="Pending","Confirm work-relatedness",IF(COUNTIFS($AI$9:$AI$1008,AI78,$C$9:$C$1008,"&lt;&gt;"&amp;C78)&gt;0,"Event dates disagree",IF(OR(AND(Q78&lt;&gt;"",OR(NOT(ISNUMBER(Q78)),Q78&lt;0)),AND(R78&lt;&gt;"",OR(NOT(ISNUMBER(R78)),R78&lt;0)),AND(S78&lt;&gt;"",OR(NOT(ISNUMBER(S78)),S78&lt;0))),"Check days / cost",IF(AND(I78="Lost time",OR(NOT(ISNUMBER(Q78)),Q78&lt;1)),"Enter lost days",IF(AND(I78="Restricted / modified work",OR(NOT(ISNUMBER(R78)),R78&lt;1)),"Enter restricted days",IF(AND(Z78="Closed",NOT(ISNUMBER(AB78))),"Enter closure date",IF(AND(ISNUMBER(AB78),OR(AB78&lt;C78,AB78&gt;TODAY())),"Check closure date","Ready"))))))))))))))</f>
        <v/>
      </c>
    </row>
    <row r="79" spans="1:37" ht="24.95" customHeight="1">
      <c r="A79" s="17"/>
      <c r="B79" s="17"/>
      <c r="C79" s="18"/>
      <c r="D79" s="19"/>
      <c r="E79" s="20"/>
      <c r="F79" s="20"/>
      <c r="G79" s="20"/>
      <c r="H79" s="20"/>
      <c r="I79" s="20"/>
      <c r="J79" s="20"/>
      <c r="K79" s="20"/>
      <c r="L79" s="20"/>
      <c r="M79" s="20"/>
      <c r="N79" s="20"/>
      <c r="O79" s="20"/>
      <c r="P79" s="20"/>
      <c r="Q79" s="21"/>
      <c r="R79" s="21"/>
      <c r="S79" s="22"/>
      <c r="T79" s="20"/>
      <c r="U79" s="20"/>
      <c r="V79" s="20"/>
      <c r="W79" s="20"/>
      <c r="X79" s="20"/>
      <c r="Y79" s="20"/>
      <c r="Z79" s="20"/>
      <c r="AA79" s="20"/>
      <c r="AB79" s="18"/>
      <c r="AC79" s="20"/>
      <c r="AD79" s="15" t="str">
        <f t="shared" si="6"/>
        <v/>
      </c>
      <c r="AE79" s="16" t="str">
        <f t="shared" si="7"/>
        <v/>
      </c>
      <c r="AF79" s="15" t="str">
        <f t="shared" si="8"/>
        <v/>
      </c>
      <c r="AG79" s="15">
        <f t="shared" si="9"/>
        <v>0</v>
      </c>
      <c r="AH79" s="15">
        <f t="shared" si="10"/>
        <v>0</v>
      </c>
      <c r="AI79" s="15" t="str">
        <f t="shared" si="11"/>
        <v/>
      </c>
      <c r="AJ79" s="15" t="str">
        <f>IF(AI79="","",IF(COUNTIFS($AI$9:AI79,AI79)=1,1,0))</f>
        <v/>
      </c>
      <c r="AK79" s="15" t="str">
        <f ca="1">IF(COUNTA(A79:AC79)=0,"",IF(OR(NOT(ISNUMBER(C79)),C79&lt;1),"Missing / invalid date",IF(A79="","Missing case ID",IF(COUNTIFS($A$9:$A$1008,A79)&gt;1,"Duplicate case ID",IF(C79&gt;TODAY(),"Future incident date",IF(OR(E79="",F79="",G79="",H79="",I79="",J79=""),"Complete required fields",IF(OR(AND(E79&lt;&gt;"",COUNTIFS(Setup!$F$13:$F$212,E79)=0),AND(F79&lt;&gt;"",COUNTIFS(Setup!$G$13:$G$212,F79)=0),AND(G79&lt;&gt;"",COUNTIFS(Setup!$H$13:$H$212,G79)=0),AND(H79&lt;&gt;"",COUNTIFS(Setup!$I$13:$I$212,H79)=0),AND(I79&lt;&gt;"",COUNTIFS(Setup!$J$13:$J$212,I79)=0),AND(J79&lt;&gt;"",COUNTIFS(Setup!$K$13:$K$212,J79)=0),AND(K79&lt;&gt;"",COUNTIFS(Setup!$L$13:$L$212,K79)=0),AND(L79&lt;&gt;"",COUNTIFS(Setup!$M$13:$M$212,L79)=0),AND(M79&lt;&gt;"",COUNTIFS(Setup!$N$13:$N$212,M79)=0),AND(N79&lt;&gt;"",COUNTIFS(Setup!$O$13:$O$212,N79)=0),AND(O79&lt;&gt;"",COUNTIFS(Setup!$P$13:$P$212,O79)=0),AND(P79&lt;&gt;"",COUNTIFS(Setup!$Q$13:$Q$212,P79)=0),AND(V79&lt;&gt;"",COUNTIFS(Setup!$R$13:$R$212,V79)=0),AND(W79&lt;&gt;"",COUNTIFS(Setup!$R$13:$R$212,W79)=0),AND(X79&lt;&gt;"",COUNTIFS(Setup!$S$13:$S$212,X79)=0),AND(Y79&lt;&gt;"",COUNTIFS(Setup!$S$13:$S$212,Y79)=0),AND(Z79&lt;&gt;"",COUNTIFS(Setup!$T$13:$T$212,Z79)=0)),"Use listed categories",IF(J79="Pending","Confirm work-relatedness",IF(COUNTIFS($AI$9:$AI$1008,AI79,$C$9:$C$1008,"&lt;&gt;"&amp;C79)&gt;0,"Event dates disagree",IF(OR(AND(Q79&lt;&gt;"",OR(NOT(ISNUMBER(Q79)),Q79&lt;0)),AND(R79&lt;&gt;"",OR(NOT(ISNUMBER(R79)),R79&lt;0)),AND(S79&lt;&gt;"",OR(NOT(ISNUMBER(S79)),S79&lt;0))),"Check days / cost",IF(AND(I79="Lost time",OR(NOT(ISNUMBER(Q79)),Q79&lt;1)),"Enter lost days",IF(AND(I79="Restricted / modified work",OR(NOT(ISNUMBER(R79)),R79&lt;1)),"Enter restricted days",IF(AND(Z79="Closed",NOT(ISNUMBER(AB79))),"Enter closure date",IF(AND(ISNUMBER(AB79),OR(AB79&lt;C79,AB79&gt;TODAY())),"Check closure date","Ready"))))))))))))))</f>
        <v/>
      </c>
    </row>
    <row r="80" spans="1:37" ht="24.95" customHeight="1">
      <c r="A80" s="23"/>
      <c r="B80" s="23"/>
      <c r="C80" s="24"/>
      <c r="D80" s="25"/>
      <c r="E80" s="26"/>
      <c r="F80" s="26"/>
      <c r="G80" s="26"/>
      <c r="H80" s="26"/>
      <c r="I80" s="26"/>
      <c r="J80" s="26"/>
      <c r="K80" s="26"/>
      <c r="L80" s="26"/>
      <c r="M80" s="26"/>
      <c r="N80" s="26"/>
      <c r="O80" s="26"/>
      <c r="P80" s="26"/>
      <c r="Q80" s="27"/>
      <c r="R80" s="27"/>
      <c r="S80" s="28"/>
      <c r="T80" s="26"/>
      <c r="U80" s="26"/>
      <c r="V80" s="26"/>
      <c r="W80" s="26"/>
      <c r="X80" s="26"/>
      <c r="Y80" s="26"/>
      <c r="Z80" s="26"/>
      <c r="AA80" s="26"/>
      <c r="AB80" s="24"/>
      <c r="AC80" s="26"/>
      <c r="AD80" s="15" t="str">
        <f t="shared" si="6"/>
        <v/>
      </c>
      <c r="AE80" s="16" t="str">
        <f t="shared" si="7"/>
        <v/>
      </c>
      <c r="AF80" s="15" t="str">
        <f t="shared" si="8"/>
        <v/>
      </c>
      <c r="AG80" s="15">
        <f t="shared" si="9"/>
        <v>0</v>
      </c>
      <c r="AH80" s="15">
        <f t="shared" si="10"/>
        <v>0</v>
      </c>
      <c r="AI80" s="15" t="str">
        <f t="shared" si="11"/>
        <v/>
      </c>
      <c r="AJ80" s="15" t="str">
        <f>IF(AI80="","",IF(COUNTIFS($AI$9:AI80,AI80)=1,1,0))</f>
        <v/>
      </c>
      <c r="AK80" s="15" t="str">
        <f ca="1">IF(COUNTA(A80:AC80)=0,"",IF(OR(NOT(ISNUMBER(C80)),C80&lt;1),"Missing / invalid date",IF(A80="","Missing case ID",IF(COUNTIFS($A$9:$A$1008,A80)&gt;1,"Duplicate case ID",IF(C80&gt;TODAY(),"Future incident date",IF(OR(E80="",F80="",G80="",H80="",I80="",J80=""),"Complete required fields",IF(OR(AND(E80&lt;&gt;"",COUNTIFS(Setup!$F$13:$F$212,E80)=0),AND(F80&lt;&gt;"",COUNTIFS(Setup!$G$13:$G$212,F80)=0),AND(G80&lt;&gt;"",COUNTIFS(Setup!$H$13:$H$212,G80)=0),AND(H80&lt;&gt;"",COUNTIFS(Setup!$I$13:$I$212,H80)=0),AND(I80&lt;&gt;"",COUNTIFS(Setup!$J$13:$J$212,I80)=0),AND(J80&lt;&gt;"",COUNTIFS(Setup!$K$13:$K$212,J80)=0),AND(K80&lt;&gt;"",COUNTIFS(Setup!$L$13:$L$212,K80)=0),AND(L80&lt;&gt;"",COUNTIFS(Setup!$M$13:$M$212,L80)=0),AND(M80&lt;&gt;"",COUNTIFS(Setup!$N$13:$N$212,M80)=0),AND(N80&lt;&gt;"",COUNTIFS(Setup!$O$13:$O$212,N80)=0),AND(O80&lt;&gt;"",COUNTIFS(Setup!$P$13:$P$212,O80)=0),AND(P80&lt;&gt;"",COUNTIFS(Setup!$Q$13:$Q$212,P80)=0),AND(V80&lt;&gt;"",COUNTIFS(Setup!$R$13:$R$212,V80)=0),AND(W80&lt;&gt;"",COUNTIFS(Setup!$R$13:$R$212,W80)=0),AND(X80&lt;&gt;"",COUNTIFS(Setup!$S$13:$S$212,X80)=0),AND(Y80&lt;&gt;"",COUNTIFS(Setup!$S$13:$S$212,Y80)=0),AND(Z80&lt;&gt;"",COUNTIFS(Setup!$T$13:$T$212,Z80)=0)),"Use listed categories",IF(J80="Pending","Confirm work-relatedness",IF(COUNTIFS($AI$9:$AI$1008,AI80,$C$9:$C$1008,"&lt;&gt;"&amp;C80)&gt;0,"Event dates disagree",IF(OR(AND(Q80&lt;&gt;"",OR(NOT(ISNUMBER(Q80)),Q80&lt;0)),AND(R80&lt;&gt;"",OR(NOT(ISNUMBER(R80)),R80&lt;0)),AND(S80&lt;&gt;"",OR(NOT(ISNUMBER(S80)),S80&lt;0))),"Check days / cost",IF(AND(I80="Lost time",OR(NOT(ISNUMBER(Q80)),Q80&lt;1)),"Enter lost days",IF(AND(I80="Restricted / modified work",OR(NOT(ISNUMBER(R80)),R80&lt;1)),"Enter restricted days",IF(AND(Z80="Closed",NOT(ISNUMBER(AB80))),"Enter closure date",IF(AND(ISNUMBER(AB80),OR(AB80&lt;C80,AB80&gt;TODAY())),"Check closure date","Ready"))))))))))))))</f>
        <v/>
      </c>
    </row>
    <row r="81" spans="1:37" ht="24.95" customHeight="1">
      <c r="A81" s="17"/>
      <c r="B81" s="17"/>
      <c r="C81" s="18"/>
      <c r="D81" s="19"/>
      <c r="E81" s="20"/>
      <c r="F81" s="20"/>
      <c r="G81" s="20"/>
      <c r="H81" s="20"/>
      <c r="I81" s="20"/>
      <c r="J81" s="20"/>
      <c r="K81" s="20"/>
      <c r="L81" s="20"/>
      <c r="M81" s="20"/>
      <c r="N81" s="20"/>
      <c r="O81" s="20"/>
      <c r="P81" s="20"/>
      <c r="Q81" s="21"/>
      <c r="R81" s="21"/>
      <c r="S81" s="22"/>
      <c r="T81" s="20"/>
      <c r="U81" s="20"/>
      <c r="V81" s="20"/>
      <c r="W81" s="20"/>
      <c r="X81" s="20"/>
      <c r="Y81" s="20"/>
      <c r="Z81" s="20"/>
      <c r="AA81" s="20"/>
      <c r="AB81" s="18"/>
      <c r="AC81" s="20"/>
      <c r="AD81" s="15" t="str">
        <f t="shared" si="6"/>
        <v/>
      </c>
      <c r="AE81" s="16" t="str">
        <f t="shared" si="7"/>
        <v/>
      </c>
      <c r="AF81" s="15" t="str">
        <f t="shared" si="8"/>
        <v/>
      </c>
      <c r="AG81" s="15">
        <f t="shared" si="9"/>
        <v>0</v>
      </c>
      <c r="AH81" s="15">
        <f t="shared" si="10"/>
        <v>0</v>
      </c>
      <c r="AI81" s="15" t="str">
        <f t="shared" si="11"/>
        <v/>
      </c>
      <c r="AJ81" s="15" t="str">
        <f>IF(AI81="","",IF(COUNTIFS($AI$9:AI81,AI81)=1,1,0))</f>
        <v/>
      </c>
      <c r="AK81" s="15" t="str">
        <f ca="1">IF(COUNTA(A81:AC81)=0,"",IF(OR(NOT(ISNUMBER(C81)),C81&lt;1),"Missing / invalid date",IF(A81="","Missing case ID",IF(COUNTIFS($A$9:$A$1008,A81)&gt;1,"Duplicate case ID",IF(C81&gt;TODAY(),"Future incident date",IF(OR(E81="",F81="",G81="",H81="",I81="",J81=""),"Complete required fields",IF(OR(AND(E81&lt;&gt;"",COUNTIFS(Setup!$F$13:$F$212,E81)=0),AND(F81&lt;&gt;"",COUNTIFS(Setup!$G$13:$G$212,F81)=0),AND(G81&lt;&gt;"",COUNTIFS(Setup!$H$13:$H$212,G81)=0),AND(H81&lt;&gt;"",COUNTIFS(Setup!$I$13:$I$212,H81)=0),AND(I81&lt;&gt;"",COUNTIFS(Setup!$J$13:$J$212,I81)=0),AND(J81&lt;&gt;"",COUNTIFS(Setup!$K$13:$K$212,J81)=0),AND(K81&lt;&gt;"",COUNTIFS(Setup!$L$13:$L$212,K81)=0),AND(L81&lt;&gt;"",COUNTIFS(Setup!$M$13:$M$212,L81)=0),AND(M81&lt;&gt;"",COUNTIFS(Setup!$N$13:$N$212,M81)=0),AND(N81&lt;&gt;"",COUNTIFS(Setup!$O$13:$O$212,N81)=0),AND(O81&lt;&gt;"",COUNTIFS(Setup!$P$13:$P$212,O81)=0),AND(P81&lt;&gt;"",COUNTIFS(Setup!$Q$13:$Q$212,P81)=0),AND(V81&lt;&gt;"",COUNTIFS(Setup!$R$13:$R$212,V81)=0),AND(W81&lt;&gt;"",COUNTIFS(Setup!$R$13:$R$212,W81)=0),AND(X81&lt;&gt;"",COUNTIFS(Setup!$S$13:$S$212,X81)=0),AND(Y81&lt;&gt;"",COUNTIFS(Setup!$S$13:$S$212,Y81)=0),AND(Z81&lt;&gt;"",COUNTIFS(Setup!$T$13:$T$212,Z81)=0)),"Use listed categories",IF(J81="Pending","Confirm work-relatedness",IF(COUNTIFS($AI$9:$AI$1008,AI81,$C$9:$C$1008,"&lt;&gt;"&amp;C81)&gt;0,"Event dates disagree",IF(OR(AND(Q81&lt;&gt;"",OR(NOT(ISNUMBER(Q81)),Q81&lt;0)),AND(R81&lt;&gt;"",OR(NOT(ISNUMBER(R81)),R81&lt;0)),AND(S81&lt;&gt;"",OR(NOT(ISNUMBER(S81)),S81&lt;0))),"Check days / cost",IF(AND(I81="Lost time",OR(NOT(ISNUMBER(Q81)),Q81&lt;1)),"Enter lost days",IF(AND(I81="Restricted / modified work",OR(NOT(ISNUMBER(R81)),R81&lt;1)),"Enter restricted days",IF(AND(Z81="Closed",NOT(ISNUMBER(AB81))),"Enter closure date",IF(AND(ISNUMBER(AB81),OR(AB81&lt;C81,AB81&gt;TODAY())),"Check closure date","Ready"))))))))))))))</f>
        <v/>
      </c>
    </row>
    <row r="82" spans="1:37" ht="24.95" customHeight="1">
      <c r="A82" s="23"/>
      <c r="B82" s="23"/>
      <c r="C82" s="24"/>
      <c r="D82" s="25"/>
      <c r="E82" s="26"/>
      <c r="F82" s="26"/>
      <c r="G82" s="26"/>
      <c r="H82" s="26"/>
      <c r="I82" s="26"/>
      <c r="J82" s="26"/>
      <c r="K82" s="26"/>
      <c r="L82" s="26"/>
      <c r="M82" s="26"/>
      <c r="N82" s="26"/>
      <c r="O82" s="26"/>
      <c r="P82" s="26"/>
      <c r="Q82" s="27"/>
      <c r="R82" s="27"/>
      <c r="S82" s="28"/>
      <c r="T82" s="26"/>
      <c r="U82" s="26"/>
      <c r="V82" s="26"/>
      <c r="W82" s="26"/>
      <c r="X82" s="26"/>
      <c r="Y82" s="26"/>
      <c r="Z82" s="26"/>
      <c r="AA82" s="26"/>
      <c r="AB82" s="24"/>
      <c r="AC82" s="26"/>
      <c r="AD82" s="15" t="str">
        <f t="shared" si="6"/>
        <v/>
      </c>
      <c r="AE82" s="16" t="str">
        <f t="shared" si="7"/>
        <v/>
      </c>
      <c r="AF82" s="15" t="str">
        <f t="shared" si="8"/>
        <v/>
      </c>
      <c r="AG82" s="15">
        <f t="shared" si="9"/>
        <v>0</v>
      </c>
      <c r="AH82" s="15">
        <f t="shared" si="10"/>
        <v>0</v>
      </c>
      <c r="AI82" s="15" t="str">
        <f t="shared" si="11"/>
        <v/>
      </c>
      <c r="AJ82" s="15" t="str">
        <f>IF(AI82="","",IF(COUNTIFS($AI$9:AI82,AI82)=1,1,0))</f>
        <v/>
      </c>
      <c r="AK82" s="15" t="str">
        <f ca="1">IF(COUNTA(A82:AC82)=0,"",IF(OR(NOT(ISNUMBER(C82)),C82&lt;1),"Missing / invalid date",IF(A82="","Missing case ID",IF(COUNTIFS($A$9:$A$1008,A82)&gt;1,"Duplicate case ID",IF(C82&gt;TODAY(),"Future incident date",IF(OR(E82="",F82="",G82="",H82="",I82="",J82=""),"Complete required fields",IF(OR(AND(E82&lt;&gt;"",COUNTIFS(Setup!$F$13:$F$212,E82)=0),AND(F82&lt;&gt;"",COUNTIFS(Setup!$G$13:$G$212,F82)=0),AND(G82&lt;&gt;"",COUNTIFS(Setup!$H$13:$H$212,G82)=0),AND(H82&lt;&gt;"",COUNTIFS(Setup!$I$13:$I$212,H82)=0),AND(I82&lt;&gt;"",COUNTIFS(Setup!$J$13:$J$212,I82)=0),AND(J82&lt;&gt;"",COUNTIFS(Setup!$K$13:$K$212,J82)=0),AND(K82&lt;&gt;"",COUNTIFS(Setup!$L$13:$L$212,K82)=0),AND(L82&lt;&gt;"",COUNTIFS(Setup!$M$13:$M$212,L82)=0),AND(M82&lt;&gt;"",COUNTIFS(Setup!$N$13:$N$212,M82)=0),AND(N82&lt;&gt;"",COUNTIFS(Setup!$O$13:$O$212,N82)=0),AND(O82&lt;&gt;"",COUNTIFS(Setup!$P$13:$P$212,O82)=0),AND(P82&lt;&gt;"",COUNTIFS(Setup!$Q$13:$Q$212,P82)=0),AND(V82&lt;&gt;"",COUNTIFS(Setup!$R$13:$R$212,V82)=0),AND(W82&lt;&gt;"",COUNTIFS(Setup!$R$13:$R$212,W82)=0),AND(X82&lt;&gt;"",COUNTIFS(Setup!$S$13:$S$212,X82)=0),AND(Y82&lt;&gt;"",COUNTIFS(Setup!$S$13:$S$212,Y82)=0),AND(Z82&lt;&gt;"",COUNTIFS(Setup!$T$13:$T$212,Z82)=0)),"Use listed categories",IF(J82="Pending","Confirm work-relatedness",IF(COUNTIFS($AI$9:$AI$1008,AI82,$C$9:$C$1008,"&lt;&gt;"&amp;C82)&gt;0,"Event dates disagree",IF(OR(AND(Q82&lt;&gt;"",OR(NOT(ISNUMBER(Q82)),Q82&lt;0)),AND(R82&lt;&gt;"",OR(NOT(ISNUMBER(R82)),R82&lt;0)),AND(S82&lt;&gt;"",OR(NOT(ISNUMBER(S82)),S82&lt;0))),"Check days / cost",IF(AND(I82="Lost time",OR(NOT(ISNUMBER(Q82)),Q82&lt;1)),"Enter lost days",IF(AND(I82="Restricted / modified work",OR(NOT(ISNUMBER(R82)),R82&lt;1)),"Enter restricted days",IF(AND(Z82="Closed",NOT(ISNUMBER(AB82))),"Enter closure date",IF(AND(ISNUMBER(AB82),OR(AB82&lt;C82,AB82&gt;TODAY())),"Check closure date","Ready"))))))))))))))</f>
        <v/>
      </c>
    </row>
    <row r="83" spans="1:37" ht="24.95" customHeight="1">
      <c r="A83" s="17"/>
      <c r="B83" s="17"/>
      <c r="C83" s="18"/>
      <c r="D83" s="19"/>
      <c r="E83" s="20"/>
      <c r="F83" s="20"/>
      <c r="G83" s="20"/>
      <c r="H83" s="20"/>
      <c r="I83" s="20"/>
      <c r="J83" s="20"/>
      <c r="K83" s="20"/>
      <c r="L83" s="20"/>
      <c r="M83" s="20"/>
      <c r="N83" s="20"/>
      <c r="O83" s="20"/>
      <c r="P83" s="20"/>
      <c r="Q83" s="21"/>
      <c r="R83" s="21"/>
      <c r="S83" s="22"/>
      <c r="T83" s="20"/>
      <c r="U83" s="20"/>
      <c r="V83" s="20"/>
      <c r="W83" s="20"/>
      <c r="X83" s="20"/>
      <c r="Y83" s="20"/>
      <c r="Z83" s="20"/>
      <c r="AA83" s="20"/>
      <c r="AB83" s="18"/>
      <c r="AC83" s="20"/>
      <c r="AD83" s="15" t="str">
        <f t="shared" si="6"/>
        <v/>
      </c>
      <c r="AE83" s="16" t="str">
        <f t="shared" si="7"/>
        <v/>
      </c>
      <c r="AF83" s="15" t="str">
        <f t="shared" si="8"/>
        <v/>
      </c>
      <c r="AG83" s="15">
        <f t="shared" si="9"/>
        <v>0</v>
      </c>
      <c r="AH83" s="15">
        <f t="shared" si="10"/>
        <v>0</v>
      </c>
      <c r="AI83" s="15" t="str">
        <f t="shared" si="11"/>
        <v/>
      </c>
      <c r="AJ83" s="15" t="str">
        <f>IF(AI83="","",IF(COUNTIFS($AI$9:AI83,AI83)=1,1,0))</f>
        <v/>
      </c>
      <c r="AK83" s="15" t="str">
        <f ca="1">IF(COUNTA(A83:AC83)=0,"",IF(OR(NOT(ISNUMBER(C83)),C83&lt;1),"Missing / invalid date",IF(A83="","Missing case ID",IF(COUNTIFS($A$9:$A$1008,A83)&gt;1,"Duplicate case ID",IF(C83&gt;TODAY(),"Future incident date",IF(OR(E83="",F83="",G83="",H83="",I83="",J83=""),"Complete required fields",IF(OR(AND(E83&lt;&gt;"",COUNTIFS(Setup!$F$13:$F$212,E83)=0),AND(F83&lt;&gt;"",COUNTIFS(Setup!$G$13:$G$212,F83)=0),AND(G83&lt;&gt;"",COUNTIFS(Setup!$H$13:$H$212,G83)=0),AND(H83&lt;&gt;"",COUNTIFS(Setup!$I$13:$I$212,H83)=0),AND(I83&lt;&gt;"",COUNTIFS(Setup!$J$13:$J$212,I83)=0),AND(J83&lt;&gt;"",COUNTIFS(Setup!$K$13:$K$212,J83)=0),AND(K83&lt;&gt;"",COUNTIFS(Setup!$L$13:$L$212,K83)=0),AND(L83&lt;&gt;"",COUNTIFS(Setup!$M$13:$M$212,L83)=0),AND(M83&lt;&gt;"",COUNTIFS(Setup!$N$13:$N$212,M83)=0),AND(N83&lt;&gt;"",COUNTIFS(Setup!$O$13:$O$212,N83)=0),AND(O83&lt;&gt;"",COUNTIFS(Setup!$P$13:$P$212,O83)=0),AND(P83&lt;&gt;"",COUNTIFS(Setup!$Q$13:$Q$212,P83)=0),AND(V83&lt;&gt;"",COUNTIFS(Setup!$R$13:$R$212,V83)=0),AND(W83&lt;&gt;"",COUNTIFS(Setup!$R$13:$R$212,W83)=0),AND(X83&lt;&gt;"",COUNTIFS(Setup!$S$13:$S$212,X83)=0),AND(Y83&lt;&gt;"",COUNTIFS(Setup!$S$13:$S$212,Y83)=0),AND(Z83&lt;&gt;"",COUNTIFS(Setup!$T$13:$T$212,Z83)=0)),"Use listed categories",IF(J83="Pending","Confirm work-relatedness",IF(COUNTIFS($AI$9:$AI$1008,AI83,$C$9:$C$1008,"&lt;&gt;"&amp;C83)&gt;0,"Event dates disagree",IF(OR(AND(Q83&lt;&gt;"",OR(NOT(ISNUMBER(Q83)),Q83&lt;0)),AND(R83&lt;&gt;"",OR(NOT(ISNUMBER(R83)),R83&lt;0)),AND(S83&lt;&gt;"",OR(NOT(ISNUMBER(S83)),S83&lt;0))),"Check days / cost",IF(AND(I83="Lost time",OR(NOT(ISNUMBER(Q83)),Q83&lt;1)),"Enter lost days",IF(AND(I83="Restricted / modified work",OR(NOT(ISNUMBER(R83)),R83&lt;1)),"Enter restricted days",IF(AND(Z83="Closed",NOT(ISNUMBER(AB83))),"Enter closure date",IF(AND(ISNUMBER(AB83),OR(AB83&lt;C83,AB83&gt;TODAY())),"Check closure date","Ready"))))))))))))))</f>
        <v/>
      </c>
    </row>
    <row r="84" spans="1:37" ht="24.95" customHeight="1">
      <c r="A84" s="23"/>
      <c r="B84" s="23"/>
      <c r="C84" s="24"/>
      <c r="D84" s="25"/>
      <c r="E84" s="26"/>
      <c r="F84" s="26"/>
      <c r="G84" s="26"/>
      <c r="H84" s="26"/>
      <c r="I84" s="26"/>
      <c r="J84" s="26"/>
      <c r="K84" s="26"/>
      <c r="L84" s="26"/>
      <c r="M84" s="26"/>
      <c r="N84" s="26"/>
      <c r="O84" s="26"/>
      <c r="P84" s="26"/>
      <c r="Q84" s="27"/>
      <c r="R84" s="27"/>
      <c r="S84" s="28"/>
      <c r="T84" s="26"/>
      <c r="U84" s="26"/>
      <c r="V84" s="26"/>
      <c r="W84" s="26"/>
      <c r="X84" s="26"/>
      <c r="Y84" s="26"/>
      <c r="Z84" s="26"/>
      <c r="AA84" s="26"/>
      <c r="AB84" s="24"/>
      <c r="AC84" s="26"/>
      <c r="AD84" s="15" t="str">
        <f t="shared" si="6"/>
        <v/>
      </c>
      <c r="AE84" s="16" t="str">
        <f t="shared" si="7"/>
        <v/>
      </c>
      <c r="AF84" s="15" t="str">
        <f t="shared" si="8"/>
        <v/>
      </c>
      <c r="AG84" s="15">
        <f t="shared" si="9"/>
        <v>0</v>
      </c>
      <c r="AH84" s="15">
        <f t="shared" si="10"/>
        <v>0</v>
      </c>
      <c r="AI84" s="15" t="str">
        <f t="shared" si="11"/>
        <v/>
      </c>
      <c r="AJ84" s="15" t="str">
        <f>IF(AI84="","",IF(COUNTIFS($AI$9:AI84,AI84)=1,1,0))</f>
        <v/>
      </c>
      <c r="AK84" s="15" t="str">
        <f ca="1">IF(COUNTA(A84:AC84)=0,"",IF(OR(NOT(ISNUMBER(C84)),C84&lt;1),"Missing / invalid date",IF(A84="","Missing case ID",IF(COUNTIFS($A$9:$A$1008,A84)&gt;1,"Duplicate case ID",IF(C84&gt;TODAY(),"Future incident date",IF(OR(E84="",F84="",G84="",H84="",I84="",J84=""),"Complete required fields",IF(OR(AND(E84&lt;&gt;"",COUNTIFS(Setup!$F$13:$F$212,E84)=0),AND(F84&lt;&gt;"",COUNTIFS(Setup!$G$13:$G$212,F84)=0),AND(G84&lt;&gt;"",COUNTIFS(Setup!$H$13:$H$212,G84)=0),AND(H84&lt;&gt;"",COUNTIFS(Setup!$I$13:$I$212,H84)=0),AND(I84&lt;&gt;"",COUNTIFS(Setup!$J$13:$J$212,I84)=0),AND(J84&lt;&gt;"",COUNTIFS(Setup!$K$13:$K$212,J84)=0),AND(K84&lt;&gt;"",COUNTIFS(Setup!$L$13:$L$212,K84)=0),AND(L84&lt;&gt;"",COUNTIFS(Setup!$M$13:$M$212,L84)=0),AND(M84&lt;&gt;"",COUNTIFS(Setup!$N$13:$N$212,M84)=0),AND(N84&lt;&gt;"",COUNTIFS(Setup!$O$13:$O$212,N84)=0),AND(O84&lt;&gt;"",COUNTIFS(Setup!$P$13:$P$212,O84)=0),AND(P84&lt;&gt;"",COUNTIFS(Setup!$Q$13:$Q$212,P84)=0),AND(V84&lt;&gt;"",COUNTIFS(Setup!$R$13:$R$212,V84)=0),AND(W84&lt;&gt;"",COUNTIFS(Setup!$R$13:$R$212,W84)=0),AND(X84&lt;&gt;"",COUNTIFS(Setup!$S$13:$S$212,X84)=0),AND(Y84&lt;&gt;"",COUNTIFS(Setup!$S$13:$S$212,Y84)=0),AND(Z84&lt;&gt;"",COUNTIFS(Setup!$T$13:$T$212,Z84)=0)),"Use listed categories",IF(J84="Pending","Confirm work-relatedness",IF(COUNTIFS($AI$9:$AI$1008,AI84,$C$9:$C$1008,"&lt;&gt;"&amp;C84)&gt;0,"Event dates disagree",IF(OR(AND(Q84&lt;&gt;"",OR(NOT(ISNUMBER(Q84)),Q84&lt;0)),AND(R84&lt;&gt;"",OR(NOT(ISNUMBER(R84)),R84&lt;0)),AND(S84&lt;&gt;"",OR(NOT(ISNUMBER(S84)),S84&lt;0))),"Check days / cost",IF(AND(I84="Lost time",OR(NOT(ISNUMBER(Q84)),Q84&lt;1)),"Enter lost days",IF(AND(I84="Restricted / modified work",OR(NOT(ISNUMBER(R84)),R84&lt;1)),"Enter restricted days",IF(AND(Z84="Closed",NOT(ISNUMBER(AB84))),"Enter closure date",IF(AND(ISNUMBER(AB84),OR(AB84&lt;C84,AB84&gt;TODAY())),"Check closure date","Ready"))))))))))))))</f>
        <v/>
      </c>
    </row>
    <row r="85" spans="1:37" ht="24.95" customHeight="1">
      <c r="A85" s="17"/>
      <c r="B85" s="17"/>
      <c r="C85" s="18"/>
      <c r="D85" s="19"/>
      <c r="E85" s="20"/>
      <c r="F85" s="20"/>
      <c r="G85" s="20"/>
      <c r="H85" s="20"/>
      <c r="I85" s="20"/>
      <c r="J85" s="20"/>
      <c r="K85" s="20"/>
      <c r="L85" s="20"/>
      <c r="M85" s="20"/>
      <c r="N85" s="20"/>
      <c r="O85" s="20"/>
      <c r="P85" s="20"/>
      <c r="Q85" s="21"/>
      <c r="R85" s="21"/>
      <c r="S85" s="22"/>
      <c r="T85" s="20"/>
      <c r="U85" s="20"/>
      <c r="V85" s="20"/>
      <c r="W85" s="20"/>
      <c r="X85" s="20"/>
      <c r="Y85" s="20"/>
      <c r="Z85" s="20"/>
      <c r="AA85" s="20"/>
      <c r="AB85" s="18"/>
      <c r="AC85" s="20"/>
      <c r="AD85" s="15" t="str">
        <f t="shared" si="6"/>
        <v/>
      </c>
      <c r="AE85" s="16" t="str">
        <f t="shared" si="7"/>
        <v/>
      </c>
      <c r="AF85" s="15" t="str">
        <f t="shared" si="8"/>
        <v/>
      </c>
      <c r="AG85" s="15">
        <f t="shared" si="9"/>
        <v>0</v>
      </c>
      <c r="AH85" s="15">
        <f t="shared" si="10"/>
        <v>0</v>
      </c>
      <c r="AI85" s="15" t="str">
        <f t="shared" si="11"/>
        <v/>
      </c>
      <c r="AJ85" s="15" t="str">
        <f>IF(AI85="","",IF(COUNTIFS($AI$9:AI85,AI85)=1,1,0))</f>
        <v/>
      </c>
      <c r="AK85" s="15" t="str">
        <f ca="1">IF(COUNTA(A85:AC85)=0,"",IF(OR(NOT(ISNUMBER(C85)),C85&lt;1),"Missing / invalid date",IF(A85="","Missing case ID",IF(COUNTIFS($A$9:$A$1008,A85)&gt;1,"Duplicate case ID",IF(C85&gt;TODAY(),"Future incident date",IF(OR(E85="",F85="",G85="",H85="",I85="",J85=""),"Complete required fields",IF(OR(AND(E85&lt;&gt;"",COUNTIFS(Setup!$F$13:$F$212,E85)=0),AND(F85&lt;&gt;"",COUNTIFS(Setup!$G$13:$G$212,F85)=0),AND(G85&lt;&gt;"",COUNTIFS(Setup!$H$13:$H$212,G85)=0),AND(H85&lt;&gt;"",COUNTIFS(Setup!$I$13:$I$212,H85)=0),AND(I85&lt;&gt;"",COUNTIFS(Setup!$J$13:$J$212,I85)=0),AND(J85&lt;&gt;"",COUNTIFS(Setup!$K$13:$K$212,J85)=0),AND(K85&lt;&gt;"",COUNTIFS(Setup!$L$13:$L$212,K85)=0),AND(L85&lt;&gt;"",COUNTIFS(Setup!$M$13:$M$212,L85)=0),AND(M85&lt;&gt;"",COUNTIFS(Setup!$N$13:$N$212,M85)=0),AND(N85&lt;&gt;"",COUNTIFS(Setup!$O$13:$O$212,N85)=0),AND(O85&lt;&gt;"",COUNTIFS(Setup!$P$13:$P$212,O85)=0),AND(P85&lt;&gt;"",COUNTIFS(Setup!$Q$13:$Q$212,P85)=0),AND(V85&lt;&gt;"",COUNTIFS(Setup!$R$13:$R$212,V85)=0),AND(W85&lt;&gt;"",COUNTIFS(Setup!$R$13:$R$212,W85)=0),AND(X85&lt;&gt;"",COUNTIFS(Setup!$S$13:$S$212,X85)=0),AND(Y85&lt;&gt;"",COUNTIFS(Setup!$S$13:$S$212,Y85)=0),AND(Z85&lt;&gt;"",COUNTIFS(Setup!$T$13:$T$212,Z85)=0)),"Use listed categories",IF(J85="Pending","Confirm work-relatedness",IF(COUNTIFS($AI$9:$AI$1008,AI85,$C$9:$C$1008,"&lt;&gt;"&amp;C85)&gt;0,"Event dates disagree",IF(OR(AND(Q85&lt;&gt;"",OR(NOT(ISNUMBER(Q85)),Q85&lt;0)),AND(R85&lt;&gt;"",OR(NOT(ISNUMBER(R85)),R85&lt;0)),AND(S85&lt;&gt;"",OR(NOT(ISNUMBER(S85)),S85&lt;0))),"Check days / cost",IF(AND(I85="Lost time",OR(NOT(ISNUMBER(Q85)),Q85&lt;1)),"Enter lost days",IF(AND(I85="Restricted / modified work",OR(NOT(ISNUMBER(R85)),R85&lt;1)),"Enter restricted days",IF(AND(Z85="Closed",NOT(ISNUMBER(AB85))),"Enter closure date",IF(AND(ISNUMBER(AB85),OR(AB85&lt;C85,AB85&gt;TODAY())),"Check closure date","Ready"))))))))))))))</f>
        <v/>
      </c>
    </row>
    <row r="86" spans="1:37" ht="24.95" customHeight="1">
      <c r="A86" s="23"/>
      <c r="B86" s="23"/>
      <c r="C86" s="24"/>
      <c r="D86" s="25"/>
      <c r="E86" s="26"/>
      <c r="F86" s="26"/>
      <c r="G86" s="26"/>
      <c r="H86" s="26"/>
      <c r="I86" s="26"/>
      <c r="J86" s="26"/>
      <c r="K86" s="26"/>
      <c r="L86" s="26"/>
      <c r="M86" s="26"/>
      <c r="N86" s="26"/>
      <c r="O86" s="26"/>
      <c r="P86" s="26"/>
      <c r="Q86" s="27"/>
      <c r="R86" s="27"/>
      <c r="S86" s="28"/>
      <c r="T86" s="26"/>
      <c r="U86" s="26"/>
      <c r="V86" s="26"/>
      <c r="W86" s="26"/>
      <c r="X86" s="26"/>
      <c r="Y86" s="26"/>
      <c r="Z86" s="26"/>
      <c r="AA86" s="26"/>
      <c r="AB86" s="24"/>
      <c r="AC86" s="26"/>
      <c r="AD86" s="15" t="str">
        <f t="shared" si="6"/>
        <v/>
      </c>
      <c r="AE86" s="16" t="str">
        <f t="shared" si="7"/>
        <v/>
      </c>
      <c r="AF86" s="15" t="str">
        <f t="shared" si="8"/>
        <v/>
      </c>
      <c r="AG86" s="15">
        <f t="shared" si="9"/>
        <v>0</v>
      </c>
      <c r="AH86" s="15">
        <f t="shared" si="10"/>
        <v>0</v>
      </c>
      <c r="AI86" s="15" t="str">
        <f t="shared" si="11"/>
        <v/>
      </c>
      <c r="AJ86" s="15" t="str">
        <f>IF(AI86="","",IF(COUNTIFS($AI$9:AI86,AI86)=1,1,0))</f>
        <v/>
      </c>
      <c r="AK86" s="15" t="str">
        <f ca="1">IF(COUNTA(A86:AC86)=0,"",IF(OR(NOT(ISNUMBER(C86)),C86&lt;1),"Missing / invalid date",IF(A86="","Missing case ID",IF(COUNTIFS($A$9:$A$1008,A86)&gt;1,"Duplicate case ID",IF(C86&gt;TODAY(),"Future incident date",IF(OR(E86="",F86="",G86="",H86="",I86="",J86=""),"Complete required fields",IF(OR(AND(E86&lt;&gt;"",COUNTIFS(Setup!$F$13:$F$212,E86)=0),AND(F86&lt;&gt;"",COUNTIFS(Setup!$G$13:$G$212,F86)=0),AND(G86&lt;&gt;"",COUNTIFS(Setup!$H$13:$H$212,G86)=0),AND(H86&lt;&gt;"",COUNTIFS(Setup!$I$13:$I$212,H86)=0),AND(I86&lt;&gt;"",COUNTIFS(Setup!$J$13:$J$212,I86)=0),AND(J86&lt;&gt;"",COUNTIFS(Setup!$K$13:$K$212,J86)=0),AND(K86&lt;&gt;"",COUNTIFS(Setup!$L$13:$L$212,K86)=0),AND(L86&lt;&gt;"",COUNTIFS(Setup!$M$13:$M$212,L86)=0),AND(M86&lt;&gt;"",COUNTIFS(Setup!$N$13:$N$212,M86)=0),AND(N86&lt;&gt;"",COUNTIFS(Setup!$O$13:$O$212,N86)=0),AND(O86&lt;&gt;"",COUNTIFS(Setup!$P$13:$P$212,O86)=0),AND(P86&lt;&gt;"",COUNTIFS(Setup!$Q$13:$Q$212,P86)=0),AND(V86&lt;&gt;"",COUNTIFS(Setup!$R$13:$R$212,V86)=0),AND(W86&lt;&gt;"",COUNTIFS(Setup!$R$13:$R$212,W86)=0),AND(X86&lt;&gt;"",COUNTIFS(Setup!$S$13:$S$212,X86)=0),AND(Y86&lt;&gt;"",COUNTIFS(Setup!$S$13:$S$212,Y86)=0),AND(Z86&lt;&gt;"",COUNTIFS(Setup!$T$13:$T$212,Z86)=0)),"Use listed categories",IF(J86="Pending","Confirm work-relatedness",IF(COUNTIFS($AI$9:$AI$1008,AI86,$C$9:$C$1008,"&lt;&gt;"&amp;C86)&gt;0,"Event dates disagree",IF(OR(AND(Q86&lt;&gt;"",OR(NOT(ISNUMBER(Q86)),Q86&lt;0)),AND(R86&lt;&gt;"",OR(NOT(ISNUMBER(R86)),R86&lt;0)),AND(S86&lt;&gt;"",OR(NOT(ISNUMBER(S86)),S86&lt;0))),"Check days / cost",IF(AND(I86="Lost time",OR(NOT(ISNUMBER(Q86)),Q86&lt;1)),"Enter lost days",IF(AND(I86="Restricted / modified work",OR(NOT(ISNUMBER(R86)),R86&lt;1)),"Enter restricted days",IF(AND(Z86="Closed",NOT(ISNUMBER(AB86))),"Enter closure date",IF(AND(ISNUMBER(AB86),OR(AB86&lt;C86,AB86&gt;TODAY())),"Check closure date","Ready"))))))))))))))</f>
        <v/>
      </c>
    </row>
    <row r="87" spans="1:37" ht="24.95" customHeight="1">
      <c r="A87" s="17"/>
      <c r="B87" s="17"/>
      <c r="C87" s="18"/>
      <c r="D87" s="19"/>
      <c r="E87" s="20"/>
      <c r="F87" s="20"/>
      <c r="G87" s="20"/>
      <c r="H87" s="20"/>
      <c r="I87" s="20"/>
      <c r="J87" s="20"/>
      <c r="K87" s="20"/>
      <c r="L87" s="20"/>
      <c r="M87" s="20"/>
      <c r="N87" s="20"/>
      <c r="O87" s="20"/>
      <c r="P87" s="20"/>
      <c r="Q87" s="21"/>
      <c r="R87" s="21"/>
      <c r="S87" s="22"/>
      <c r="T87" s="20"/>
      <c r="U87" s="20"/>
      <c r="V87" s="20"/>
      <c r="W87" s="20"/>
      <c r="X87" s="20"/>
      <c r="Y87" s="20"/>
      <c r="Z87" s="20"/>
      <c r="AA87" s="20"/>
      <c r="AB87" s="18"/>
      <c r="AC87" s="20"/>
      <c r="AD87" s="15" t="str">
        <f t="shared" si="6"/>
        <v/>
      </c>
      <c r="AE87" s="16" t="str">
        <f t="shared" si="7"/>
        <v/>
      </c>
      <c r="AF87" s="15" t="str">
        <f t="shared" si="8"/>
        <v/>
      </c>
      <c r="AG87" s="15">
        <f t="shared" si="9"/>
        <v>0</v>
      </c>
      <c r="AH87" s="15">
        <f t="shared" si="10"/>
        <v>0</v>
      </c>
      <c r="AI87" s="15" t="str">
        <f t="shared" si="11"/>
        <v/>
      </c>
      <c r="AJ87" s="15" t="str">
        <f>IF(AI87="","",IF(COUNTIFS($AI$9:AI87,AI87)=1,1,0))</f>
        <v/>
      </c>
      <c r="AK87" s="15" t="str">
        <f ca="1">IF(COUNTA(A87:AC87)=0,"",IF(OR(NOT(ISNUMBER(C87)),C87&lt;1),"Missing / invalid date",IF(A87="","Missing case ID",IF(COUNTIFS($A$9:$A$1008,A87)&gt;1,"Duplicate case ID",IF(C87&gt;TODAY(),"Future incident date",IF(OR(E87="",F87="",G87="",H87="",I87="",J87=""),"Complete required fields",IF(OR(AND(E87&lt;&gt;"",COUNTIFS(Setup!$F$13:$F$212,E87)=0),AND(F87&lt;&gt;"",COUNTIFS(Setup!$G$13:$G$212,F87)=0),AND(G87&lt;&gt;"",COUNTIFS(Setup!$H$13:$H$212,G87)=0),AND(H87&lt;&gt;"",COUNTIFS(Setup!$I$13:$I$212,H87)=0),AND(I87&lt;&gt;"",COUNTIFS(Setup!$J$13:$J$212,I87)=0),AND(J87&lt;&gt;"",COUNTIFS(Setup!$K$13:$K$212,J87)=0),AND(K87&lt;&gt;"",COUNTIFS(Setup!$L$13:$L$212,K87)=0),AND(L87&lt;&gt;"",COUNTIFS(Setup!$M$13:$M$212,L87)=0),AND(M87&lt;&gt;"",COUNTIFS(Setup!$N$13:$N$212,M87)=0),AND(N87&lt;&gt;"",COUNTIFS(Setup!$O$13:$O$212,N87)=0),AND(O87&lt;&gt;"",COUNTIFS(Setup!$P$13:$P$212,O87)=0),AND(P87&lt;&gt;"",COUNTIFS(Setup!$Q$13:$Q$212,P87)=0),AND(V87&lt;&gt;"",COUNTIFS(Setup!$R$13:$R$212,V87)=0),AND(W87&lt;&gt;"",COUNTIFS(Setup!$R$13:$R$212,W87)=0),AND(X87&lt;&gt;"",COUNTIFS(Setup!$S$13:$S$212,X87)=0),AND(Y87&lt;&gt;"",COUNTIFS(Setup!$S$13:$S$212,Y87)=0),AND(Z87&lt;&gt;"",COUNTIFS(Setup!$T$13:$T$212,Z87)=0)),"Use listed categories",IF(J87="Pending","Confirm work-relatedness",IF(COUNTIFS($AI$9:$AI$1008,AI87,$C$9:$C$1008,"&lt;&gt;"&amp;C87)&gt;0,"Event dates disagree",IF(OR(AND(Q87&lt;&gt;"",OR(NOT(ISNUMBER(Q87)),Q87&lt;0)),AND(R87&lt;&gt;"",OR(NOT(ISNUMBER(R87)),R87&lt;0)),AND(S87&lt;&gt;"",OR(NOT(ISNUMBER(S87)),S87&lt;0))),"Check days / cost",IF(AND(I87="Lost time",OR(NOT(ISNUMBER(Q87)),Q87&lt;1)),"Enter lost days",IF(AND(I87="Restricted / modified work",OR(NOT(ISNUMBER(R87)),R87&lt;1)),"Enter restricted days",IF(AND(Z87="Closed",NOT(ISNUMBER(AB87))),"Enter closure date",IF(AND(ISNUMBER(AB87),OR(AB87&lt;C87,AB87&gt;TODAY())),"Check closure date","Ready"))))))))))))))</f>
        <v/>
      </c>
    </row>
    <row r="88" spans="1:37" ht="24.95" customHeight="1">
      <c r="A88" s="23"/>
      <c r="B88" s="23"/>
      <c r="C88" s="24"/>
      <c r="D88" s="25"/>
      <c r="E88" s="26"/>
      <c r="F88" s="26"/>
      <c r="G88" s="26"/>
      <c r="H88" s="26"/>
      <c r="I88" s="26"/>
      <c r="J88" s="26"/>
      <c r="K88" s="26"/>
      <c r="L88" s="26"/>
      <c r="M88" s="26"/>
      <c r="N88" s="26"/>
      <c r="O88" s="26"/>
      <c r="P88" s="26"/>
      <c r="Q88" s="27"/>
      <c r="R88" s="27"/>
      <c r="S88" s="28"/>
      <c r="T88" s="26"/>
      <c r="U88" s="26"/>
      <c r="V88" s="26"/>
      <c r="W88" s="26"/>
      <c r="X88" s="26"/>
      <c r="Y88" s="26"/>
      <c r="Z88" s="26"/>
      <c r="AA88" s="26"/>
      <c r="AB88" s="24"/>
      <c r="AC88" s="26"/>
      <c r="AD88" s="15" t="str">
        <f t="shared" si="6"/>
        <v/>
      </c>
      <c r="AE88" s="16" t="str">
        <f t="shared" si="7"/>
        <v/>
      </c>
      <c r="AF88" s="15" t="str">
        <f t="shared" si="8"/>
        <v/>
      </c>
      <c r="AG88" s="15">
        <f t="shared" si="9"/>
        <v>0</v>
      </c>
      <c r="AH88" s="15">
        <f t="shared" si="10"/>
        <v>0</v>
      </c>
      <c r="AI88" s="15" t="str">
        <f t="shared" si="11"/>
        <v/>
      </c>
      <c r="AJ88" s="15" t="str">
        <f>IF(AI88="","",IF(COUNTIFS($AI$9:AI88,AI88)=1,1,0))</f>
        <v/>
      </c>
      <c r="AK88" s="15" t="str">
        <f ca="1">IF(COUNTA(A88:AC88)=0,"",IF(OR(NOT(ISNUMBER(C88)),C88&lt;1),"Missing / invalid date",IF(A88="","Missing case ID",IF(COUNTIFS($A$9:$A$1008,A88)&gt;1,"Duplicate case ID",IF(C88&gt;TODAY(),"Future incident date",IF(OR(E88="",F88="",G88="",H88="",I88="",J88=""),"Complete required fields",IF(OR(AND(E88&lt;&gt;"",COUNTIFS(Setup!$F$13:$F$212,E88)=0),AND(F88&lt;&gt;"",COUNTIFS(Setup!$G$13:$G$212,F88)=0),AND(G88&lt;&gt;"",COUNTIFS(Setup!$H$13:$H$212,G88)=0),AND(H88&lt;&gt;"",COUNTIFS(Setup!$I$13:$I$212,H88)=0),AND(I88&lt;&gt;"",COUNTIFS(Setup!$J$13:$J$212,I88)=0),AND(J88&lt;&gt;"",COUNTIFS(Setup!$K$13:$K$212,J88)=0),AND(K88&lt;&gt;"",COUNTIFS(Setup!$L$13:$L$212,K88)=0),AND(L88&lt;&gt;"",COUNTIFS(Setup!$M$13:$M$212,L88)=0),AND(M88&lt;&gt;"",COUNTIFS(Setup!$N$13:$N$212,M88)=0),AND(N88&lt;&gt;"",COUNTIFS(Setup!$O$13:$O$212,N88)=0),AND(O88&lt;&gt;"",COUNTIFS(Setup!$P$13:$P$212,O88)=0),AND(P88&lt;&gt;"",COUNTIFS(Setup!$Q$13:$Q$212,P88)=0),AND(V88&lt;&gt;"",COUNTIFS(Setup!$R$13:$R$212,V88)=0),AND(W88&lt;&gt;"",COUNTIFS(Setup!$R$13:$R$212,W88)=0),AND(X88&lt;&gt;"",COUNTIFS(Setup!$S$13:$S$212,X88)=0),AND(Y88&lt;&gt;"",COUNTIFS(Setup!$S$13:$S$212,Y88)=0),AND(Z88&lt;&gt;"",COUNTIFS(Setup!$T$13:$T$212,Z88)=0)),"Use listed categories",IF(J88="Pending","Confirm work-relatedness",IF(COUNTIFS($AI$9:$AI$1008,AI88,$C$9:$C$1008,"&lt;&gt;"&amp;C88)&gt;0,"Event dates disagree",IF(OR(AND(Q88&lt;&gt;"",OR(NOT(ISNUMBER(Q88)),Q88&lt;0)),AND(R88&lt;&gt;"",OR(NOT(ISNUMBER(R88)),R88&lt;0)),AND(S88&lt;&gt;"",OR(NOT(ISNUMBER(S88)),S88&lt;0))),"Check days / cost",IF(AND(I88="Lost time",OR(NOT(ISNUMBER(Q88)),Q88&lt;1)),"Enter lost days",IF(AND(I88="Restricted / modified work",OR(NOT(ISNUMBER(R88)),R88&lt;1)),"Enter restricted days",IF(AND(Z88="Closed",NOT(ISNUMBER(AB88))),"Enter closure date",IF(AND(ISNUMBER(AB88),OR(AB88&lt;C88,AB88&gt;TODAY())),"Check closure date","Ready"))))))))))))))</f>
        <v/>
      </c>
    </row>
    <row r="89" spans="1:37" ht="24.95" customHeight="1">
      <c r="A89" s="17"/>
      <c r="B89" s="17"/>
      <c r="C89" s="18"/>
      <c r="D89" s="19"/>
      <c r="E89" s="20"/>
      <c r="F89" s="20"/>
      <c r="G89" s="20"/>
      <c r="H89" s="20"/>
      <c r="I89" s="20"/>
      <c r="J89" s="20"/>
      <c r="K89" s="20"/>
      <c r="L89" s="20"/>
      <c r="M89" s="20"/>
      <c r="N89" s="20"/>
      <c r="O89" s="20"/>
      <c r="P89" s="20"/>
      <c r="Q89" s="21"/>
      <c r="R89" s="21"/>
      <c r="S89" s="22"/>
      <c r="T89" s="20"/>
      <c r="U89" s="20"/>
      <c r="V89" s="20"/>
      <c r="W89" s="20"/>
      <c r="X89" s="20"/>
      <c r="Y89" s="20"/>
      <c r="Z89" s="20"/>
      <c r="AA89" s="20"/>
      <c r="AB89" s="18"/>
      <c r="AC89" s="20"/>
      <c r="AD89" s="15" t="str">
        <f t="shared" si="6"/>
        <v/>
      </c>
      <c r="AE89" s="16" t="str">
        <f t="shared" si="7"/>
        <v/>
      </c>
      <c r="AF89" s="15" t="str">
        <f t="shared" si="8"/>
        <v/>
      </c>
      <c r="AG89" s="15">
        <f t="shared" si="9"/>
        <v>0</v>
      </c>
      <c r="AH89" s="15">
        <f t="shared" si="10"/>
        <v>0</v>
      </c>
      <c r="AI89" s="15" t="str">
        <f t="shared" si="11"/>
        <v/>
      </c>
      <c r="AJ89" s="15" t="str">
        <f>IF(AI89="","",IF(COUNTIFS($AI$9:AI89,AI89)=1,1,0))</f>
        <v/>
      </c>
      <c r="AK89" s="15" t="str">
        <f ca="1">IF(COUNTA(A89:AC89)=0,"",IF(OR(NOT(ISNUMBER(C89)),C89&lt;1),"Missing / invalid date",IF(A89="","Missing case ID",IF(COUNTIFS($A$9:$A$1008,A89)&gt;1,"Duplicate case ID",IF(C89&gt;TODAY(),"Future incident date",IF(OR(E89="",F89="",G89="",H89="",I89="",J89=""),"Complete required fields",IF(OR(AND(E89&lt;&gt;"",COUNTIFS(Setup!$F$13:$F$212,E89)=0),AND(F89&lt;&gt;"",COUNTIFS(Setup!$G$13:$G$212,F89)=0),AND(G89&lt;&gt;"",COUNTIFS(Setup!$H$13:$H$212,G89)=0),AND(H89&lt;&gt;"",COUNTIFS(Setup!$I$13:$I$212,H89)=0),AND(I89&lt;&gt;"",COUNTIFS(Setup!$J$13:$J$212,I89)=0),AND(J89&lt;&gt;"",COUNTIFS(Setup!$K$13:$K$212,J89)=0),AND(K89&lt;&gt;"",COUNTIFS(Setup!$L$13:$L$212,K89)=0),AND(L89&lt;&gt;"",COUNTIFS(Setup!$M$13:$M$212,L89)=0),AND(M89&lt;&gt;"",COUNTIFS(Setup!$N$13:$N$212,M89)=0),AND(N89&lt;&gt;"",COUNTIFS(Setup!$O$13:$O$212,N89)=0),AND(O89&lt;&gt;"",COUNTIFS(Setup!$P$13:$P$212,O89)=0),AND(P89&lt;&gt;"",COUNTIFS(Setup!$Q$13:$Q$212,P89)=0),AND(V89&lt;&gt;"",COUNTIFS(Setup!$R$13:$R$212,V89)=0),AND(W89&lt;&gt;"",COUNTIFS(Setup!$R$13:$R$212,W89)=0),AND(X89&lt;&gt;"",COUNTIFS(Setup!$S$13:$S$212,X89)=0),AND(Y89&lt;&gt;"",COUNTIFS(Setup!$S$13:$S$212,Y89)=0),AND(Z89&lt;&gt;"",COUNTIFS(Setup!$T$13:$T$212,Z89)=0)),"Use listed categories",IF(J89="Pending","Confirm work-relatedness",IF(COUNTIFS($AI$9:$AI$1008,AI89,$C$9:$C$1008,"&lt;&gt;"&amp;C89)&gt;0,"Event dates disagree",IF(OR(AND(Q89&lt;&gt;"",OR(NOT(ISNUMBER(Q89)),Q89&lt;0)),AND(R89&lt;&gt;"",OR(NOT(ISNUMBER(R89)),R89&lt;0)),AND(S89&lt;&gt;"",OR(NOT(ISNUMBER(S89)),S89&lt;0))),"Check days / cost",IF(AND(I89="Lost time",OR(NOT(ISNUMBER(Q89)),Q89&lt;1)),"Enter lost days",IF(AND(I89="Restricted / modified work",OR(NOT(ISNUMBER(R89)),R89&lt;1)),"Enter restricted days",IF(AND(Z89="Closed",NOT(ISNUMBER(AB89))),"Enter closure date",IF(AND(ISNUMBER(AB89),OR(AB89&lt;C89,AB89&gt;TODAY())),"Check closure date","Ready"))))))))))))))</f>
        <v/>
      </c>
    </row>
    <row r="90" spans="1:37" ht="24.95" customHeight="1">
      <c r="A90" s="23"/>
      <c r="B90" s="23"/>
      <c r="C90" s="24"/>
      <c r="D90" s="25"/>
      <c r="E90" s="26"/>
      <c r="F90" s="26"/>
      <c r="G90" s="26"/>
      <c r="H90" s="26"/>
      <c r="I90" s="26"/>
      <c r="J90" s="26"/>
      <c r="K90" s="26"/>
      <c r="L90" s="26"/>
      <c r="M90" s="26"/>
      <c r="N90" s="26"/>
      <c r="O90" s="26"/>
      <c r="P90" s="26"/>
      <c r="Q90" s="27"/>
      <c r="R90" s="27"/>
      <c r="S90" s="28"/>
      <c r="T90" s="26"/>
      <c r="U90" s="26"/>
      <c r="V90" s="26"/>
      <c r="W90" s="26"/>
      <c r="X90" s="26"/>
      <c r="Y90" s="26"/>
      <c r="Z90" s="26"/>
      <c r="AA90" s="26"/>
      <c r="AB90" s="24"/>
      <c r="AC90" s="26"/>
      <c r="AD90" s="15" t="str">
        <f t="shared" si="6"/>
        <v/>
      </c>
      <c r="AE90" s="16" t="str">
        <f t="shared" si="7"/>
        <v/>
      </c>
      <c r="AF90" s="15" t="str">
        <f t="shared" si="8"/>
        <v/>
      </c>
      <c r="AG90" s="15">
        <f t="shared" si="9"/>
        <v>0</v>
      </c>
      <c r="AH90" s="15">
        <f t="shared" si="10"/>
        <v>0</v>
      </c>
      <c r="AI90" s="15" t="str">
        <f t="shared" si="11"/>
        <v/>
      </c>
      <c r="AJ90" s="15" t="str">
        <f>IF(AI90="","",IF(COUNTIFS($AI$9:AI90,AI90)=1,1,0))</f>
        <v/>
      </c>
      <c r="AK90" s="15" t="str">
        <f ca="1">IF(COUNTA(A90:AC90)=0,"",IF(OR(NOT(ISNUMBER(C90)),C90&lt;1),"Missing / invalid date",IF(A90="","Missing case ID",IF(COUNTIFS($A$9:$A$1008,A90)&gt;1,"Duplicate case ID",IF(C90&gt;TODAY(),"Future incident date",IF(OR(E90="",F90="",G90="",H90="",I90="",J90=""),"Complete required fields",IF(OR(AND(E90&lt;&gt;"",COUNTIFS(Setup!$F$13:$F$212,E90)=0),AND(F90&lt;&gt;"",COUNTIFS(Setup!$G$13:$G$212,F90)=0),AND(G90&lt;&gt;"",COUNTIFS(Setup!$H$13:$H$212,G90)=0),AND(H90&lt;&gt;"",COUNTIFS(Setup!$I$13:$I$212,H90)=0),AND(I90&lt;&gt;"",COUNTIFS(Setup!$J$13:$J$212,I90)=0),AND(J90&lt;&gt;"",COUNTIFS(Setup!$K$13:$K$212,J90)=0),AND(K90&lt;&gt;"",COUNTIFS(Setup!$L$13:$L$212,K90)=0),AND(L90&lt;&gt;"",COUNTIFS(Setup!$M$13:$M$212,L90)=0),AND(M90&lt;&gt;"",COUNTIFS(Setup!$N$13:$N$212,M90)=0),AND(N90&lt;&gt;"",COUNTIFS(Setup!$O$13:$O$212,N90)=0),AND(O90&lt;&gt;"",COUNTIFS(Setup!$P$13:$P$212,O90)=0),AND(P90&lt;&gt;"",COUNTIFS(Setup!$Q$13:$Q$212,P90)=0),AND(V90&lt;&gt;"",COUNTIFS(Setup!$R$13:$R$212,V90)=0),AND(W90&lt;&gt;"",COUNTIFS(Setup!$R$13:$R$212,W90)=0),AND(X90&lt;&gt;"",COUNTIFS(Setup!$S$13:$S$212,X90)=0),AND(Y90&lt;&gt;"",COUNTIFS(Setup!$S$13:$S$212,Y90)=0),AND(Z90&lt;&gt;"",COUNTIFS(Setup!$T$13:$T$212,Z90)=0)),"Use listed categories",IF(J90="Pending","Confirm work-relatedness",IF(COUNTIFS($AI$9:$AI$1008,AI90,$C$9:$C$1008,"&lt;&gt;"&amp;C90)&gt;0,"Event dates disagree",IF(OR(AND(Q90&lt;&gt;"",OR(NOT(ISNUMBER(Q90)),Q90&lt;0)),AND(R90&lt;&gt;"",OR(NOT(ISNUMBER(R90)),R90&lt;0)),AND(S90&lt;&gt;"",OR(NOT(ISNUMBER(S90)),S90&lt;0))),"Check days / cost",IF(AND(I90="Lost time",OR(NOT(ISNUMBER(Q90)),Q90&lt;1)),"Enter lost days",IF(AND(I90="Restricted / modified work",OR(NOT(ISNUMBER(R90)),R90&lt;1)),"Enter restricted days",IF(AND(Z90="Closed",NOT(ISNUMBER(AB90))),"Enter closure date",IF(AND(ISNUMBER(AB90),OR(AB90&lt;C90,AB90&gt;TODAY())),"Check closure date","Ready"))))))))))))))</f>
        <v/>
      </c>
    </row>
    <row r="91" spans="1:37" ht="24.95" customHeight="1">
      <c r="A91" s="17"/>
      <c r="B91" s="17"/>
      <c r="C91" s="18"/>
      <c r="D91" s="19"/>
      <c r="E91" s="20"/>
      <c r="F91" s="20"/>
      <c r="G91" s="20"/>
      <c r="H91" s="20"/>
      <c r="I91" s="20"/>
      <c r="J91" s="20"/>
      <c r="K91" s="20"/>
      <c r="L91" s="20"/>
      <c r="M91" s="20"/>
      <c r="N91" s="20"/>
      <c r="O91" s="20"/>
      <c r="P91" s="20"/>
      <c r="Q91" s="21"/>
      <c r="R91" s="21"/>
      <c r="S91" s="22"/>
      <c r="T91" s="20"/>
      <c r="U91" s="20"/>
      <c r="V91" s="20"/>
      <c r="W91" s="20"/>
      <c r="X91" s="20"/>
      <c r="Y91" s="20"/>
      <c r="Z91" s="20"/>
      <c r="AA91" s="20"/>
      <c r="AB91" s="18"/>
      <c r="AC91" s="20"/>
      <c r="AD91" s="15" t="str">
        <f t="shared" si="6"/>
        <v/>
      </c>
      <c r="AE91" s="16" t="str">
        <f t="shared" si="7"/>
        <v/>
      </c>
      <c r="AF91" s="15" t="str">
        <f t="shared" si="8"/>
        <v/>
      </c>
      <c r="AG91" s="15">
        <f t="shared" si="9"/>
        <v>0</v>
      </c>
      <c r="AH91" s="15">
        <f t="shared" si="10"/>
        <v>0</v>
      </c>
      <c r="AI91" s="15" t="str">
        <f t="shared" si="11"/>
        <v/>
      </c>
      <c r="AJ91" s="15" t="str">
        <f>IF(AI91="","",IF(COUNTIFS($AI$9:AI91,AI91)=1,1,0))</f>
        <v/>
      </c>
      <c r="AK91" s="15" t="str">
        <f ca="1">IF(COUNTA(A91:AC91)=0,"",IF(OR(NOT(ISNUMBER(C91)),C91&lt;1),"Missing / invalid date",IF(A91="","Missing case ID",IF(COUNTIFS($A$9:$A$1008,A91)&gt;1,"Duplicate case ID",IF(C91&gt;TODAY(),"Future incident date",IF(OR(E91="",F91="",G91="",H91="",I91="",J91=""),"Complete required fields",IF(OR(AND(E91&lt;&gt;"",COUNTIFS(Setup!$F$13:$F$212,E91)=0),AND(F91&lt;&gt;"",COUNTIFS(Setup!$G$13:$G$212,F91)=0),AND(G91&lt;&gt;"",COUNTIFS(Setup!$H$13:$H$212,G91)=0),AND(H91&lt;&gt;"",COUNTIFS(Setup!$I$13:$I$212,H91)=0),AND(I91&lt;&gt;"",COUNTIFS(Setup!$J$13:$J$212,I91)=0),AND(J91&lt;&gt;"",COUNTIFS(Setup!$K$13:$K$212,J91)=0),AND(K91&lt;&gt;"",COUNTIFS(Setup!$L$13:$L$212,K91)=0),AND(L91&lt;&gt;"",COUNTIFS(Setup!$M$13:$M$212,L91)=0),AND(M91&lt;&gt;"",COUNTIFS(Setup!$N$13:$N$212,M91)=0),AND(N91&lt;&gt;"",COUNTIFS(Setup!$O$13:$O$212,N91)=0),AND(O91&lt;&gt;"",COUNTIFS(Setup!$P$13:$P$212,O91)=0),AND(P91&lt;&gt;"",COUNTIFS(Setup!$Q$13:$Q$212,P91)=0),AND(V91&lt;&gt;"",COUNTIFS(Setup!$R$13:$R$212,V91)=0),AND(W91&lt;&gt;"",COUNTIFS(Setup!$R$13:$R$212,W91)=0),AND(X91&lt;&gt;"",COUNTIFS(Setup!$S$13:$S$212,X91)=0),AND(Y91&lt;&gt;"",COUNTIFS(Setup!$S$13:$S$212,Y91)=0),AND(Z91&lt;&gt;"",COUNTIFS(Setup!$T$13:$T$212,Z91)=0)),"Use listed categories",IF(J91="Pending","Confirm work-relatedness",IF(COUNTIFS($AI$9:$AI$1008,AI91,$C$9:$C$1008,"&lt;&gt;"&amp;C91)&gt;0,"Event dates disagree",IF(OR(AND(Q91&lt;&gt;"",OR(NOT(ISNUMBER(Q91)),Q91&lt;0)),AND(R91&lt;&gt;"",OR(NOT(ISNUMBER(R91)),R91&lt;0)),AND(S91&lt;&gt;"",OR(NOT(ISNUMBER(S91)),S91&lt;0))),"Check days / cost",IF(AND(I91="Lost time",OR(NOT(ISNUMBER(Q91)),Q91&lt;1)),"Enter lost days",IF(AND(I91="Restricted / modified work",OR(NOT(ISNUMBER(R91)),R91&lt;1)),"Enter restricted days",IF(AND(Z91="Closed",NOT(ISNUMBER(AB91))),"Enter closure date",IF(AND(ISNUMBER(AB91),OR(AB91&lt;C91,AB91&gt;TODAY())),"Check closure date","Ready"))))))))))))))</f>
        <v/>
      </c>
    </row>
    <row r="92" spans="1:37" ht="24.95" customHeight="1">
      <c r="A92" s="23"/>
      <c r="B92" s="23"/>
      <c r="C92" s="24"/>
      <c r="D92" s="25"/>
      <c r="E92" s="26"/>
      <c r="F92" s="26"/>
      <c r="G92" s="26"/>
      <c r="H92" s="26"/>
      <c r="I92" s="26"/>
      <c r="J92" s="26"/>
      <c r="K92" s="26"/>
      <c r="L92" s="26"/>
      <c r="M92" s="26"/>
      <c r="N92" s="26"/>
      <c r="O92" s="26"/>
      <c r="P92" s="26"/>
      <c r="Q92" s="27"/>
      <c r="R92" s="27"/>
      <c r="S92" s="28"/>
      <c r="T92" s="26"/>
      <c r="U92" s="26"/>
      <c r="V92" s="26"/>
      <c r="W92" s="26"/>
      <c r="X92" s="26"/>
      <c r="Y92" s="26"/>
      <c r="Z92" s="26"/>
      <c r="AA92" s="26"/>
      <c r="AB92" s="24"/>
      <c r="AC92" s="26"/>
      <c r="AD92" s="15" t="str">
        <f t="shared" si="6"/>
        <v/>
      </c>
      <c r="AE92" s="16" t="str">
        <f t="shared" si="7"/>
        <v/>
      </c>
      <c r="AF92" s="15" t="str">
        <f t="shared" si="8"/>
        <v/>
      </c>
      <c r="AG92" s="15">
        <f t="shared" si="9"/>
        <v>0</v>
      </c>
      <c r="AH92" s="15">
        <f t="shared" si="10"/>
        <v>0</v>
      </c>
      <c r="AI92" s="15" t="str">
        <f t="shared" si="11"/>
        <v/>
      </c>
      <c r="AJ92" s="15" t="str">
        <f>IF(AI92="","",IF(COUNTIFS($AI$9:AI92,AI92)=1,1,0))</f>
        <v/>
      </c>
      <c r="AK92" s="15" t="str">
        <f ca="1">IF(COUNTA(A92:AC92)=0,"",IF(OR(NOT(ISNUMBER(C92)),C92&lt;1),"Missing / invalid date",IF(A92="","Missing case ID",IF(COUNTIFS($A$9:$A$1008,A92)&gt;1,"Duplicate case ID",IF(C92&gt;TODAY(),"Future incident date",IF(OR(E92="",F92="",G92="",H92="",I92="",J92=""),"Complete required fields",IF(OR(AND(E92&lt;&gt;"",COUNTIFS(Setup!$F$13:$F$212,E92)=0),AND(F92&lt;&gt;"",COUNTIFS(Setup!$G$13:$G$212,F92)=0),AND(G92&lt;&gt;"",COUNTIFS(Setup!$H$13:$H$212,G92)=0),AND(H92&lt;&gt;"",COUNTIFS(Setup!$I$13:$I$212,H92)=0),AND(I92&lt;&gt;"",COUNTIFS(Setup!$J$13:$J$212,I92)=0),AND(J92&lt;&gt;"",COUNTIFS(Setup!$K$13:$K$212,J92)=0),AND(K92&lt;&gt;"",COUNTIFS(Setup!$L$13:$L$212,K92)=0),AND(L92&lt;&gt;"",COUNTIFS(Setup!$M$13:$M$212,L92)=0),AND(M92&lt;&gt;"",COUNTIFS(Setup!$N$13:$N$212,M92)=0),AND(N92&lt;&gt;"",COUNTIFS(Setup!$O$13:$O$212,N92)=0),AND(O92&lt;&gt;"",COUNTIFS(Setup!$P$13:$P$212,O92)=0),AND(P92&lt;&gt;"",COUNTIFS(Setup!$Q$13:$Q$212,P92)=0),AND(V92&lt;&gt;"",COUNTIFS(Setup!$R$13:$R$212,V92)=0),AND(W92&lt;&gt;"",COUNTIFS(Setup!$R$13:$R$212,W92)=0),AND(X92&lt;&gt;"",COUNTIFS(Setup!$S$13:$S$212,X92)=0),AND(Y92&lt;&gt;"",COUNTIFS(Setup!$S$13:$S$212,Y92)=0),AND(Z92&lt;&gt;"",COUNTIFS(Setup!$T$13:$T$212,Z92)=0)),"Use listed categories",IF(J92="Pending","Confirm work-relatedness",IF(COUNTIFS($AI$9:$AI$1008,AI92,$C$9:$C$1008,"&lt;&gt;"&amp;C92)&gt;0,"Event dates disagree",IF(OR(AND(Q92&lt;&gt;"",OR(NOT(ISNUMBER(Q92)),Q92&lt;0)),AND(R92&lt;&gt;"",OR(NOT(ISNUMBER(R92)),R92&lt;0)),AND(S92&lt;&gt;"",OR(NOT(ISNUMBER(S92)),S92&lt;0))),"Check days / cost",IF(AND(I92="Lost time",OR(NOT(ISNUMBER(Q92)),Q92&lt;1)),"Enter lost days",IF(AND(I92="Restricted / modified work",OR(NOT(ISNUMBER(R92)),R92&lt;1)),"Enter restricted days",IF(AND(Z92="Closed",NOT(ISNUMBER(AB92))),"Enter closure date",IF(AND(ISNUMBER(AB92),OR(AB92&lt;C92,AB92&gt;TODAY())),"Check closure date","Ready"))))))))))))))</f>
        <v/>
      </c>
    </row>
    <row r="93" spans="1:37" ht="24.95" customHeight="1">
      <c r="A93" s="17"/>
      <c r="B93" s="17"/>
      <c r="C93" s="18"/>
      <c r="D93" s="19"/>
      <c r="E93" s="20"/>
      <c r="F93" s="20"/>
      <c r="G93" s="20"/>
      <c r="H93" s="20"/>
      <c r="I93" s="20"/>
      <c r="J93" s="20"/>
      <c r="K93" s="20"/>
      <c r="L93" s="20"/>
      <c r="M93" s="20"/>
      <c r="N93" s="20"/>
      <c r="O93" s="20"/>
      <c r="P93" s="20"/>
      <c r="Q93" s="21"/>
      <c r="R93" s="21"/>
      <c r="S93" s="22"/>
      <c r="T93" s="20"/>
      <c r="U93" s="20"/>
      <c r="V93" s="20"/>
      <c r="W93" s="20"/>
      <c r="X93" s="20"/>
      <c r="Y93" s="20"/>
      <c r="Z93" s="20"/>
      <c r="AA93" s="20"/>
      <c r="AB93" s="18"/>
      <c r="AC93" s="20"/>
      <c r="AD93" s="15" t="str">
        <f t="shared" si="6"/>
        <v/>
      </c>
      <c r="AE93" s="16" t="str">
        <f t="shared" si="7"/>
        <v/>
      </c>
      <c r="AF93" s="15" t="str">
        <f t="shared" si="8"/>
        <v/>
      </c>
      <c r="AG93" s="15">
        <f t="shared" si="9"/>
        <v>0</v>
      </c>
      <c r="AH93" s="15">
        <f t="shared" si="10"/>
        <v>0</v>
      </c>
      <c r="AI93" s="15" t="str">
        <f t="shared" si="11"/>
        <v/>
      </c>
      <c r="AJ93" s="15" t="str">
        <f>IF(AI93="","",IF(COUNTIFS($AI$9:AI93,AI93)=1,1,0))</f>
        <v/>
      </c>
      <c r="AK93" s="15" t="str">
        <f ca="1">IF(COUNTA(A93:AC93)=0,"",IF(OR(NOT(ISNUMBER(C93)),C93&lt;1),"Missing / invalid date",IF(A93="","Missing case ID",IF(COUNTIFS($A$9:$A$1008,A93)&gt;1,"Duplicate case ID",IF(C93&gt;TODAY(),"Future incident date",IF(OR(E93="",F93="",G93="",H93="",I93="",J93=""),"Complete required fields",IF(OR(AND(E93&lt;&gt;"",COUNTIFS(Setup!$F$13:$F$212,E93)=0),AND(F93&lt;&gt;"",COUNTIFS(Setup!$G$13:$G$212,F93)=0),AND(G93&lt;&gt;"",COUNTIFS(Setup!$H$13:$H$212,G93)=0),AND(H93&lt;&gt;"",COUNTIFS(Setup!$I$13:$I$212,H93)=0),AND(I93&lt;&gt;"",COUNTIFS(Setup!$J$13:$J$212,I93)=0),AND(J93&lt;&gt;"",COUNTIFS(Setup!$K$13:$K$212,J93)=0),AND(K93&lt;&gt;"",COUNTIFS(Setup!$L$13:$L$212,K93)=0),AND(L93&lt;&gt;"",COUNTIFS(Setup!$M$13:$M$212,L93)=0),AND(M93&lt;&gt;"",COUNTIFS(Setup!$N$13:$N$212,M93)=0),AND(N93&lt;&gt;"",COUNTIFS(Setup!$O$13:$O$212,N93)=0),AND(O93&lt;&gt;"",COUNTIFS(Setup!$P$13:$P$212,O93)=0),AND(P93&lt;&gt;"",COUNTIFS(Setup!$Q$13:$Q$212,P93)=0),AND(V93&lt;&gt;"",COUNTIFS(Setup!$R$13:$R$212,V93)=0),AND(W93&lt;&gt;"",COUNTIFS(Setup!$R$13:$R$212,W93)=0),AND(X93&lt;&gt;"",COUNTIFS(Setup!$S$13:$S$212,X93)=0),AND(Y93&lt;&gt;"",COUNTIFS(Setup!$S$13:$S$212,Y93)=0),AND(Z93&lt;&gt;"",COUNTIFS(Setup!$T$13:$T$212,Z93)=0)),"Use listed categories",IF(J93="Pending","Confirm work-relatedness",IF(COUNTIFS($AI$9:$AI$1008,AI93,$C$9:$C$1008,"&lt;&gt;"&amp;C93)&gt;0,"Event dates disagree",IF(OR(AND(Q93&lt;&gt;"",OR(NOT(ISNUMBER(Q93)),Q93&lt;0)),AND(R93&lt;&gt;"",OR(NOT(ISNUMBER(R93)),R93&lt;0)),AND(S93&lt;&gt;"",OR(NOT(ISNUMBER(S93)),S93&lt;0))),"Check days / cost",IF(AND(I93="Lost time",OR(NOT(ISNUMBER(Q93)),Q93&lt;1)),"Enter lost days",IF(AND(I93="Restricted / modified work",OR(NOT(ISNUMBER(R93)),R93&lt;1)),"Enter restricted days",IF(AND(Z93="Closed",NOT(ISNUMBER(AB93))),"Enter closure date",IF(AND(ISNUMBER(AB93),OR(AB93&lt;C93,AB93&gt;TODAY())),"Check closure date","Ready"))))))))))))))</f>
        <v/>
      </c>
    </row>
    <row r="94" spans="1:37" ht="24.95" customHeight="1">
      <c r="A94" s="23"/>
      <c r="B94" s="23"/>
      <c r="C94" s="24"/>
      <c r="D94" s="25"/>
      <c r="E94" s="26"/>
      <c r="F94" s="26"/>
      <c r="G94" s="26"/>
      <c r="H94" s="26"/>
      <c r="I94" s="26"/>
      <c r="J94" s="26"/>
      <c r="K94" s="26"/>
      <c r="L94" s="26"/>
      <c r="M94" s="26"/>
      <c r="N94" s="26"/>
      <c r="O94" s="26"/>
      <c r="P94" s="26"/>
      <c r="Q94" s="27"/>
      <c r="R94" s="27"/>
      <c r="S94" s="28"/>
      <c r="T94" s="26"/>
      <c r="U94" s="26"/>
      <c r="V94" s="26"/>
      <c r="W94" s="26"/>
      <c r="X94" s="26"/>
      <c r="Y94" s="26"/>
      <c r="Z94" s="26"/>
      <c r="AA94" s="26"/>
      <c r="AB94" s="24"/>
      <c r="AC94" s="26"/>
      <c r="AD94" s="15" t="str">
        <f t="shared" si="6"/>
        <v/>
      </c>
      <c r="AE94" s="16" t="str">
        <f t="shared" si="7"/>
        <v/>
      </c>
      <c r="AF94" s="15" t="str">
        <f t="shared" si="8"/>
        <v/>
      </c>
      <c r="AG94" s="15">
        <f t="shared" si="9"/>
        <v>0</v>
      </c>
      <c r="AH94" s="15">
        <f t="shared" si="10"/>
        <v>0</v>
      </c>
      <c r="AI94" s="15" t="str">
        <f t="shared" si="11"/>
        <v/>
      </c>
      <c r="AJ94" s="15" t="str">
        <f>IF(AI94="","",IF(COUNTIFS($AI$9:AI94,AI94)=1,1,0))</f>
        <v/>
      </c>
      <c r="AK94" s="15" t="str">
        <f ca="1">IF(COUNTA(A94:AC94)=0,"",IF(OR(NOT(ISNUMBER(C94)),C94&lt;1),"Missing / invalid date",IF(A94="","Missing case ID",IF(COUNTIFS($A$9:$A$1008,A94)&gt;1,"Duplicate case ID",IF(C94&gt;TODAY(),"Future incident date",IF(OR(E94="",F94="",G94="",H94="",I94="",J94=""),"Complete required fields",IF(OR(AND(E94&lt;&gt;"",COUNTIFS(Setup!$F$13:$F$212,E94)=0),AND(F94&lt;&gt;"",COUNTIFS(Setup!$G$13:$G$212,F94)=0),AND(G94&lt;&gt;"",COUNTIFS(Setup!$H$13:$H$212,G94)=0),AND(H94&lt;&gt;"",COUNTIFS(Setup!$I$13:$I$212,H94)=0),AND(I94&lt;&gt;"",COUNTIFS(Setup!$J$13:$J$212,I94)=0),AND(J94&lt;&gt;"",COUNTIFS(Setup!$K$13:$K$212,J94)=0),AND(K94&lt;&gt;"",COUNTIFS(Setup!$L$13:$L$212,K94)=0),AND(L94&lt;&gt;"",COUNTIFS(Setup!$M$13:$M$212,L94)=0),AND(M94&lt;&gt;"",COUNTIFS(Setup!$N$13:$N$212,M94)=0),AND(N94&lt;&gt;"",COUNTIFS(Setup!$O$13:$O$212,N94)=0),AND(O94&lt;&gt;"",COUNTIFS(Setup!$P$13:$P$212,O94)=0),AND(P94&lt;&gt;"",COUNTIFS(Setup!$Q$13:$Q$212,P94)=0),AND(V94&lt;&gt;"",COUNTIFS(Setup!$R$13:$R$212,V94)=0),AND(W94&lt;&gt;"",COUNTIFS(Setup!$R$13:$R$212,W94)=0),AND(X94&lt;&gt;"",COUNTIFS(Setup!$S$13:$S$212,X94)=0),AND(Y94&lt;&gt;"",COUNTIFS(Setup!$S$13:$S$212,Y94)=0),AND(Z94&lt;&gt;"",COUNTIFS(Setup!$T$13:$T$212,Z94)=0)),"Use listed categories",IF(J94="Pending","Confirm work-relatedness",IF(COUNTIFS($AI$9:$AI$1008,AI94,$C$9:$C$1008,"&lt;&gt;"&amp;C94)&gt;0,"Event dates disagree",IF(OR(AND(Q94&lt;&gt;"",OR(NOT(ISNUMBER(Q94)),Q94&lt;0)),AND(R94&lt;&gt;"",OR(NOT(ISNUMBER(R94)),R94&lt;0)),AND(S94&lt;&gt;"",OR(NOT(ISNUMBER(S94)),S94&lt;0))),"Check days / cost",IF(AND(I94="Lost time",OR(NOT(ISNUMBER(Q94)),Q94&lt;1)),"Enter lost days",IF(AND(I94="Restricted / modified work",OR(NOT(ISNUMBER(R94)),R94&lt;1)),"Enter restricted days",IF(AND(Z94="Closed",NOT(ISNUMBER(AB94))),"Enter closure date",IF(AND(ISNUMBER(AB94),OR(AB94&lt;C94,AB94&gt;TODAY())),"Check closure date","Ready"))))))))))))))</f>
        <v/>
      </c>
    </row>
    <row r="95" spans="1:37" ht="24.95" customHeight="1">
      <c r="A95" s="17"/>
      <c r="B95" s="17"/>
      <c r="C95" s="18"/>
      <c r="D95" s="19"/>
      <c r="E95" s="20"/>
      <c r="F95" s="20"/>
      <c r="G95" s="20"/>
      <c r="H95" s="20"/>
      <c r="I95" s="20"/>
      <c r="J95" s="20"/>
      <c r="K95" s="20"/>
      <c r="L95" s="20"/>
      <c r="M95" s="20"/>
      <c r="N95" s="20"/>
      <c r="O95" s="20"/>
      <c r="P95" s="20"/>
      <c r="Q95" s="21"/>
      <c r="R95" s="21"/>
      <c r="S95" s="22"/>
      <c r="T95" s="20"/>
      <c r="U95" s="20"/>
      <c r="V95" s="20"/>
      <c r="W95" s="20"/>
      <c r="X95" s="20"/>
      <c r="Y95" s="20"/>
      <c r="Z95" s="20"/>
      <c r="AA95" s="20"/>
      <c r="AB95" s="18"/>
      <c r="AC95" s="20"/>
      <c r="AD95" s="15" t="str">
        <f t="shared" si="6"/>
        <v/>
      </c>
      <c r="AE95" s="16" t="str">
        <f t="shared" si="7"/>
        <v/>
      </c>
      <c r="AF95" s="15" t="str">
        <f t="shared" si="8"/>
        <v/>
      </c>
      <c r="AG95" s="15">
        <f t="shared" si="9"/>
        <v>0</v>
      </c>
      <c r="AH95" s="15">
        <f t="shared" si="10"/>
        <v>0</v>
      </c>
      <c r="AI95" s="15" t="str">
        <f t="shared" si="11"/>
        <v/>
      </c>
      <c r="AJ95" s="15" t="str">
        <f>IF(AI95="","",IF(COUNTIFS($AI$9:AI95,AI95)=1,1,0))</f>
        <v/>
      </c>
      <c r="AK95" s="15" t="str">
        <f ca="1">IF(COUNTA(A95:AC95)=0,"",IF(OR(NOT(ISNUMBER(C95)),C95&lt;1),"Missing / invalid date",IF(A95="","Missing case ID",IF(COUNTIFS($A$9:$A$1008,A95)&gt;1,"Duplicate case ID",IF(C95&gt;TODAY(),"Future incident date",IF(OR(E95="",F95="",G95="",H95="",I95="",J95=""),"Complete required fields",IF(OR(AND(E95&lt;&gt;"",COUNTIFS(Setup!$F$13:$F$212,E95)=0),AND(F95&lt;&gt;"",COUNTIFS(Setup!$G$13:$G$212,F95)=0),AND(G95&lt;&gt;"",COUNTIFS(Setup!$H$13:$H$212,G95)=0),AND(H95&lt;&gt;"",COUNTIFS(Setup!$I$13:$I$212,H95)=0),AND(I95&lt;&gt;"",COUNTIFS(Setup!$J$13:$J$212,I95)=0),AND(J95&lt;&gt;"",COUNTIFS(Setup!$K$13:$K$212,J95)=0),AND(K95&lt;&gt;"",COUNTIFS(Setup!$L$13:$L$212,K95)=0),AND(L95&lt;&gt;"",COUNTIFS(Setup!$M$13:$M$212,L95)=0),AND(M95&lt;&gt;"",COUNTIFS(Setup!$N$13:$N$212,M95)=0),AND(N95&lt;&gt;"",COUNTIFS(Setup!$O$13:$O$212,N95)=0),AND(O95&lt;&gt;"",COUNTIFS(Setup!$P$13:$P$212,O95)=0),AND(P95&lt;&gt;"",COUNTIFS(Setup!$Q$13:$Q$212,P95)=0),AND(V95&lt;&gt;"",COUNTIFS(Setup!$R$13:$R$212,V95)=0),AND(W95&lt;&gt;"",COUNTIFS(Setup!$R$13:$R$212,W95)=0),AND(X95&lt;&gt;"",COUNTIFS(Setup!$S$13:$S$212,X95)=0),AND(Y95&lt;&gt;"",COUNTIFS(Setup!$S$13:$S$212,Y95)=0),AND(Z95&lt;&gt;"",COUNTIFS(Setup!$T$13:$T$212,Z95)=0)),"Use listed categories",IF(J95="Pending","Confirm work-relatedness",IF(COUNTIFS($AI$9:$AI$1008,AI95,$C$9:$C$1008,"&lt;&gt;"&amp;C95)&gt;0,"Event dates disagree",IF(OR(AND(Q95&lt;&gt;"",OR(NOT(ISNUMBER(Q95)),Q95&lt;0)),AND(R95&lt;&gt;"",OR(NOT(ISNUMBER(R95)),R95&lt;0)),AND(S95&lt;&gt;"",OR(NOT(ISNUMBER(S95)),S95&lt;0))),"Check days / cost",IF(AND(I95="Lost time",OR(NOT(ISNUMBER(Q95)),Q95&lt;1)),"Enter lost days",IF(AND(I95="Restricted / modified work",OR(NOT(ISNUMBER(R95)),R95&lt;1)),"Enter restricted days",IF(AND(Z95="Closed",NOT(ISNUMBER(AB95))),"Enter closure date",IF(AND(ISNUMBER(AB95),OR(AB95&lt;C95,AB95&gt;TODAY())),"Check closure date","Ready"))))))))))))))</f>
        <v/>
      </c>
    </row>
    <row r="96" spans="1:37" ht="24.95" customHeight="1">
      <c r="A96" s="23"/>
      <c r="B96" s="23"/>
      <c r="C96" s="24"/>
      <c r="D96" s="25"/>
      <c r="E96" s="26"/>
      <c r="F96" s="26"/>
      <c r="G96" s="26"/>
      <c r="H96" s="26"/>
      <c r="I96" s="26"/>
      <c r="J96" s="26"/>
      <c r="K96" s="26"/>
      <c r="L96" s="26"/>
      <c r="M96" s="26"/>
      <c r="N96" s="26"/>
      <c r="O96" s="26"/>
      <c r="P96" s="26"/>
      <c r="Q96" s="27"/>
      <c r="R96" s="27"/>
      <c r="S96" s="28"/>
      <c r="T96" s="26"/>
      <c r="U96" s="26"/>
      <c r="V96" s="26"/>
      <c r="W96" s="26"/>
      <c r="X96" s="26"/>
      <c r="Y96" s="26"/>
      <c r="Z96" s="26"/>
      <c r="AA96" s="26"/>
      <c r="AB96" s="24"/>
      <c r="AC96" s="26"/>
      <c r="AD96" s="15" t="str">
        <f t="shared" si="6"/>
        <v/>
      </c>
      <c r="AE96" s="16" t="str">
        <f t="shared" si="7"/>
        <v/>
      </c>
      <c r="AF96" s="15" t="str">
        <f t="shared" si="8"/>
        <v/>
      </c>
      <c r="AG96" s="15">
        <f t="shared" si="9"/>
        <v>0</v>
      </c>
      <c r="AH96" s="15">
        <f t="shared" si="10"/>
        <v>0</v>
      </c>
      <c r="AI96" s="15" t="str">
        <f t="shared" si="11"/>
        <v/>
      </c>
      <c r="AJ96" s="15" t="str">
        <f>IF(AI96="","",IF(COUNTIFS($AI$9:AI96,AI96)=1,1,0))</f>
        <v/>
      </c>
      <c r="AK96" s="15" t="str">
        <f ca="1">IF(COUNTA(A96:AC96)=0,"",IF(OR(NOT(ISNUMBER(C96)),C96&lt;1),"Missing / invalid date",IF(A96="","Missing case ID",IF(COUNTIFS($A$9:$A$1008,A96)&gt;1,"Duplicate case ID",IF(C96&gt;TODAY(),"Future incident date",IF(OR(E96="",F96="",G96="",H96="",I96="",J96=""),"Complete required fields",IF(OR(AND(E96&lt;&gt;"",COUNTIFS(Setup!$F$13:$F$212,E96)=0),AND(F96&lt;&gt;"",COUNTIFS(Setup!$G$13:$G$212,F96)=0),AND(G96&lt;&gt;"",COUNTIFS(Setup!$H$13:$H$212,G96)=0),AND(H96&lt;&gt;"",COUNTIFS(Setup!$I$13:$I$212,H96)=0),AND(I96&lt;&gt;"",COUNTIFS(Setup!$J$13:$J$212,I96)=0),AND(J96&lt;&gt;"",COUNTIFS(Setup!$K$13:$K$212,J96)=0),AND(K96&lt;&gt;"",COUNTIFS(Setup!$L$13:$L$212,K96)=0),AND(L96&lt;&gt;"",COUNTIFS(Setup!$M$13:$M$212,L96)=0),AND(M96&lt;&gt;"",COUNTIFS(Setup!$N$13:$N$212,M96)=0),AND(N96&lt;&gt;"",COUNTIFS(Setup!$O$13:$O$212,N96)=0),AND(O96&lt;&gt;"",COUNTIFS(Setup!$P$13:$P$212,O96)=0),AND(P96&lt;&gt;"",COUNTIFS(Setup!$Q$13:$Q$212,P96)=0),AND(V96&lt;&gt;"",COUNTIFS(Setup!$R$13:$R$212,V96)=0),AND(W96&lt;&gt;"",COUNTIFS(Setup!$R$13:$R$212,W96)=0),AND(X96&lt;&gt;"",COUNTIFS(Setup!$S$13:$S$212,X96)=0),AND(Y96&lt;&gt;"",COUNTIFS(Setup!$S$13:$S$212,Y96)=0),AND(Z96&lt;&gt;"",COUNTIFS(Setup!$T$13:$T$212,Z96)=0)),"Use listed categories",IF(J96="Pending","Confirm work-relatedness",IF(COUNTIFS($AI$9:$AI$1008,AI96,$C$9:$C$1008,"&lt;&gt;"&amp;C96)&gt;0,"Event dates disagree",IF(OR(AND(Q96&lt;&gt;"",OR(NOT(ISNUMBER(Q96)),Q96&lt;0)),AND(R96&lt;&gt;"",OR(NOT(ISNUMBER(R96)),R96&lt;0)),AND(S96&lt;&gt;"",OR(NOT(ISNUMBER(S96)),S96&lt;0))),"Check days / cost",IF(AND(I96="Lost time",OR(NOT(ISNUMBER(Q96)),Q96&lt;1)),"Enter lost days",IF(AND(I96="Restricted / modified work",OR(NOT(ISNUMBER(R96)),R96&lt;1)),"Enter restricted days",IF(AND(Z96="Closed",NOT(ISNUMBER(AB96))),"Enter closure date",IF(AND(ISNUMBER(AB96),OR(AB96&lt;C96,AB96&gt;TODAY())),"Check closure date","Ready"))))))))))))))</f>
        <v/>
      </c>
    </row>
    <row r="97" spans="1:37" ht="24.95" customHeight="1">
      <c r="A97" s="17"/>
      <c r="B97" s="17"/>
      <c r="C97" s="18"/>
      <c r="D97" s="19"/>
      <c r="E97" s="20"/>
      <c r="F97" s="20"/>
      <c r="G97" s="20"/>
      <c r="H97" s="20"/>
      <c r="I97" s="20"/>
      <c r="J97" s="20"/>
      <c r="K97" s="20"/>
      <c r="L97" s="20"/>
      <c r="M97" s="20"/>
      <c r="N97" s="20"/>
      <c r="O97" s="20"/>
      <c r="P97" s="20"/>
      <c r="Q97" s="21"/>
      <c r="R97" s="21"/>
      <c r="S97" s="22"/>
      <c r="T97" s="20"/>
      <c r="U97" s="20"/>
      <c r="V97" s="20"/>
      <c r="W97" s="20"/>
      <c r="X97" s="20"/>
      <c r="Y97" s="20"/>
      <c r="Z97" s="20"/>
      <c r="AA97" s="20"/>
      <c r="AB97" s="18"/>
      <c r="AC97" s="20"/>
      <c r="AD97" s="15" t="str">
        <f t="shared" si="6"/>
        <v/>
      </c>
      <c r="AE97" s="16" t="str">
        <f t="shared" si="7"/>
        <v/>
      </c>
      <c r="AF97" s="15" t="str">
        <f t="shared" si="8"/>
        <v/>
      </c>
      <c r="AG97" s="15">
        <f t="shared" si="9"/>
        <v>0</v>
      </c>
      <c r="AH97" s="15">
        <f t="shared" si="10"/>
        <v>0</v>
      </c>
      <c r="AI97" s="15" t="str">
        <f t="shared" si="11"/>
        <v/>
      </c>
      <c r="AJ97" s="15" t="str">
        <f>IF(AI97="","",IF(COUNTIFS($AI$9:AI97,AI97)=1,1,0))</f>
        <v/>
      </c>
      <c r="AK97" s="15" t="str">
        <f ca="1">IF(COUNTA(A97:AC97)=0,"",IF(OR(NOT(ISNUMBER(C97)),C97&lt;1),"Missing / invalid date",IF(A97="","Missing case ID",IF(COUNTIFS($A$9:$A$1008,A97)&gt;1,"Duplicate case ID",IF(C97&gt;TODAY(),"Future incident date",IF(OR(E97="",F97="",G97="",H97="",I97="",J97=""),"Complete required fields",IF(OR(AND(E97&lt;&gt;"",COUNTIFS(Setup!$F$13:$F$212,E97)=0),AND(F97&lt;&gt;"",COUNTIFS(Setup!$G$13:$G$212,F97)=0),AND(G97&lt;&gt;"",COUNTIFS(Setup!$H$13:$H$212,G97)=0),AND(H97&lt;&gt;"",COUNTIFS(Setup!$I$13:$I$212,H97)=0),AND(I97&lt;&gt;"",COUNTIFS(Setup!$J$13:$J$212,I97)=0),AND(J97&lt;&gt;"",COUNTIFS(Setup!$K$13:$K$212,J97)=0),AND(K97&lt;&gt;"",COUNTIFS(Setup!$L$13:$L$212,K97)=0),AND(L97&lt;&gt;"",COUNTIFS(Setup!$M$13:$M$212,L97)=0),AND(M97&lt;&gt;"",COUNTIFS(Setup!$N$13:$N$212,M97)=0),AND(N97&lt;&gt;"",COUNTIFS(Setup!$O$13:$O$212,N97)=0),AND(O97&lt;&gt;"",COUNTIFS(Setup!$P$13:$P$212,O97)=0),AND(P97&lt;&gt;"",COUNTIFS(Setup!$Q$13:$Q$212,P97)=0),AND(V97&lt;&gt;"",COUNTIFS(Setup!$R$13:$R$212,V97)=0),AND(W97&lt;&gt;"",COUNTIFS(Setup!$R$13:$R$212,W97)=0),AND(X97&lt;&gt;"",COUNTIFS(Setup!$S$13:$S$212,X97)=0),AND(Y97&lt;&gt;"",COUNTIFS(Setup!$S$13:$S$212,Y97)=0),AND(Z97&lt;&gt;"",COUNTIFS(Setup!$T$13:$T$212,Z97)=0)),"Use listed categories",IF(J97="Pending","Confirm work-relatedness",IF(COUNTIFS($AI$9:$AI$1008,AI97,$C$9:$C$1008,"&lt;&gt;"&amp;C97)&gt;0,"Event dates disagree",IF(OR(AND(Q97&lt;&gt;"",OR(NOT(ISNUMBER(Q97)),Q97&lt;0)),AND(R97&lt;&gt;"",OR(NOT(ISNUMBER(R97)),R97&lt;0)),AND(S97&lt;&gt;"",OR(NOT(ISNUMBER(S97)),S97&lt;0))),"Check days / cost",IF(AND(I97="Lost time",OR(NOT(ISNUMBER(Q97)),Q97&lt;1)),"Enter lost days",IF(AND(I97="Restricted / modified work",OR(NOT(ISNUMBER(R97)),R97&lt;1)),"Enter restricted days",IF(AND(Z97="Closed",NOT(ISNUMBER(AB97))),"Enter closure date",IF(AND(ISNUMBER(AB97),OR(AB97&lt;C97,AB97&gt;TODAY())),"Check closure date","Ready"))))))))))))))</f>
        <v/>
      </c>
    </row>
    <row r="98" spans="1:37" ht="24.95" customHeight="1">
      <c r="A98" s="23"/>
      <c r="B98" s="23"/>
      <c r="C98" s="24"/>
      <c r="D98" s="25"/>
      <c r="E98" s="26"/>
      <c r="F98" s="26"/>
      <c r="G98" s="26"/>
      <c r="H98" s="26"/>
      <c r="I98" s="26"/>
      <c r="J98" s="26"/>
      <c r="K98" s="26"/>
      <c r="L98" s="26"/>
      <c r="M98" s="26"/>
      <c r="N98" s="26"/>
      <c r="O98" s="26"/>
      <c r="P98" s="26"/>
      <c r="Q98" s="27"/>
      <c r="R98" s="27"/>
      <c r="S98" s="28"/>
      <c r="T98" s="26"/>
      <c r="U98" s="26"/>
      <c r="V98" s="26"/>
      <c r="W98" s="26"/>
      <c r="X98" s="26"/>
      <c r="Y98" s="26"/>
      <c r="Z98" s="26"/>
      <c r="AA98" s="26"/>
      <c r="AB98" s="24"/>
      <c r="AC98" s="26"/>
      <c r="AD98" s="15" t="str">
        <f t="shared" si="6"/>
        <v/>
      </c>
      <c r="AE98" s="16" t="str">
        <f t="shared" si="7"/>
        <v/>
      </c>
      <c r="AF98" s="15" t="str">
        <f t="shared" si="8"/>
        <v/>
      </c>
      <c r="AG98" s="15">
        <f t="shared" si="9"/>
        <v>0</v>
      </c>
      <c r="AH98" s="15">
        <f t="shared" si="10"/>
        <v>0</v>
      </c>
      <c r="AI98" s="15" t="str">
        <f t="shared" si="11"/>
        <v/>
      </c>
      <c r="AJ98" s="15" t="str">
        <f>IF(AI98="","",IF(COUNTIFS($AI$9:AI98,AI98)=1,1,0))</f>
        <v/>
      </c>
      <c r="AK98" s="15" t="str">
        <f ca="1">IF(COUNTA(A98:AC98)=0,"",IF(OR(NOT(ISNUMBER(C98)),C98&lt;1),"Missing / invalid date",IF(A98="","Missing case ID",IF(COUNTIFS($A$9:$A$1008,A98)&gt;1,"Duplicate case ID",IF(C98&gt;TODAY(),"Future incident date",IF(OR(E98="",F98="",G98="",H98="",I98="",J98=""),"Complete required fields",IF(OR(AND(E98&lt;&gt;"",COUNTIFS(Setup!$F$13:$F$212,E98)=0),AND(F98&lt;&gt;"",COUNTIFS(Setup!$G$13:$G$212,F98)=0),AND(G98&lt;&gt;"",COUNTIFS(Setup!$H$13:$H$212,G98)=0),AND(H98&lt;&gt;"",COUNTIFS(Setup!$I$13:$I$212,H98)=0),AND(I98&lt;&gt;"",COUNTIFS(Setup!$J$13:$J$212,I98)=0),AND(J98&lt;&gt;"",COUNTIFS(Setup!$K$13:$K$212,J98)=0),AND(K98&lt;&gt;"",COUNTIFS(Setup!$L$13:$L$212,K98)=0),AND(L98&lt;&gt;"",COUNTIFS(Setup!$M$13:$M$212,L98)=0),AND(M98&lt;&gt;"",COUNTIFS(Setup!$N$13:$N$212,M98)=0),AND(N98&lt;&gt;"",COUNTIFS(Setup!$O$13:$O$212,N98)=0),AND(O98&lt;&gt;"",COUNTIFS(Setup!$P$13:$P$212,O98)=0),AND(P98&lt;&gt;"",COUNTIFS(Setup!$Q$13:$Q$212,P98)=0),AND(V98&lt;&gt;"",COUNTIFS(Setup!$R$13:$R$212,V98)=0),AND(W98&lt;&gt;"",COUNTIFS(Setup!$R$13:$R$212,W98)=0),AND(X98&lt;&gt;"",COUNTIFS(Setup!$S$13:$S$212,X98)=0),AND(Y98&lt;&gt;"",COUNTIFS(Setup!$S$13:$S$212,Y98)=0),AND(Z98&lt;&gt;"",COUNTIFS(Setup!$T$13:$T$212,Z98)=0)),"Use listed categories",IF(J98="Pending","Confirm work-relatedness",IF(COUNTIFS($AI$9:$AI$1008,AI98,$C$9:$C$1008,"&lt;&gt;"&amp;C98)&gt;0,"Event dates disagree",IF(OR(AND(Q98&lt;&gt;"",OR(NOT(ISNUMBER(Q98)),Q98&lt;0)),AND(R98&lt;&gt;"",OR(NOT(ISNUMBER(R98)),R98&lt;0)),AND(S98&lt;&gt;"",OR(NOT(ISNUMBER(S98)),S98&lt;0))),"Check days / cost",IF(AND(I98="Lost time",OR(NOT(ISNUMBER(Q98)),Q98&lt;1)),"Enter lost days",IF(AND(I98="Restricted / modified work",OR(NOT(ISNUMBER(R98)),R98&lt;1)),"Enter restricted days",IF(AND(Z98="Closed",NOT(ISNUMBER(AB98))),"Enter closure date",IF(AND(ISNUMBER(AB98),OR(AB98&lt;C98,AB98&gt;TODAY())),"Check closure date","Ready"))))))))))))))</f>
        <v/>
      </c>
    </row>
    <row r="99" spans="1:37" ht="24.95" customHeight="1">
      <c r="A99" s="17"/>
      <c r="B99" s="17"/>
      <c r="C99" s="18"/>
      <c r="D99" s="19"/>
      <c r="E99" s="20"/>
      <c r="F99" s="20"/>
      <c r="G99" s="20"/>
      <c r="H99" s="20"/>
      <c r="I99" s="20"/>
      <c r="J99" s="20"/>
      <c r="K99" s="20"/>
      <c r="L99" s="20"/>
      <c r="M99" s="20"/>
      <c r="N99" s="20"/>
      <c r="O99" s="20"/>
      <c r="P99" s="20"/>
      <c r="Q99" s="21"/>
      <c r="R99" s="21"/>
      <c r="S99" s="22"/>
      <c r="T99" s="20"/>
      <c r="U99" s="20"/>
      <c r="V99" s="20"/>
      <c r="W99" s="20"/>
      <c r="X99" s="20"/>
      <c r="Y99" s="20"/>
      <c r="Z99" s="20"/>
      <c r="AA99" s="20"/>
      <c r="AB99" s="18"/>
      <c r="AC99" s="20"/>
      <c r="AD99" s="15" t="str">
        <f t="shared" si="6"/>
        <v/>
      </c>
      <c r="AE99" s="16" t="str">
        <f t="shared" si="7"/>
        <v/>
      </c>
      <c r="AF99" s="15" t="str">
        <f t="shared" si="8"/>
        <v/>
      </c>
      <c r="AG99" s="15">
        <f t="shared" si="9"/>
        <v>0</v>
      </c>
      <c r="AH99" s="15">
        <f t="shared" si="10"/>
        <v>0</v>
      </c>
      <c r="AI99" s="15" t="str">
        <f t="shared" si="11"/>
        <v/>
      </c>
      <c r="AJ99" s="15" t="str">
        <f>IF(AI99="","",IF(COUNTIFS($AI$9:AI99,AI99)=1,1,0))</f>
        <v/>
      </c>
      <c r="AK99" s="15" t="str">
        <f ca="1">IF(COUNTA(A99:AC99)=0,"",IF(OR(NOT(ISNUMBER(C99)),C99&lt;1),"Missing / invalid date",IF(A99="","Missing case ID",IF(COUNTIFS($A$9:$A$1008,A99)&gt;1,"Duplicate case ID",IF(C99&gt;TODAY(),"Future incident date",IF(OR(E99="",F99="",G99="",H99="",I99="",J99=""),"Complete required fields",IF(OR(AND(E99&lt;&gt;"",COUNTIFS(Setup!$F$13:$F$212,E99)=0),AND(F99&lt;&gt;"",COUNTIFS(Setup!$G$13:$G$212,F99)=0),AND(G99&lt;&gt;"",COUNTIFS(Setup!$H$13:$H$212,G99)=0),AND(H99&lt;&gt;"",COUNTIFS(Setup!$I$13:$I$212,H99)=0),AND(I99&lt;&gt;"",COUNTIFS(Setup!$J$13:$J$212,I99)=0),AND(J99&lt;&gt;"",COUNTIFS(Setup!$K$13:$K$212,J99)=0),AND(K99&lt;&gt;"",COUNTIFS(Setup!$L$13:$L$212,K99)=0),AND(L99&lt;&gt;"",COUNTIFS(Setup!$M$13:$M$212,L99)=0),AND(M99&lt;&gt;"",COUNTIFS(Setup!$N$13:$N$212,M99)=0),AND(N99&lt;&gt;"",COUNTIFS(Setup!$O$13:$O$212,N99)=0),AND(O99&lt;&gt;"",COUNTIFS(Setup!$P$13:$P$212,O99)=0),AND(P99&lt;&gt;"",COUNTIFS(Setup!$Q$13:$Q$212,P99)=0),AND(V99&lt;&gt;"",COUNTIFS(Setup!$R$13:$R$212,V99)=0),AND(W99&lt;&gt;"",COUNTIFS(Setup!$R$13:$R$212,W99)=0),AND(X99&lt;&gt;"",COUNTIFS(Setup!$S$13:$S$212,X99)=0),AND(Y99&lt;&gt;"",COUNTIFS(Setup!$S$13:$S$212,Y99)=0),AND(Z99&lt;&gt;"",COUNTIFS(Setup!$T$13:$T$212,Z99)=0)),"Use listed categories",IF(J99="Pending","Confirm work-relatedness",IF(COUNTIFS($AI$9:$AI$1008,AI99,$C$9:$C$1008,"&lt;&gt;"&amp;C99)&gt;0,"Event dates disagree",IF(OR(AND(Q99&lt;&gt;"",OR(NOT(ISNUMBER(Q99)),Q99&lt;0)),AND(R99&lt;&gt;"",OR(NOT(ISNUMBER(R99)),R99&lt;0)),AND(S99&lt;&gt;"",OR(NOT(ISNUMBER(S99)),S99&lt;0))),"Check days / cost",IF(AND(I99="Lost time",OR(NOT(ISNUMBER(Q99)),Q99&lt;1)),"Enter lost days",IF(AND(I99="Restricted / modified work",OR(NOT(ISNUMBER(R99)),R99&lt;1)),"Enter restricted days",IF(AND(Z99="Closed",NOT(ISNUMBER(AB99))),"Enter closure date",IF(AND(ISNUMBER(AB99),OR(AB99&lt;C99,AB99&gt;TODAY())),"Check closure date","Ready"))))))))))))))</f>
        <v/>
      </c>
    </row>
    <row r="100" spans="1:37" ht="24.95" customHeight="1">
      <c r="A100" s="23"/>
      <c r="B100" s="23"/>
      <c r="C100" s="24"/>
      <c r="D100" s="25"/>
      <c r="E100" s="26"/>
      <c r="F100" s="26"/>
      <c r="G100" s="26"/>
      <c r="H100" s="26"/>
      <c r="I100" s="26"/>
      <c r="J100" s="26"/>
      <c r="K100" s="26"/>
      <c r="L100" s="26"/>
      <c r="M100" s="26"/>
      <c r="N100" s="26"/>
      <c r="O100" s="26"/>
      <c r="P100" s="26"/>
      <c r="Q100" s="27"/>
      <c r="R100" s="27"/>
      <c r="S100" s="28"/>
      <c r="T100" s="26"/>
      <c r="U100" s="26"/>
      <c r="V100" s="26"/>
      <c r="W100" s="26"/>
      <c r="X100" s="26"/>
      <c r="Y100" s="26"/>
      <c r="Z100" s="26"/>
      <c r="AA100" s="26"/>
      <c r="AB100" s="24"/>
      <c r="AC100" s="26"/>
      <c r="AD100" s="15" t="str">
        <f t="shared" si="6"/>
        <v/>
      </c>
      <c r="AE100" s="16" t="str">
        <f t="shared" si="7"/>
        <v/>
      </c>
      <c r="AF100" s="15" t="str">
        <f t="shared" si="8"/>
        <v/>
      </c>
      <c r="AG100" s="15">
        <f t="shared" si="9"/>
        <v>0</v>
      </c>
      <c r="AH100" s="15">
        <f t="shared" si="10"/>
        <v>0</v>
      </c>
      <c r="AI100" s="15" t="str">
        <f t="shared" si="11"/>
        <v/>
      </c>
      <c r="AJ100" s="15" t="str">
        <f>IF(AI100="","",IF(COUNTIFS($AI$9:AI100,AI100)=1,1,0))</f>
        <v/>
      </c>
      <c r="AK100" s="15" t="str">
        <f ca="1">IF(COUNTA(A100:AC100)=0,"",IF(OR(NOT(ISNUMBER(C100)),C100&lt;1),"Missing / invalid date",IF(A100="","Missing case ID",IF(COUNTIFS($A$9:$A$1008,A100)&gt;1,"Duplicate case ID",IF(C100&gt;TODAY(),"Future incident date",IF(OR(E100="",F100="",G100="",H100="",I100="",J100=""),"Complete required fields",IF(OR(AND(E100&lt;&gt;"",COUNTIFS(Setup!$F$13:$F$212,E100)=0),AND(F100&lt;&gt;"",COUNTIFS(Setup!$G$13:$G$212,F100)=0),AND(G100&lt;&gt;"",COUNTIFS(Setup!$H$13:$H$212,G100)=0),AND(H100&lt;&gt;"",COUNTIFS(Setup!$I$13:$I$212,H100)=0),AND(I100&lt;&gt;"",COUNTIFS(Setup!$J$13:$J$212,I100)=0),AND(J100&lt;&gt;"",COUNTIFS(Setup!$K$13:$K$212,J100)=0),AND(K100&lt;&gt;"",COUNTIFS(Setup!$L$13:$L$212,K100)=0),AND(L100&lt;&gt;"",COUNTIFS(Setup!$M$13:$M$212,L100)=0),AND(M100&lt;&gt;"",COUNTIFS(Setup!$N$13:$N$212,M100)=0),AND(N100&lt;&gt;"",COUNTIFS(Setup!$O$13:$O$212,N100)=0),AND(O100&lt;&gt;"",COUNTIFS(Setup!$P$13:$P$212,O100)=0),AND(P100&lt;&gt;"",COUNTIFS(Setup!$Q$13:$Q$212,P100)=0),AND(V100&lt;&gt;"",COUNTIFS(Setup!$R$13:$R$212,V100)=0),AND(W100&lt;&gt;"",COUNTIFS(Setup!$R$13:$R$212,W100)=0),AND(X100&lt;&gt;"",COUNTIFS(Setup!$S$13:$S$212,X100)=0),AND(Y100&lt;&gt;"",COUNTIFS(Setup!$S$13:$S$212,Y100)=0),AND(Z100&lt;&gt;"",COUNTIFS(Setup!$T$13:$T$212,Z100)=0)),"Use listed categories",IF(J100="Pending","Confirm work-relatedness",IF(COUNTIFS($AI$9:$AI$1008,AI100,$C$9:$C$1008,"&lt;&gt;"&amp;C100)&gt;0,"Event dates disagree",IF(OR(AND(Q100&lt;&gt;"",OR(NOT(ISNUMBER(Q100)),Q100&lt;0)),AND(R100&lt;&gt;"",OR(NOT(ISNUMBER(R100)),R100&lt;0)),AND(S100&lt;&gt;"",OR(NOT(ISNUMBER(S100)),S100&lt;0))),"Check days / cost",IF(AND(I100="Lost time",OR(NOT(ISNUMBER(Q100)),Q100&lt;1)),"Enter lost days",IF(AND(I100="Restricted / modified work",OR(NOT(ISNUMBER(R100)),R100&lt;1)),"Enter restricted days",IF(AND(Z100="Closed",NOT(ISNUMBER(AB100))),"Enter closure date",IF(AND(ISNUMBER(AB100),OR(AB100&lt;C100,AB100&gt;TODAY())),"Check closure date","Ready"))))))))))))))</f>
        <v/>
      </c>
    </row>
    <row r="101" spans="1:37" ht="24.95" customHeight="1">
      <c r="A101" s="17"/>
      <c r="B101" s="17"/>
      <c r="C101" s="18"/>
      <c r="D101" s="19"/>
      <c r="E101" s="20"/>
      <c r="F101" s="20"/>
      <c r="G101" s="20"/>
      <c r="H101" s="20"/>
      <c r="I101" s="20"/>
      <c r="J101" s="20"/>
      <c r="K101" s="20"/>
      <c r="L101" s="20"/>
      <c r="M101" s="20"/>
      <c r="N101" s="20"/>
      <c r="O101" s="20"/>
      <c r="P101" s="20"/>
      <c r="Q101" s="21"/>
      <c r="R101" s="21"/>
      <c r="S101" s="22"/>
      <c r="T101" s="20"/>
      <c r="U101" s="20"/>
      <c r="V101" s="20"/>
      <c r="W101" s="20"/>
      <c r="X101" s="20"/>
      <c r="Y101" s="20"/>
      <c r="Z101" s="20"/>
      <c r="AA101" s="20"/>
      <c r="AB101" s="18"/>
      <c r="AC101" s="20"/>
      <c r="AD101" s="15" t="str">
        <f t="shared" si="6"/>
        <v/>
      </c>
      <c r="AE101" s="16" t="str">
        <f t="shared" si="7"/>
        <v/>
      </c>
      <c r="AF101" s="15" t="str">
        <f t="shared" si="8"/>
        <v/>
      </c>
      <c r="AG101" s="15">
        <f t="shared" si="9"/>
        <v>0</v>
      </c>
      <c r="AH101" s="15">
        <f t="shared" si="10"/>
        <v>0</v>
      </c>
      <c r="AI101" s="15" t="str">
        <f t="shared" si="11"/>
        <v/>
      </c>
      <c r="AJ101" s="15" t="str">
        <f>IF(AI101="","",IF(COUNTIFS($AI$9:AI101,AI101)=1,1,0))</f>
        <v/>
      </c>
      <c r="AK101" s="15" t="str">
        <f ca="1">IF(COUNTA(A101:AC101)=0,"",IF(OR(NOT(ISNUMBER(C101)),C101&lt;1),"Missing / invalid date",IF(A101="","Missing case ID",IF(COUNTIFS($A$9:$A$1008,A101)&gt;1,"Duplicate case ID",IF(C101&gt;TODAY(),"Future incident date",IF(OR(E101="",F101="",G101="",H101="",I101="",J101=""),"Complete required fields",IF(OR(AND(E101&lt;&gt;"",COUNTIFS(Setup!$F$13:$F$212,E101)=0),AND(F101&lt;&gt;"",COUNTIFS(Setup!$G$13:$G$212,F101)=0),AND(G101&lt;&gt;"",COUNTIFS(Setup!$H$13:$H$212,G101)=0),AND(H101&lt;&gt;"",COUNTIFS(Setup!$I$13:$I$212,H101)=0),AND(I101&lt;&gt;"",COUNTIFS(Setup!$J$13:$J$212,I101)=0),AND(J101&lt;&gt;"",COUNTIFS(Setup!$K$13:$K$212,J101)=0),AND(K101&lt;&gt;"",COUNTIFS(Setup!$L$13:$L$212,K101)=0),AND(L101&lt;&gt;"",COUNTIFS(Setup!$M$13:$M$212,L101)=0),AND(M101&lt;&gt;"",COUNTIFS(Setup!$N$13:$N$212,M101)=0),AND(N101&lt;&gt;"",COUNTIFS(Setup!$O$13:$O$212,N101)=0),AND(O101&lt;&gt;"",COUNTIFS(Setup!$P$13:$P$212,O101)=0),AND(P101&lt;&gt;"",COUNTIFS(Setup!$Q$13:$Q$212,P101)=0),AND(V101&lt;&gt;"",COUNTIFS(Setup!$R$13:$R$212,V101)=0),AND(W101&lt;&gt;"",COUNTIFS(Setup!$R$13:$R$212,W101)=0),AND(X101&lt;&gt;"",COUNTIFS(Setup!$S$13:$S$212,X101)=0),AND(Y101&lt;&gt;"",COUNTIFS(Setup!$S$13:$S$212,Y101)=0),AND(Z101&lt;&gt;"",COUNTIFS(Setup!$T$13:$T$212,Z101)=0)),"Use listed categories",IF(J101="Pending","Confirm work-relatedness",IF(COUNTIFS($AI$9:$AI$1008,AI101,$C$9:$C$1008,"&lt;&gt;"&amp;C101)&gt;0,"Event dates disagree",IF(OR(AND(Q101&lt;&gt;"",OR(NOT(ISNUMBER(Q101)),Q101&lt;0)),AND(R101&lt;&gt;"",OR(NOT(ISNUMBER(R101)),R101&lt;0)),AND(S101&lt;&gt;"",OR(NOT(ISNUMBER(S101)),S101&lt;0))),"Check days / cost",IF(AND(I101="Lost time",OR(NOT(ISNUMBER(Q101)),Q101&lt;1)),"Enter lost days",IF(AND(I101="Restricted / modified work",OR(NOT(ISNUMBER(R101)),R101&lt;1)),"Enter restricted days",IF(AND(Z101="Closed",NOT(ISNUMBER(AB101))),"Enter closure date",IF(AND(ISNUMBER(AB101),OR(AB101&lt;C101,AB101&gt;TODAY())),"Check closure date","Ready"))))))))))))))</f>
        <v/>
      </c>
    </row>
    <row r="102" spans="1:37" ht="24.95" customHeight="1">
      <c r="A102" s="23"/>
      <c r="B102" s="23"/>
      <c r="C102" s="24"/>
      <c r="D102" s="25"/>
      <c r="E102" s="26"/>
      <c r="F102" s="26"/>
      <c r="G102" s="26"/>
      <c r="H102" s="26"/>
      <c r="I102" s="26"/>
      <c r="J102" s="26"/>
      <c r="K102" s="26"/>
      <c r="L102" s="26"/>
      <c r="M102" s="26"/>
      <c r="N102" s="26"/>
      <c r="O102" s="26"/>
      <c r="P102" s="26"/>
      <c r="Q102" s="27"/>
      <c r="R102" s="27"/>
      <c r="S102" s="28"/>
      <c r="T102" s="26"/>
      <c r="U102" s="26"/>
      <c r="V102" s="26"/>
      <c r="W102" s="26"/>
      <c r="X102" s="26"/>
      <c r="Y102" s="26"/>
      <c r="Z102" s="26"/>
      <c r="AA102" s="26"/>
      <c r="AB102" s="24"/>
      <c r="AC102" s="26"/>
      <c r="AD102" s="15" t="str">
        <f t="shared" si="6"/>
        <v/>
      </c>
      <c r="AE102" s="16" t="str">
        <f t="shared" si="7"/>
        <v/>
      </c>
      <c r="AF102" s="15" t="str">
        <f t="shared" si="8"/>
        <v/>
      </c>
      <c r="AG102" s="15">
        <f t="shared" si="9"/>
        <v>0</v>
      </c>
      <c r="AH102" s="15">
        <f t="shared" si="10"/>
        <v>0</v>
      </c>
      <c r="AI102" s="15" t="str">
        <f t="shared" si="11"/>
        <v/>
      </c>
      <c r="AJ102" s="15" t="str">
        <f>IF(AI102="","",IF(COUNTIFS($AI$9:AI102,AI102)=1,1,0))</f>
        <v/>
      </c>
      <c r="AK102" s="15" t="str">
        <f ca="1">IF(COUNTA(A102:AC102)=0,"",IF(OR(NOT(ISNUMBER(C102)),C102&lt;1),"Missing / invalid date",IF(A102="","Missing case ID",IF(COUNTIFS($A$9:$A$1008,A102)&gt;1,"Duplicate case ID",IF(C102&gt;TODAY(),"Future incident date",IF(OR(E102="",F102="",G102="",H102="",I102="",J102=""),"Complete required fields",IF(OR(AND(E102&lt;&gt;"",COUNTIFS(Setup!$F$13:$F$212,E102)=0),AND(F102&lt;&gt;"",COUNTIFS(Setup!$G$13:$G$212,F102)=0),AND(G102&lt;&gt;"",COUNTIFS(Setup!$H$13:$H$212,G102)=0),AND(H102&lt;&gt;"",COUNTIFS(Setup!$I$13:$I$212,H102)=0),AND(I102&lt;&gt;"",COUNTIFS(Setup!$J$13:$J$212,I102)=0),AND(J102&lt;&gt;"",COUNTIFS(Setup!$K$13:$K$212,J102)=0),AND(K102&lt;&gt;"",COUNTIFS(Setup!$L$13:$L$212,K102)=0),AND(L102&lt;&gt;"",COUNTIFS(Setup!$M$13:$M$212,L102)=0),AND(M102&lt;&gt;"",COUNTIFS(Setup!$N$13:$N$212,M102)=0),AND(N102&lt;&gt;"",COUNTIFS(Setup!$O$13:$O$212,N102)=0),AND(O102&lt;&gt;"",COUNTIFS(Setup!$P$13:$P$212,O102)=0),AND(P102&lt;&gt;"",COUNTIFS(Setup!$Q$13:$Q$212,P102)=0),AND(V102&lt;&gt;"",COUNTIFS(Setup!$R$13:$R$212,V102)=0),AND(W102&lt;&gt;"",COUNTIFS(Setup!$R$13:$R$212,W102)=0),AND(X102&lt;&gt;"",COUNTIFS(Setup!$S$13:$S$212,X102)=0),AND(Y102&lt;&gt;"",COUNTIFS(Setup!$S$13:$S$212,Y102)=0),AND(Z102&lt;&gt;"",COUNTIFS(Setup!$T$13:$T$212,Z102)=0)),"Use listed categories",IF(J102="Pending","Confirm work-relatedness",IF(COUNTIFS($AI$9:$AI$1008,AI102,$C$9:$C$1008,"&lt;&gt;"&amp;C102)&gt;0,"Event dates disagree",IF(OR(AND(Q102&lt;&gt;"",OR(NOT(ISNUMBER(Q102)),Q102&lt;0)),AND(R102&lt;&gt;"",OR(NOT(ISNUMBER(R102)),R102&lt;0)),AND(S102&lt;&gt;"",OR(NOT(ISNUMBER(S102)),S102&lt;0))),"Check days / cost",IF(AND(I102="Lost time",OR(NOT(ISNUMBER(Q102)),Q102&lt;1)),"Enter lost days",IF(AND(I102="Restricted / modified work",OR(NOT(ISNUMBER(R102)),R102&lt;1)),"Enter restricted days",IF(AND(Z102="Closed",NOT(ISNUMBER(AB102))),"Enter closure date",IF(AND(ISNUMBER(AB102),OR(AB102&lt;C102,AB102&gt;TODAY())),"Check closure date","Ready"))))))))))))))</f>
        <v/>
      </c>
    </row>
    <row r="103" spans="1:37" ht="24.95" customHeight="1">
      <c r="A103" s="17"/>
      <c r="B103" s="17"/>
      <c r="C103" s="18"/>
      <c r="D103" s="19"/>
      <c r="E103" s="20"/>
      <c r="F103" s="20"/>
      <c r="G103" s="20"/>
      <c r="H103" s="20"/>
      <c r="I103" s="20"/>
      <c r="J103" s="20"/>
      <c r="K103" s="20"/>
      <c r="L103" s="20"/>
      <c r="M103" s="20"/>
      <c r="N103" s="20"/>
      <c r="O103" s="20"/>
      <c r="P103" s="20"/>
      <c r="Q103" s="21"/>
      <c r="R103" s="21"/>
      <c r="S103" s="22"/>
      <c r="T103" s="20"/>
      <c r="U103" s="20"/>
      <c r="V103" s="20"/>
      <c r="W103" s="20"/>
      <c r="X103" s="20"/>
      <c r="Y103" s="20"/>
      <c r="Z103" s="20"/>
      <c r="AA103" s="20"/>
      <c r="AB103" s="18"/>
      <c r="AC103" s="20"/>
      <c r="AD103" s="15" t="str">
        <f t="shared" si="6"/>
        <v/>
      </c>
      <c r="AE103" s="16" t="str">
        <f t="shared" si="7"/>
        <v/>
      </c>
      <c r="AF103" s="15" t="str">
        <f t="shared" si="8"/>
        <v/>
      </c>
      <c r="AG103" s="15">
        <f t="shared" si="9"/>
        <v>0</v>
      </c>
      <c r="AH103" s="15">
        <f t="shared" si="10"/>
        <v>0</v>
      </c>
      <c r="AI103" s="15" t="str">
        <f t="shared" si="11"/>
        <v/>
      </c>
      <c r="AJ103" s="15" t="str">
        <f>IF(AI103="","",IF(COUNTIFS($AI$9:AI103,AI103)=1,1,0))</f>
        <v/>
      </c>
      <c r="AK103" s="15" t="str">
        <f ca="1">IF(COUNTA(A103:AC103)=0,"",IF(OR(NOT(ISNUMBER(C103)),C103&lt;1),"Missing / invalid date",IF(A103="","Missing case ID",IF(COUNTIFS($A$9:$A$1008,A103)&gt;1,"Duplicate case ID",IF(C103&gt;TODAY(),"Future incident date",IF(OR(E103="",F103="",G103="",H103="",I103="",J103=""),"Complete required fields",IF(OR(AND(E103&lt;&gt;"",COUNTIFS(Setup!$F$13:$F$212,E103)=0),AND(F103&lt;&gt;"",COUNTIFS(Setup!$G$13:$G$212,F103)=0),AND(G103&lt;&gt;"",COUNTIFS(Setup!$H$13:$H$212,G103)=0),AND(H103&lt;&gt;"",COUNTIFS(Setup!$I$13:$I$212,H103)=0),AND(I103&lt;&gt;"",COUNTIFS(Setup!$J$13:$J$212,I103)=0),AND(J103&lt;&gt;"",COUNTIFS(Setup!$K$13:$K$212,J103)=0),AND(K103&lt;&gt;"",COUNTIFS(Setup!$L$13:$L$212,K103)=0),AND(L103&lt;&gt;"",COUNTIFS(Setup!$M$13:$M$212,L103)=0),AND(M103&lt;&gt;"",COUNTIFS(Setup!$N$13:$N$212,M103)=0),AND(N103&lt;&gt;"",COUNTIFS(Setup!$O$13:$O$212,N103)=0),AND(O103&lt;&gt;"",COUNTIFS(Setup!$P$13:$P$212,O103)=0),AND(P103&lt;&gt;"",COUNTIFS(Setup!$Q$13:$Q$212,P103)=0),AND(V103&lt;&gt;"",COUNTIFS(Setup!$R$13:$R$212,V103)=0),AND(W103&lt;&gt;"",COUNTIFS(Setup!$R$13:$R$212,W103)=0),AND(X103&lt;&gt;"",COUNTIFS(Setup!$S$13:$S$212,X103)=0),AND(Y103&lt;&gt;"",COUNTIFS(Setup!$S$13:$S$212,Y103)=0),AND(Z103&lt;&gt;"",COUNTIFS(Setup!$T$13:$T$212,Z103)=0)),"Use listed categories",IF(J103="Pending","Confirm work-relatedness",IF(COUNTIFS($AI$9:$AI$1008,AI103,$C$9:$C$1008,"&lt;&gt;"&amp;C103)&gt;0,"Event dates disagree",IF(OR(AND(Q103&lt;&gt;"",OR(NOT(ISNUMBER(Q103)),Q103&lt;0)),AND(R103&lt;&gt;"",OR(NOT(ISNUMBER(R103)),R103&lt;0)),AND(S103&lt;&gt;"",OR(NOT(ISNUMBER(S103)),S103&lt;0))),"Check days / cost",IF(AND(I103="Lost time",OR(NOT(ISNUMBER(Q103)),Q103&lt;1)),"Enter lost days",IF(AND(I103="Restricted / modified work",OR(NOT(ISNUMBER(R103)),R103&lt;1)),"Enter restricted days",IF(AND(Z103="Closed",NOT(ISNUMBER(AB103))),"Enter closure date",IF(AND(ISNUMBER(AB103),OR(AB103&lt;C103,AB103&gt;TODAY())),"Check closure date","Ready"))))))))))))))</f>
        <v/>
      </c>
    </row>
    <row r="104" spans="1:37" ht="24.95" customHeight="1">
      <c r="A104" s="23"/>
      <c r="B104" s="23"/>
      <c r="C104" s="24"/>
      <c r="D104" s="25"/>
      <c r="E104" s="26"/>
      <c r="F104" s="26"/>
      <c r="G104" s="26"/>
      <c r="H104" s="26"/>
      <c r="I104" s="26"/>
      <c r="J104" s="26"/>
      <c r="K104" s="26"/>
      <c r="L104" s="26"/>
      <c r="M104" s="26"/>
      <c r="N104" s="26"/>
      <c r="O104" s="26"/>
      <c r="P104" s="26"/>
      <c r="Q104" s="27"/>
      <c r="R104" s="27"/>
      <c r="S104" s="28"/>
      <c r="T104" s="26"/>
      <c r="U104" s="26"/>
      <c r="V104" s="26"/>
      <c r="W104" s="26"/>
      <c r="X104" s="26"/>
      <c r="Y104" s="26"/>
      <c r="Z104" s="26"/>
      <c r="AA104" s="26"/>
      <c r="AB104" s="24"/>
      <c r="AC104" s="26"/>
      <c r="AD104" s="15" t="str">
        <f t="shared" si="6"/>
        <v/>
      </c>
      <c r="AE104" s="16" t="str">
        <f t="shared" si="7"/>
        <v/>
      </c>
      <c r="AF104" s="15" t="str">
        <f t="shared" si="8"/>
        <v/>
      </c>
      <c r="AG104" s="15">
        <f t="shared" si="9"/>
        <v>0</v>
      </c>
      <c r="AH104" s="15">
        <f t="shared" si="10"/>
        <v>0</v>
      </c>
      <c r="AI104" s="15" t="str">
        <f t="shared" si="11"/>
        <v/>
      </c>
      <c r="AJ104" s="15" t="str">
        <f>IF(AI104="","",IF(COUNTIFS($AI$9:AI104,AI104)=1,1,0))</f>
        <v/>
      </c>
      <c r="AK104" s="15" t="str">
        <f ca="1">IF(COUNTA(A104:AC104)=0,"",IF(OR(NOT(ISNUMBER(C104)),C104&lt;1),"Missing / invalid date",IF(A104="","Missing case ID",IF(COUNTIFS($A$9:$A$1008,A104)&gt;1,"Duplicate case ID",IF(C104&gt;TODAY(),"Future incident date",IF(OR(E104="",F104="",G104="",H104="",I104="",J104=""),"Complete required fields",IF(OR(AND(E104&lt;&gt;"",COUNTIFS(Setup!$F$13:$F$212,E104)=0),AND(F104&lt;&gt;"",COUNTIFS(Setup!$G$13:$G$212,F104)=0),AND(G104&lt;&gt;"",COUNTIFS(Setup!$H$13:$H$212,G104)=0),AND(H104&lt;&gt;"",COUNTIFS(Setup!$I$13:$I$212,H104)=0),AND(I104&lt;&gt;"",COUNTIFS(Setup!$J$13:$J$212,I104)=0),AND(J104&lt;&gt;"",COUNTIFS(Setup!$K$13:$K$212,J104)=0),AND(K104&lt;&gt;"",COUNTIFS(Setup!$L$13:$L$212,K104)=0),AND(L104&lt;&gt;"",COUNTIFS(Setup!$M$13:$M$212,L104)=0),AND(M104&lt;&gt;"",COUNTIFS(Setup!$N$13:$N$212,M104)=0),AND(N104&lt;&gt;"",COUNTIFS(Setup!$O$13:$O$212,N104)=0),AND(O104&lt;&gt;"",COUNTIFS(Setup!$P$13:$P$212,O104)=0),AND(P104&lt;&gt;"",COUNTIFS(Setup!$Q$13:$Q$212,P104)=0),AND(V104&lt;&gt;"",COUNTIFS(Setup!$R$13:$R$212,V104)=0),AND(W104&lt;&gt;"",COUNTIFS(Setup!$R$13:$R$212,W104)=0),AND(X104&lt;&gt;"",COUNTIFS(Setup!$S$13:$S$212,X104)=0),AND(Y104&lt;&gt;"",COUNTIFS(Setup!$S$13:$S$212,Y104)=0),AND(Z104&lt;&gt;"",COUNTIFS(Setup!$T$13:$T$212,Z104)=0)),"Use listed categories",IF(J104="Pending","Confirm work-relatedness",IF(COUNTIFS($AI$9:$AI$1008,AI104,$C$9:$C$1008,"&lt;&gt;"&amp;C104)&gt;0,"Event dates disagree",IF(OR(AND(Q104&lt;&gt;"",OR(NOT(ISNUMBER(Q104)),Q104&lt;0)),AND(R104&lt;&gt;"",OR(NOT(ISNUMBER(R104)),R104&lt;0)),AND(S104&lt;&gt;"",OR(NOT(ISNUMBER(S104)),S104&lt;0))),"Check days / cost",IF(AND(I104="Lost time",OR(NOT(ISNUMBER(Q104)),Q104&lt;1)),"Enter lost days",IF(AND(I104="Restricted / modified work",OR(NOT(ISNUMBER(R104)),R104&lt;1)),"Enter restricted days",IF(AND(Z104="Closed",NOT(ISNUMBER(AB104))),"Enter closure date",IF(AND(ISNUMBER(AB104),OR(AB104&lt;C104,AB104&gt;TODAY())),"Check closure date","Ready"))))))))))))))</f>
        <v/>
      </c>
    </row>
    <row r="105" spans="1:37" ht="24.95" customHeight="1">
      <c r="A105" s="17"/>
      <c r="B105" s="17"/>
      <c r="C105" s="18"/>
      <c r="D105" s="19"/>
      <c r="E105" s="20"/>
      <c r="F105" s="20"/>
      <c r="G105" s="20"/>
      <c r="H105" s="20"/>
      <c r="I105" s="20"/>
      <c r="J105" s="20"/>
      <c r="K105" s="20"/>
      <c r="L105" s="20"/>
      <c r="M105" s="20"/>
      <c r="N105" s="20"/>
      <c r="O105" s="20"/>
      <c r="P105" s="20"/>
      <c r="Q105" s="21"/>
      <c r="R105" s="21"/>
      <c r="S105" s="22"/>
      <c r="T105" s="20"/>
      <c r="U105" s="20"/>
      <c r="V105" s="20"/>
      <c r="W105" s="20"/>
      <c r="X105" s="20"/>
      <c r="Y105" s="20"/>
      <c r="Z105" s="20"/>
      <c r="AA105" s="20"/>
      <c r="AB105" s="18"/>
      <c r="AC105" s="20"/>
      <c r="AD105" s="15" t="str">
        <f t="shared" si="6"/>
        <v/>
      </c>
      <c r="AE105" s="16" t="str">
        <f t="shared" si="7"/>
        <v/>
      </c>
      <c r="AF105" s="15" t="str">
        <f t="shared" si="8"/>
        <v/>
      </c>
      <c r="AG105" s="15">
        <f t="shared" si="9"/>
        <v>0</v>
      </c>
      <c r="AH105" s="15">
        <f t="shared" si="10"/>
        <v>0</v>
      </c>
      <c r="AI105" s="15" t="str">
        <f t="shared" si="11"/>
        <v/>
      </c>
      <c r="AJ105" s="15" t="str">
        <f>IF(AI105="","",IF(COUNTIFS($AI$9:AI105,AI105)=1,1,0))</f>
        <v/>
      </c>
      <c r="AK105" s="15" t="str">
        <f ca="1">IF(COUNTA(A105:AC105)=0,"",IF(OR(NOT(ISNUMBER(C105)),C105&lt;1),"Missing / invalid date",IF(A105="","Missing case ID",IF(COUNTIFS($A$9:$A$1008,A105)&gt;1,"Duplicate case ID",IF(C105&gt;TODAY(),"Future incident date",IF(OR(E105="",F105="",G105="",H105="",I105="",J105=""),"Complete required fields",IF(OR(AND(E105&lt;&gt;"",COUNTIFS(Setup!$F$13:$F$212,E105)=0),AND(F105&lt;&gt;"",COUNTIFS(Setup!$G$13:$G$212,F105)=0),AND(G105&lt;&gt;"",COUNTIFS(Setup!$H$13:$H$212,G105)=0),AND(H105&lt;&gt;"",COUNTIFS(Setup!$I$13:$I$212,H105)=0),AND(I105&lt;&gt;"",COUNTIFS(Setup!$J$13:$J$212,I105)=0),AND(J105&lt;&gt;"",COUNTIFS(Setup!$K$13:$K$212,J105)=0),AND(K105&lt;&gt;"",COUNTIFS(Setup!$L$13:$L$212,K105)=0),AND(L105&lt;&gt;"",COUNTIFS(Setup!$M$13:$M$212,L105)=0),AND(M105&lt;&gt;"",COUNTIFS(Setup!$N$13:$N$212,M105)=0),AND(N105&lt;&gt;"",COUNTIFS(Setup!$O$13:$O$212,N105)=0),AND(O105&lt;&gt;"",COUNTIFS(Setup!$P$13:$P$212,O105)=0),AND(P105&lt;&gt;"",COUNTIFS(Setup!$Q$13:$Q$212,P105)=0),AND(V105&lt;&gt;"",COUNTIFS(Setup!$R$13:$R$212,V105)=0),AND(W105&lt;&gt;"",COUNTIFS(Setup!$R$13:$R$212,W105)=0),AND(X105&lt;&gt;"",COUNTIFS(Setup!$S$13:$S$212,X105)=0),AND(Y105&lt;&gt;"",COUNTIFS(Setup!$S$13:$S$212,Y105)=0),AND(Z105&lt;&gt;"",COUNTIFS(Setup!$T$13:$T$212,Z105)=0)),"Use listed categories",IF(J105="Pending","Confirm work-relatedness",IF(COUNTIFS($AI$9:$AI$1008,AI105,$C$9:$C$1008,"&lt;&gt;"&amp;C105)&gt;0,"Event dates disagree",IF(OR(AND(Q105&lt;&gt;"",OR(NOT(ISNUMBER(Q105)),Q105&lt;0)),AND(R105&lt;&gt;"",OR(NOT(ISNUMBER(R105)),R105&lt;0)),AND(S105&lt;&gt;"",OR(NOT(ISNUMBER(S105)),S105&lt;0))),"Check days / cost",IF(AND(I105="Lost time",OR(NOT(ISNUMBER(Q105)),Q105&lt;1)),"Enter lost days",IF(AND(I105="Restricted / modified work",OR(NOT(ISNUMBER(R105)),R105&lt;1)),"Enter restricted days",IF(AND(Z105="Closed",NOT(ISNUMBER(AB105))),"Enter closure date",IF(AND(ISNUMBER(AB105),OR(AB105&lt;C105,AB105&gt;TODAY())),"Check closure date","Ready"))))))))))))))</f>
        <v/>
      </c>
    </row>
    <row r="106" spans="1:37" ht="24.95" customHeight="1">
      <c r="A106" s="23"/>
      <c r="B106" s="23"/>
      <c r="C106" s="24"/>
      <c r="D106" s="25"/>
      <c r="E106" s="26"/>
      <c r="F106" s="26"/>
      <c r="G106" s="26"/>
      <c r="H106" s="26"/>
      <c r="I106" s="26"/>
      <c r="J106" s="26"/>
      <c r="K106" s="26"/>
      <c r="L106" s="26"/>
      <c r="M106" s="26"/>
      <c r="N106" s="26"/>
      <c r="O106" s="26"/>
      <c r="P106" s="26"/>
      <c r="Q106" s="27"/>
      <c r="R106" s="27"/>
      <c r="S106" s="28"/>
      <c r="T106" s="26"/>
      <c r="U106" s="26"/>
      <c r="V106" s="26"/>
      <c r="W106" s="26"/>
      <c r="X106" s="26"/>
      <c r="Y106" s="26"/>
      <c r="Z106" s="26"/>
      <c r="AA106" s="26"/>
      <c r="AB106" s="24"/>
      <c r="AC106" s="26"/>
      <c r="AD106" s="15" t="str">
        <f t="shared" si="6"/>
        <v/>
      </c>
      <c r="AE106" s="16" t="str">
        <f t="shared" si="7"/>
        <v/>
      </c>
      <c r="AF106" s="15" t="str">
        <f t="shared" si="8"/>
        <v/>
      </c>
      <c r="AG106" s="15">
        <f t="shared" si="9"/>
        <v>0</v>
      </c>
      <c r="AH106" s="15">
        <f t="shared" si="10"/>
        <v>0</v>
      </c>
      <c r="AI106" s="15" t="str">
        <f t="shared" si="11"/>
        <v/>
      </c>
      <c r="AJ106" s="15" t="str">
        <f>IF(AI106="","",IF(COUNTIFS($AI$9:AI106,AI106)=1,1,0))</f>
        <v/>
      </c>
      <c r="AK106" s="15" t="str">
        <f ca="1">IF(COUNTA(A106:AC106)=0,"",IF(OR(NOT(ISNUMBER(C106)),C106&lt;1),"Missing / invalid date",IF(A106="","Missing case ID",IF(COUNTIFS($A$9:$A$1008,A106)&gt;1,"Duplicate case ID",IF(C106&gt;TODAY(),"Future incident date",IF(OR(E106="",F106="",G106="",H106="",I106="",J106=""),"Complete required fields",IF(OR(AND(E106&lt;&gt;"",COUNTIFS(Setup!$F$13:$F$212,E106)=0),AND(F106&lt;&gt;"",COUNTIFS(Setup!$G$13:$G$212,F106)=0),AND(G106&lt;&gt;"",COUNTIFS(Setup!$H$13:$H$212,G106)=0),AND(H106&lt;&gt;"",COUNTIFS(Setup!$I$13:$I$212,H106)=0),AND(I106&lt;&gt;"",COUNTIFS(Setup!$J$13:$J$212,I106)=0),AND(J106&lt;&gt;"",COUNTIFS(Setup!$K$13:$K$212,J106)=0),AND(K106&lt;&gt;"",COUNTIFS(Setup!$L$13:$L$212,K106)=0),AND(L106&lt;&gt;"",COUNTIFS(Setup!$M$13:$M$212,L106)=0),AND(M106&lt;&gt;"",COUNTIFS(Setup!$N$13:$N$212,M106)=0),AND(N106&lt;&gt;"",COUNTIFS(Setup!$O$13:$O$212,N106)=0),AND(O106&lt;&gt;"",COUNTIFS(Setup!$P$13:$P$212,O106)=0),AND(P106&lt;&gt;"",COUNTIFS(Setup!$Q$13:$Q$212,P106)=0),AND(V106&lt;&gt;"",COUNTIFS(Setup!$R$13:$R$212,V106)=0),AND(W106&lt;&gt;"",COUNTIFS(Setup!$R$13:$R$212,W106)=0),AND(X106&lt;&gt;"",COUNTIFS(Setup!$S$13:$S$212,X106)=0),AND(Y106&lt;&gt;"",COUNTIFS(Setup!$S$13:$S$212,Y106)=0),AND(Z106&lt;&gt;"",COUNTIFS(Setup!$T$13:$T$212,Z106)=0)),"Use listed categories",IF(J106="Pending","Confirm work-relatedness",IF(COUNTIFS($AI$9:$AI$1008,AI106,$C$9:$C$1008,"&lt;&gt;"&amp;C106)&gt;0,"Event dates disagree",IF(OR(AND(Q106&lt;&gt;"",OR(NOT(ISNUMBER(Q106)),Q106&lt;0)),AND(R106&lt;&gt;"",OR(NOT(ISNUMBER(R106)),R106&lt;0)),AND(S106&lt;&gt;"",OR(NOT(ISNUMBER(S106)),S106&lt;0))),"Check days / cost",IF(AND(I106="Lost time",OR(NOT(ISNUMBER(Q106)),Q106&lt;1)),"Enter lost days",IF(AND(I106="Restricted / modified work",OR(NOT(ISNUMBER(R106)),R106&lt;1)),"Enter restricted days",IF(AND(Z106="Closed",NOT(ISNUMBER(AB106))),"Enter closure date",IF(AND(ISNUMBER(AB106),OR(AB106&lt;C106,AB106&gt;TODAY())),"Check closure date","Ready"))))))))))))))</f>
        <v/>
      </c>
    </row>
    <row r="107" spans="1:37" ht="24.95" customHeight="1">
      <c r="A107" s="17"/>
      <c r="B107" s="17"/>
      <c r="C107" s="18"/>
      <c r="D107" s="19"/>
      <c r="E107" s="20"/>
      <c r="F107" s="20"/>
      <c r="G107" s="20"/>
      <c r="H107" s="20"/>
      <c r="I107" s="20"/>
      <c r="J107" s="20"/>
      <c r="K107" s="20"/>
      <c r="L107" s="20"/>
      <c r="M107" s="20"/>
      <c r="N107" s="20"/>
      <c r="O107" s="20"/>
      <c r="P107" s="20"/>
      <c r="Q107" s="21"/>
      <c r="R107" s="21"/>
      <c r="S107" s="22"/>
      <c r="T107" s="20"/>
      <c r="U107" s="20"/>
      <c r="V107" s="20"/>
      <c r="W107" s="20"/>
      <c r="X107" s="20"/>
      <c r="Y107" s="20"/>
      <c r="Z107" s="20"/>
      <c r="AA107" s="20"/>
      <c r="AB107" s="18"/>
      <c r="AC107" s="20"/>
      <c r="AD107" s="15" t="str">
        <f t="shared" si="6"/>
        <v/>
      </c>
      <c r="AE107" s="16" t="str">
        <f t="shared" si="7"/>
        <v/>
      </c>
      <c r="AF107" s="15" t="str">
        <f t="shared" si="8"/>
        <v/>
      </c>
      <c r="AG107" s="15">
        <f t="shared" si="9"/>
        <v>0</v>
      </c>
      <c r="AH107" s="15">
        <f t="shared" si="10"/>
        <v>0</v>
      </c>
      <c r="AI107" s="15" t="str">
        <f t="shared" si="11"/>
        <v/>
      </c>
      <c r="AJ107" s="15" t="str">
        <f>IF(AI107="","",IF(COUNTIFS($AI$9:AI107,AI107)=1,1,0))</f>
        <v/>
      </c>
      <c r="AK107" s="15" t="str">
        <f ca="1">IF(COUNTA(A107:AC107)=0,"",IF(OR(NOT(ISNUMBER(C107)),C107&lt;1),"Missing / invalid date",IF(A107="","Missing case ID",IF(COUNTIFS($A$9:$A$1008,A107)&gt;1,"Duplicate case ID",IF(C107&gt;TODAY(),"Future incident date",IF(OR(E107="",F107="",G107="",H107="",I107="",J107=""),"Complete required fields",IF(OR(AND(E107&lt;&gt;"",COUNTIFS(Setup!$F$13:$F$212,E107)=0),AND(F107&lt;&gt;"",COUNTIFS(Setup!$G$13:$G$212,F107)=0),AND(G107&lt;&gt;"",COUNTIFS(Setup!$H$13:$H$212,G107)=0),AND(H107&lt;&gt;"",COUNTIFS(Setup!$I$13:$I$212,H107)=0),AND(I107&lt;&gt;"",COUNTIFS(Setup!$J$13:$J$212,I107)=0),AND(J107&lt;&gt;"",COUNTIFS(Setup!$K$13:$K$212,J107)=0),AND(K107&lt;&gt;"",COUNTIFS(Setup!$L$13:$L$212,K107)=0),AND(L107&lt;&gt;"",COUNTIFS(Setup!$M$13:$M$212,L107)=0),AND(M107&lt;&gt;"",COUNTIFS(Setup!$N$13:$N$212,M107)=0),AND(N107&lt;&gt;"",COUNTIFS(Setup!$O$13:$O$212,N107)=0),AND(O107&lt;&gt;"",COUNTIFS(Setup!$P$13:$P$212,O107)=0),AND(P107&lt;&gt;"",COUNTIFS(Setup!$Q$13:$Q$212,P107)=0),AND(V107&lt;&gt;"",COUNTIFS(Setup!$R$13:$R$212,V107)=0),AND(W107&lt;&gt;"",COUNTIFS(Setup!$R$13:$R$212,W107)=0),AND(X107&lt;&gt;"",COUNTIFS(Setup!$S$13:$S$212,X107)=0),AND(Y107&lt;&gt;"",COUNTIFS(Setup!$S$13:$S$212,Y107)=0),AND(Z107&lt;&gt;"",COUNTIFS(Setup!$T$13:$T$212,Z107)=0)),"Use listed categories",IF(J107="Pending","Confirm work-relatedness",IF(COUNTIFS($AI$9:$AI$1008,AI107,$C$9:$C$1008,"&lt;&gt;"&amp;C107)&gt;0,"Event dates disagree",IF(OR(AND(Q107&lt;&gt;"",OR(NOT(ISNUMBER(Q107)),Q107&lt;0)),AND(R107&lt;&gt;"",OR(NOT(ISNUMBER(R107)),R107&lt;0)),AND(S107&lt;&gt;"",OR(NOT(ISNUMBER(S107)),S107&lt;0))),"Check days / cost",IF(AND(I107="Lost time",OR(NOT(ISNUMBER(Q107)),Q107&lt;1)),"Enter lost days",IF(AND(I107="Restricted / modified work",OR(NOT(ISNUMBER(R107)),R107&lt;1)),"Enter restricted days",IF(AND(Z107="Closed",NOT(ISNUMBER(AB107))),"Enter closure date",IF(AND(ISNUMBER(AB107),OR(AB107&lt;C107,AB107&gt;TODAY())),"Check closure date","Ready"))))))))))))))</f>
        <v/>
      </c>
    </row>
    <row r="108" spans="1:37" ht="24.95" customHeight="1">
      <c r="A108" s="23"/>
      <c r="B108" s="23"/>
      <c r="C108" s="24"/>
      <c r="D108" s="25"/>
      <c r="E108" s="26"/>
      <c r="F108" s="26"/>
      <c r="G108" s="26"/>
      <c r="H108" s="26"/>
      <c r="I108" s="26"/>
      <c r="J108" s="26"/>
      <c r="K108" s="26"/>
      <c r="L108" s="26"/>
      <c r="M108" s="26"/>
      <c r="N108" s="26"/>
      <c r="O108" s="26"/>
      <c r="P108" s="26"/>
      <c r="Q108" s="27"/>
      <c r="R108" s="27"/>
      <c r="S108" s="28"/>
      <c r="T108" s="26"/>
      <c r="U108" s="26"/>
      <c r="V108" s="26"/>
      <c r="W108" s="26"/>
      <c r="X108" s="26"/>
      <c r="Y108" s="26"/>
      <c r="Z108" s="26"/>
      <c r="AA108" s="26"/>
      <c r="AB108" s="24"/>
      <c r="AC108" s="26"/>
      <c r="AD108" s="15" t="str">
        <f t="shared" si="6"/>
        <v/>
      </c>
      <c r="AE108" s="16" t="str">
        <f t="shared" si="7"/>
        <v/>
      </c>
      <c r="AF108" s="15" t="str">
        <f t="shared" si="8"/>
        <v/>
      </c>
      <c r="AG108" s="15">
        <f t="shared" si="9"/>
        <v>0</v>
      </c>
      <c r="AH108" s="15">
        <f t="shared" si="10"/>
        <v>0</v>
      </c>
      <c r="AI108" s="15" t="str">
        <f t="shared" si="11"/>
        <v/>
      </c>
      <c r="AJ108" s="15" t="str">
        <f>IF(AI108="","",IF(COUNTIFS($AI$9:AI108,AI108)=1,1,0))</f>
        <v/>
      </c>
      <c r="AK108" s="15" t="str">
        <f ca="1">IF(COUNTA(A108:AC108)=0,"",IF(OR(NOT(ISNUMBER(C108)),C108&lt;1),"Missing / invalid date",IF(A108="","Missing case ID",IF(COUNTIFS($A$9:$A$1008,A108)&gt;1,"Duplicate case ID",IF(C108&gt;TODAY(),"Future incident date",IF(OR(E108="",F108="",G108="",H108="",I108="",J108=""),"Complete required fields",IF(OR(AND(E108&lt;&gt;"",COUNTIFS(Setup!$F$13:$F$212,E108)=0),AND(F108&lt;&gt;"",COUNTIFS(Setup!$G$13:$G$212,F108)=0),AND(G108&lt;&gt;"",COUNTIFS(Setup!$H$13:$H$212,G108)=0),AND(H108&lt;&gt;"",COUNTIFS(Setup!$I$13:$I$212,H108)=0),AND(I108&lt;&gt;"",COUNTIFS(Setup!$J$13:$J$212,I108)=0),AND(J108&lt;&gt;"",COUNTIFS(Setup!$K$13:$K$212,J108)=0),AND(K108&lt;&gt;"",COUNTIFS(Setup!$L$13:$L$212,K108)=0),AND(L108&lt;&gt;"",COUNTIFS(Setup!$M$13:$M$212,L108)=0),AND(M108&lt;&gt;"",COUNTIFS(Setup!$N$13:$N$212,M108)=0),AND(N108&lt;&gt;"",COUNTIFS(Setup!$O$13:$O$212,N108)=0),AND(O108&lt;&gt;"",COUNTIFS(Setup!$P$13:$P$212,O108)=0),AND(P108&lt;&gt;"",COUNTIFS(Setup!$Q$13:$Q$212,P108)=0),AND(V108&lt;&gt;"",COUNTIFS(Setup!$R$13:$R$212,V108)=0),AND(W108&lt;&gt;"",COUNTIFS(Setup!$R$13:$R$212,W108)=0),AND(X108&lt;&gt;"",COUNTIFS(Setup!$S$13:$S$212,X108)=0),AND(Y108&lt;&gt;"",COUNTIFS(Setup!$S$13:$S$212,Y108)=0),AND(Z108&lt;&gt;"",COUNTIFS(Setup!$T$13:$T$212,Z108)=0)),"Use listed categories",IF(J108="Pending","Confirm work-relatedness",IF(COUNTIFS($AI$9:$AI$1008,AI108,$C$9:$C$1008,"&lt;&gt;"&amp;C108)&gt;0,"Event dates disagree",IF(OR(AND(Q108&lt;&gt;"",OR(NOT(ISNUMBER(Q108)),Q108&lt;0)),AND(R108&lt;&gt;"",OR(NOT(ISNUMBER(R108)),R108&lt;0)),AND(S108&lt;&gt;"",OR(NOT(ISNUMBER(S108)),S108&lt;0))),"Check days / cost",IF(AND(I108="Lost time",OR(NOT(ISNUMBER(Q108)),Q108&lt;1)),"Enter lost days",IF(AND(I108="Restricted / modified work",OR(NOT(ISNUMBER(R108)),R108&lt;1)),"Enter restricted days",IF(AND(Z108="Closed",NOT(ISNUMBER(AB108))),"Enter closure date",IF(AND(ISNUMBER(AB108),OR(AB108&lt;C108,AB108&gt;TODAY())),"Check closure date","Ready"))))))))))))))</f>
        <v/>
      </c>
    </row>
    <row r="109" spans="1:37" ht="24.95" customHeight="1">
      <c r="A109" s="17"/>
      <c r="B109" s="17"/>
      <c r="C109" s="18"/>
      <c r="D109" s="19"/>
      <c r="E109" s="20"/>
      <c r="F109" s="20"/>
      <c r="G109" s="20"/>
      <c r="H109" s="20"/>
      <c r="I109" s="20"/>
      <c r="J109" s="20"/>
      <c r="K109" s="20"/>
      <c r="L109" s="20"/>
      <c r="M109" s="20"/>
      <c r="N109" s="20"/>
      <c r="O109" s="20"/>
      <c r="P109" s="20"/>
      <c r="Q109" s="21"/>
      <c r="R109" s="21"/>
      <c r="S109" s="22"/>
      <c r="T109" s="20"/>
      <c r="U109" s="20"/>
      <c r="V109" s="20"/>
      <c r="W109" s="20"/>
      <c r="X109" s="20"/>
      <c r="Y109" s="20"/>
      <c r="Z109" s="20"/>
      <c r="AA109" s="20"/>
      <c r="AB109" s="18"/>
      <c r="AC109" s="20"/>
      <c r="AD109" s="15" t="str">
        <f t="shared" si="6"/>
        <v/>
      </c>
      <c r="AE109" s="16" t="str">
        <f t="shared" si="7"/>
        <v/>
      </c>
      <c r="AF109" s="15" t="str">
        <f t="shared" si="8"/>
        <v/>
      </c>
      <c r="AG109" s="15">
        <f t="shared" si="9"/>
        <v>0</v>
      </c>
      <c r="AH109" s="15">
        <f t="shared" si="10"/>
        <v>0</v>
      </c>
      <c r="AI109" s="15" t="str">
        <f t="shared" si="11"/>
        <v/>
      </c>
      <c r="AJ109" s="15" t="str">
        <f>IF(AI109="","",IF(COUNTIFS($AI$9:AI109,AI109)=1,1,0))</f>
        <v/>
      </c>
      <c r="AK109" s="15" t="str">
        <f ca="1">IF(COUNTA(A109:AC109)=0,"",IF(OR(NOT(ISNUMBER(C109)),C109&lt;1),"Missing / invalid date",IF(A109="","Missing case ID",IF(COUNTIFS($A$9:$A$1008,A109)&gt;1,"Duplicate case ID",IF(C109&gt;TODAY(),"Future incident date",IF(OR(E109="",F109="",G109="",H109="",I109="",J109=""),"Complete required fields",IF(OR(AND(E109&lt;&gt;"",COUNTIFS(Setup!$F$13:$F$212,E109)=0),AND(F109&lt;&gt;"",COUNTIFS(Setup!$G$13:$G$212,F109)=0),AND(G109&lt;&gt;"",COUNTIFS(Setup!$H$13:$H$212,G109)=0),AND(H109&lt;&gt;"",COUNTIFS(Setup!$I$13:$I$212,H109)=0),AND(I109&lt;&gt;"",COUNTIFS(Setup!$J$13:$J$212,I109)=0),AND(J109&lt;&gt;"",COUNTIFS(Setup!$K$13:$K$212,J109)=0),AND(K109&lt;&gt;"",COUNTIFS(Setup!$L$13:$L$212,K109)=0),AND(L109&lt;&gt;"",COUNTIFS(Setup!$M$13:$M$212,L109)=0),AND(M109&lt;&gt;"",COUNTIFS(Setup!$N$13:$N$212,M109)=0),AND(N109&lt;&gt;"",COUNTIFS(Setup!$O$13:$O$212,N109)=0),AND(O109&lt;&gt;"",COUNTIFS(Setup!$P$13:$P$212,O109)=0),AND(P109&lt;&gt;"",COUNTIFS(Setup!$Q$13:$Q$212,P109)=0),AND(V109&lt;&gt;"",COUNTIFS(Setup!$R$13:$R$212,V109)=0),AND(W109&lt;&gt;"",COUNTIFS(Setup!$R$13:$R$212,W109)=0),AND(X109&lt;&gt;"",COUNTIFS(Setup!$S$13:$S$212,X109)=0),AND(Y109&lt;&gt;"",COUNTIFS(Setup!$S$13:$S$212,Y109)=0),AND(Z109&lt;&gt;"",COUNTIFS(Setup!$T$13:$T$212,Z109)=0)),"Use listed categories",IF(J109="Pending","Confirm work-relatedness",IF(COUNTIFS($AI$9:$AI$1008,AI109,$C$9:$C$1008,"&lt;&gt;"&amp;C109)&gt;0,"Event dates disagree",IF(OR(AND(Q109&lt;&gt;"",OR(NOT(ISNUMBER(Q109)),Q109&lt;0)),AND(R109&lt;&gt;"",OR(NOT(ISNUMBER(R109)),R109&lt;0)),AND(S109&lt;&gt;"",OR(NOT(ISNUMBER(S109)),S109&lt;0))),"Check days / cost",IF(AND(I109="Lost time",OR(NOT(ISNUMBER(Q109)),Q109&lt;1)),"Enter lost days",IF(AND(I109="Restricted / modified work",OR(NOT(ISNUMBER(R109)),R109&lt;1)),"Enter restricted days",IF(AND(Z109="Closed",NOT(ISNUMBER(AB109))),"Enter closure date",IF(AND(ISNUMBER(AB109),OR(AB109&lt;C109,AB109&gt;TODAY())),"Check closure date","Ready"))))))))))))))</f>
        <v/>
      </c>
    </row>
    <row r="110" spans="1:37" ht="24.95" customHeight="1">
      <c r="A110" s="23"/>
      <c r="B110" s="23"/>
      <c r="C110" s="24"/>
      <c r="D110" s="25"/>
      <c r="E110" s="26"/>
      <c r="F110" s="26"/>
      <c r="G110" s="26"/>
      <c r="H110" s="26"/>
      <c r="I110" s="26"/>
      <c r="J110" s="26"/>
      <c r="K110" s="26"/>
      <c r="L110" s="26"/>
      <c r="M110" s="26"/>
      <c r="N110" s="26"/>
      <c r="O110" s="26"/>
      <c r="P110" s="26"/>
      <c r="Q110" s="27"/>
      <c r="R110" s="27"/>
      <c r="S110" s="28"/>
      <c r="T110" s="26"/>
      <c r="U110" s="26"/>
      <c r="V110" s="26"/>
      <c r="W110" s="26"/>
      <c r="X110" s="26"/>
      <c r="Y110" s="26"/>
      <c r="Z110" s="26"/>
      <c r="AA110" s="26"/>
      <c r="AB110" s="24"/>
      <c r="AC110" s="26"/>
      <c r="AD110" s="15" t="str">
        <f t="shared" si="6"/>
        <v/>
      </c>
      <c r="AE110" s="16" t="str">
        <f t="shared" si="7"/>
        <v/>
      </c>
      <c r="AF110" s="15" t="str">
        <f t="shared" si="8"/>
        <v/>
      </c>
      <c r="AG110" s="15">
        <f t="shared" si="9"/>
        <v>0</v>
      </c>
      <c r="AH110" s="15">
        <f t="shared" si="10"/>
        <v>0</v>
      </c>
      <c r="AI110" s="15" t="str">
        <f t="shared" si="11"/>
        <v/>
      </c>
      <c r="AJ110" s="15" t="str">
        <f>IF(AI110="","",IF(COUNTIFS($AI$9:AI110,AI110)=1,1,0))</f>
        <v/>
      </c>
      <c r="AK110" s="15" t="str">
        <f ca="1">IF(COUNTA(A110:AC110)=0,"",IF(OR(NOT(ISNUMBER(C110)),C110&lt;1),"Missing / invalid date",IF(A110="","Missing case ID",IF(COUNTIFS($A$9:$A$1008,A110)&gt;1,"Duplicate case ID",IF(C110&gt;TODAY(),"Future incident date",IF(OR(E110="",F110="",G110="",H110="",I110="",J110=""),"Complete required fields",IF(OR(AND(E110&lt;&gt;"",COUNTIFS(Setup!$F$13:$F$212,E110)=0),AND(F110&lt;&gt;"",COUNTIFS(Setup!$G$13:$G$212,F110)=0),AND(G110&lt;&gt;"",COUNTIFS(Setup!$H$13:$H$212,G110)=0),AND(H110&lt;&gt;"",COUNTIFS(Setup!$I$13:$I$212,H110)=0),AND(I110&lt;&gt;"",COUNTIFS(Setup!$J$13:$J$212,I110)=0),AND(J110&lt;&gt;"",COUNTIFS(Setup!$K$13:$K$212,J110)=0),AND(K110&lt;&gt;"",COUNTIFS(Setup!$L$13:$L$212,K110)=0),AND(L110&lt;&gt;"",COUNTIFS(Setup!$M$13:$M$212,L110)=0),AND(M110&lt;&gt;"",COUNTIFS(Setup!$N$13:$N$212,M110)=0),AND(N110&lt;&gt;"",COUNTIFS(Setup!$O$13:$O$212,N110)=0),AND(O110&lt;&gt;"",COUNTIFS(Setup!$P$13:$P$212,O110)=0),AND(P110&lt;&gt;"",COUNTIFS(Setup!$Q$13:$Q$212,P110)=0),AND(V110&lt;&gt;"",COUNTIFS(Setup!$R$13:$R$212,V110)=0),AND(W110&lt;&gt;"",COUNTIFS(Setup!$R$13:$R$212,W110)=0),AND(X110&lt;&gt;"",COUNTIFS(Setup!$S$13:$S$212,X110)=0),AND(Y110&lt;&gt;"",COUNTIFS(Setup!$S$13:$S$212,Y110)=0),AND(Z110&lt;&gt;"",COUNTIFS(Setup!$T$13:$T$212,Z110)=0)),"Use listed categories",IF(J110="Pending","Confirm work-relatedness",IF(COUNTIFS($AI$9:$AI$1008,AI110,$C$9:$C$1008,"&lt;&gt;"&amp;C110)&gt;0,"Event dates disagree",IF(OR(AND(Q110&lt;&gt;"",OR(NOT(ISNUMBER(Q110)),Q110&lt;0)),AND(R110&lt;&gt;"",OR(NOT(ISNUMBER(R110)),R110&lt;0)),AND(S110&lt;&gt;"",OR(NOT(ISNUMBER(S110)),S110&lt;0))),"Check days / cost",IF(AND(I110="Lost time",OR(NOT(ISNUMBER(Q110)),Q110&lt;1)),"Enter lost days",IF(AND(I110="Restricted / modified work",OR(NOT(ISNUMBER(R110)),R110&lt;1)),"Enter restricted days",IF(AND(Z110="Closed",NOT(ISNUMBER(AB110))),"Enter closure date",IF(AND(ISNUMBER(AB110),OR(AB110&lt;C110,AB110&gt;TODAY())),"Check closure date","Ready"))))))))))))))</f>
        <v/>
      </c>
    </row>
    <row r="111" spans="1:37" ht="24.95" customHeight="1">
      <c r="A111" s="17"/>
      <c r="B111" s="17"/>
      <c r="C111" s="18"/>
      <c r="D111" s="19"/>
      <c r="E111" s="20"/>
      <c r="F111" s="20"/>
      <c r="G111" s="20"/>
      <c r="H111" s="20"/>
      <c r="I111" s="20"/>
      <c r="J111" s="20"/>
      <c r="K111" s="20"/>
      <c r="L111" s="20"/>
      <c r="M111" s="20"/>
      <c r="N111" s="20"/>
      <c r="O111" s="20"/>
      <c r="P111" s="20"/>
      <c r="Q111" s="21"/>
      <c r="R111" s="21"/>
      <c r="S111" s="22"/>
      <c r="T111" s="20"/>
      <c r="U111" s="20"/>
      <c r="V111" s="20"/>
      <c r="W111" s="20"/>
      <c r="X111" s="20"/>
      <c r="Y111" s="20"/>
      <c r="Z111" s="20"/>
      <c r="AA111" s="20"/>
      <c r="AB111" s="18"/>
      <c r="AC111" s="20"/>
      <c r="AD111" s="15" t="str">
        <f t="shared" si="6"/>
        <v/>
      </c>
      <c r="AE111" s="16" t="str">
        <f t="shared" si="7"/>
        <v/>
      </c>
      <c r="AF111" s="15" t="str">
        <f t="shared" si="8"/>
        <v/>
      </c>
      <c r="AG111" s="15">
        <f t="shared" si="9"/>
        <v>0</v>
      </c>
      <c r="AH111" s="15">
        <f t="shared" si="10"/>
        <v>0</v>
      </c>
      <c r="AI111" s="15" t="str">
        <f t="shared" si="11"/>
        <v/>
      </c>
      <c r="AJ111" s="15" t="str">
        <f>IF(AI111="","",IF(COUNTIFS($AI$9:AI111,AI111)=1,1,0))</f>
        <v/>
      </c>
      <c r="AK111" s="15" t="str">
        <f ca="1">IF(COUNTA(A111:AC111)=0,"",IF(OR(NOT(ISNUMBER(C111)),C111&lt;1),"Missing / invalid date",IF(A111="","Missing case ID",IF(COUNTIFS($A$9:$A$1008,A111)&gt;1,"Duplicate case ID",IF(C111&gt;TODAY(),"Future incident date",IF(OR(E111="",F111="",G111="",H111="",I111="",J111=""),"Complete required fields",IF(OR(AND(E111&lt;&gt;"",COUNTIFS(Setup!$F$13:$F$212,E111)=0),AND(F111&lt;&gt;"",COUNTIFS(Setup!$G$13:$G$212,F111)=0),AND(G111&lt;&gt;"",COUNTIFS(Setup!$H$13:$H$212,G111)=0),AND(H111&lt;&gt;"",COUNTIFS(Setup!$I$13:$I$212,H111)=0),AND(I111&lt;&gt;"",COUNTIFS(Setup!$J$13:$J$212,I111)=0),AND(J111&lt;&gt;"",COUNTIFS(Setup!$K$13:$K$212,J111)=0),AND(K111&lt;&gt;"",COUNTIFS(Setup!$L$13:$L$212,K111)=0),AND(L111&lt;&gt;"",COUNTIFS(Setup!$M$13:$M$212,L111)=0),AND(M111&lt;&gt;"",COUNTIFS(Setup!$N$13:$N$212,M111)=0),AND(N111&lt;&gt;"",COUNTIFS(Setup!$O$13:$O$212,N111)=0),AND(O111&lt;&gt;"",COUNTIFS(Setup!$P$13:$P$212,O111)=0),AND(P111&lt;&gt;"",COUNTIFS(Setup!$Q$13:$Q$212,P111)=0),AND(V111&lt;&gt;"",COUNTIFS(Setup!$R$13:$R$212,V111)=0),AND(W111&lt;&gt;"",COUNTIFS(Setup!$R$13:$R$212,W111)=0),AND(X111&lt;&gt;"",COUNTIFS(Setup!$S$13:$S$212,X111)=0),AND(Y111&lt;&gt;"",COUNTIFS(Setup!$S$13:$S$212,Y111)=0),AND(Z111&lt;&gt;"",COUNTIFS(Setup!$T$13:$T$212,Z111)=0)),"Use listed categories",IF(J111="Pending","Confirm work-relatedness",IF(COUNTIFS($AI$9:$AI$1008,AI111,$C$9:$C$1008,"&lt;&gt;"&amp;C111)&gt;0,"Event dates disagree",IF(OR(AND(Q111&lt;&gt;"",OR(NOT(ISNUMBER(Q111)),Q111&lt;0)),AND(R111&lt;&gt;"",OR(NOT(ISNUMBER(R111)),R111&lt;0)),AND(S111&lt;&gt;"",OR(NOT(ISNUMBER(S111)),S111&lt;0))),"Check days / cost",IF(AND(I111="Lost time",OR(NOT(ISNUMBER(Q111)),Q111&lt;1)),"Enter lost days",IF(AND(I111="Restricted / modified work",OR(NOT(ISNUMBER(R111)),R111&lt;1)),"Enter restricted days",IF(AND(Z111="Closed",NOT(ISNUMBER(AB111))),"Enter closure date",IF(AND(ISNUMBER(AB111),OR(AB111&lt;C111,AB111&gt;TODAY())),"Check closure date","Ready"))))))))))))))</f>
        <v/>
      </c>
    </row>
    <row r="112" spans="1:37" ht="24.95" customHeight="1">
      <c r="A112" s="23"/>
      <c r="B112" s="23"/>
      <c r="C112" s="24"/>
      <c r="D112" s="25"/>
      <c r="E112" s="26"/>
      <c r="F112" s="26"/>
      <c r="G112" s="26"/>
      <c r="H112" s="26"/>
      <c r="I112" s="26"/>
      <c r="J112" s="26"/>
      <c r="K112" s="26"/>
      <c r="L112" s="26"/>
      <c r="M112" s="26"/>
      <c r="N112" s="26"/>
      <c r="O112" s="26"/>
      <c r="P112" s="26"/>
      <c r="Q112" s="27"/>
      <c r="R112" s="27"/>
      <c r="S112" s="28"/>
      <c r="T112" s="26"/>
      <c r="U112" s="26"/>
      <c r="V112" s="26"/>
      <c r="W112" s="26"/>
      <c r="X112" s="26"/>
      <c r="Y112" s="26"/>
      <c r="Z112" s="26"/>
      <c r="AA112" s="26"/>
      <c r="AB112" s="24"/>
      <c r="AC112" s="26"/>
      <c r="AD112" s="15" t="str">
        <f t="shared" si="6"/>
        <v/>
      </c>
      <c r="AE112" s="16" t="str">
        <f t="shared" si="7"/>
        <v/>
      </c>
      <c r="AF112" s="15" t="str">
        <f t="shared" si="8"/>
        <v/>
      </c>
      <c r="AG112" s="15">
        <f t="shared" si="9"/>
        <v>0</v>
      </c>
      <c r="AH112" s="15">
        <f t="shared" si="10"/>
        <v>0</v>
      </c>
      <c r="AI112" s="15" t="str">
        <f t="shared" si="11"/>
        <v/>
      </c>
      <c r="AJ112" s="15" t="str">
        <f>IF(AI112="","",IF(COUNTIFS($AI$9:AI112,AI112)=1,1,0))</f>
        <v/>
      </c>
      <c r="AK112" s="15" t="str">
        <f ca="1">IF(COUNTA(A112:AC112)=0,"",IF(OR(NOT(ISNUMBER(C112)),C112&lt;1),"Missing / invalid date",IF(A112="","Missing case ID",IF(COUNTIFS($A$9:$A$1008,A112)&gt;1,"Duplicate case ID",IF(C112&gt;TODAY(),"Future incident date",IF(OR(E112="",F112="",G112="",H112="",I112="",J112=""),"Complete required fields",IF(OR(AND(E112&lt;&gt;"",COUNTIFS(Setup!$F$13:$F$212,E112)=0),AND(F112&lt;&gt;"",COUNTIFS(Setup!$G$13:$G$212,F112)=0),AND(G112&lt;&gt;"",COUNTIFS(Setup!$H$13:$H$212,G112)=0),AND(H112&lt;&gt;"",COUNTIFS(Setup!$I$13:$I$212,H112)=0),AND(I112&lt;&gt;"",COUNTIFS(Setup!$J$13:$J$212,I112)=0),AND(J112&lt;&gt;"",COUNTIFS(Setup!$K$13:$K$212,J112)=0),AND(K112&lt;&gt;"",COUNTIFS(Setup!$L$13:$L$212,K112)=0),AND(L112&lt;&gt;"",COUNTIFS(Setup!$M$13:$M$212,L112)=0),AND(M112&lt;&gt;"",COUNTIFS(Setup!$N$13:$N$212,M112)=0),AND(N112&lt;&gt;"",COUNTIFS(Setup!$O$13:$O$212,N112)=0),AND(O112&lt;&gt;"",COUNTIFS(Setup!$P$13:$P$212,O112)=0),AND(P112&lt;&gt;"",COUNTIFS(Setup!$Q$13:$Q$212,P112)=0),AND(V112&lt;&gt;"",COUNTIFS(Setup!$R$13:$R$212,V112)=0),AND(W112&lt;&gt;"",COUNTIFS(Setup!$R$13:$R$212,W112)=0),AND(X112&lt;&gt;"",COUNTIFS(Setup!$S$13:$S$212,X112)=0),AND(Y112&lt;&gt;"",COUNTIFS(Setup!$S$13:$S$212,Y112)=0),AND(Z112&lt;&gt;"",COUNTIFS(Setup!$T$13:$T$212,Z112)=0)),"Use listed categories",IF(J112="Pending","Confirm work-relatedness",IF(COUNTIFS($AI$9:$AI$1008,AI112,$C$9:$C$1008,"&lt;&gt;"&amp;C112)&gt;0,"Event dates disagree",IF(OR(AND(Q112&lt;&gt;"",OR(NOT(ISNUMBER(Q112)),Q112&lt;0)),AND(R112&lt;&gt;"",OR(NOT(ISNUMBER(R112)),R112&lt;0)),AND(S112&lt;&gt;"",OR(NOT(ISNUMBER(S112)),S112&lt;0))),"Check days / cost",IF(AND(I112="Lost time",OR(NOT(ISNUMBER(Q112)),Q112&lt;1)),"Enter lost days",IF(AND(I112="Restricted / modified work",OR(NOT(ISNUMBER(R112)),R112&lt;1)),"Enter restricted days",IF(AND(Z112="Closed",NOT(ISNUMBER(AB112))),"Enter closure date",IF(AND(ISNUMBER(AB112),OR(AB112&lt;C112,AB112&gt;TODAY())),"Check closure date","Ready"))))))))))))))</f>
        <v/>
      </c>
    </row>
    <row r="113" spans="1:37" ht="24.95" customHeight="1">
      <c r="A113" s="17"/>
      <c r="B113" s="17"/>
      <c r="C113" s="18"/>
      <c r="D113" s="19"/>
      <c r="E113" s="20"/>
      <c r="F113" s="20"/>
      <c r="G113" s="20"/>
      <c r="H113" s="20"/>
      <c r="I113" s="20"/>
      <c r="J113" s="20"/>
      <c r="K113" s="20"/>
      <c r="L113" s="20"/>
      <c r="M113" s="20"/>
      <c r="N113" s="20"/>
      <c r="O113" s="20"/>
      <c r="P113" s="20"/>
      <c r="Q113" s="21"/>
      <c r="R113" s="21"/>
      <c r="S113" s="22"/>
      <c r="T113" s="20"/>
      <c r="U113" s="20"/>
      <c r="V113" s="20"/>
      <c r="W113" s="20"/>
      <c r="X113" s="20"/>
      <c r="Y113" s="20"/>
      <c r="Z113" s="20"/>
      <c r="AA113" s="20"/>
      <c r="AB113" s="18"/>
      <c r="AC113" s="20"/>
      <c r="AD113" s="15" t="str">
        <f t="shared" si="6"/>
        <v/>
      </c>
      <c r="AE113" s="16" t="str">
        <f t="shared" si="7"/>
        <v/>
      </c>
      <c r="AF113" s="15" t="str">
        <f t="shared" si="8"/>
        <v/>
      </c>
      <c r="AG113" s="15">
        <f t="shared" si="9"/>
        <v>0</v>
      </c>
      <c r="AH113" s="15">
        <f t="shared" si="10"/>
        <v>0</v>
      </c>
      <c r="AI113" s="15" t="str">
        <f t="shared" si="11"/>
        <v/>
      </c>
      <c r="AJ113" s="15" t="str">
        <f>IF(AI113="","",IF(COUNTIFS($AI$9:AI113,AI113)=1,1,0))</f>
        <v/>
      </c>
      <c r="AK113" s="15" t="str">
        <f ca="1">IF(COUNTA(A113:AC113)=0,"",IF(OR(NOT(ISNUMBER(C113)),C113&lt;1),"Missing / invalid date",IF(A113="","Missing case ID",IF(COUNTIFS($A$9:$A$1008,A113)&gt;1,"Duplicate case ID",IF(C113&gt;TODAY(),"Future incident date",IF(OR(E113="",F113="",G113="",H113="",I113="",J113=""),"Complete required fields",IF(OR(AND(E113&lt;&gt;"",COUNTIFS(Setup!$F$13:$F$212,E113)=0),AND(F113&lt;&gt;"",COUNTIFS(Setup!$G$13:$G$212,F113)=0),AND(G113&lt;&gt;"",COUNTIFS(Setup!$H$13:$H$212,G113)=0),AND(H113&lt;&gt;"",COUNTIFS(Setup!$I$13:$I$212,H113)=0),AND(I113&lt;&gt;"",COUNTIFS(Setup!$J$13:$J$212,I113)=0),AND(J113&lt;&gt;"",COUNTIFS(Setup!$K$13:$K$212,J113)=0),AND(K113&lt;&gt;"",COUNTIFS(Setup!$L$13:$L$212,K113)=0),AND(L113&lt;&gt;"",COUNTIFS(Setup!$M$13:$M$212,L113)=0),AND(M113&lt;&gt;"",COUNTIFS(Setup!$N$13:$N$212,M113)=0),AND(N113&lt;&gt;"",COUNTIFS(Setup!$O$13:$O$212,N113)=0),AND(O113&lt;&gt;"",COUNTIFS(Setup!$P$13:$P$212,O113)=0),AND(P113&lt;&gt;"",COUNTIFS(Setup!$Q$13:$Q$212,P113)=0),AND(V113&lt;&gt;"",COUNTIFS(Setup!$R$13:$R$212,V113)=0),AND(W113&lt;&gt;"",COUNTIFS(Setup!$R$13:$R$212,W113)=0),AND(X113&lt;&gt;"",COUNTIFS(Setup!$S$13:$S$212,X113)=0),AND(Y113&lt;&gt;"",COUNTIFS(Setup!$S$13:$S$212,Y113)=0),AND(Z113&lt;&gt;"",COUNTIFS(Setup!$T$13:$T$212,Z113)=0)),"Use listed categories",IF(J113="Pending","Confirm work-relatedness",IF(COUNTIFS($AI$9:$AI$1008,AI113,$C$9:$C$1008,"&lt;&gt;"&amp;C113)&gt;0,"Event dates disagree",IF(OR(AND(Q113&lt;&gt;"",OR(NOT(ISNUMBER(Q113)),Q113&lt;0)),AND(R113&lt;&gt;"",OR(NOT(ISNUMBER(R113)),R113&lt;0)),AND(S113&lt;&gt;"",OR(NOT(ISNUMBER(S113)),S113&lt;0))),"Check days / cost",IF(AND(I113="Lost time",OR(NOT(ISNUMBER(Q113)),Q113&lt;1)),"Enter lost days",IF(AND(I113="Restricted / modified work",OR(NOT(ISNUMBER(R113)),R113&lt;1)),"Enter restricted days",IF(AND(Z113="Closed",NOT(ISNUMBER(AB113))),"Enter closure date",IF(AND(ISNUMBER(AB113),OR(AB113&lt;C113,AB113&gt;TODAY())),"Check closure date","Ready"))))))))))))))</f>
        <v/>
      </c>
    </row>
    <row r="114" spans="1:37" ht="24.95" customHeight="1">
      <c r="A114" s="23"/>
      <c r="B114" s="23"/>
      <c r="C114" s="24"/>
      <c r="D114" s="25"/>
      <c r="E114" s="26"/>
      <c r="F114" s="26"/>
      <c r="G114" s="26"/>
      <c r="H114" s="26"/>
      <c r="I114" s="26"/>
      <c r="J114" s="26"/>
      <c r="K114" s="26"/>
      <c r="L114" s="26"/>
      <c r="M114" s="26"/>
      <c r="N114" s="26"/>
      <c r="O114" s="26"/>
      <c r="P114" s="26"/>
      <c r="Q114" s="27"/>
      <c r="R114" s="27"/>
      <c r="S114" s="28"/>
      <c r="T114" s="26"/>
      <c r="U114" s="26"/>
      <c r="V114" s="26"/>
      <c r="W114" s="26"/>
      <c r="X114" s="26"/>
      <c r="Y114" s="26"/>
      <c r="Z114" s="26"/>
      <c r="AA114" s="26"/>
      <c r="AB114" s="24"/>
      <c r="AC114" s="26"/>
      <c r="AD114" s="15" t="str">
        <f t="shared" si="6"/>
        <v/>
      </c>
      <c r="AE114" s="16" t="str">
        <f t="shared" si="7"/>
        <v/>
      </c>
      <c r="AF114" s="15" t="str">
        <f t="shared" si="8"/>
        <v/>
      </c>
      <c r="AG114" s="15">
        <f t="shared" si="9"/>
        <v>0</v>
      </c>
      <c r="AH114" s="15">
        <f t="shared" si="10"/>
        <v>0</v>
      </c>
      <c r="AI114" s="15" t="str">
        <f t="shared" si="11"/>
        <v/>
      </c>
      <c r="AJ114" s="15" t="str">
        <f>IF(AI114="","",IF(COUNTIFS($AI$9:AI114,AI114)=1,1,0))</f>
        <v/>
      </c>
      <c r="AK114" s="15" t="str">
        <f ca="1">IF(COUNTA(A114:AC114)=0,"",IF(OR(NOT(ISNUMBER(C114)),C114&lt;1),"Missing / invalid date",IF(A114="","Missing case ID",IF(COUNTIFS($A$9:$A$1008,A114)&gt;1,"Duplicate case ID",IF(C114&gt;TODAY(),"Future incident date",IF(OR(E114="",F114="",G114="",H114="",I114="",J114=""),"Complete required fields",IF(OR(AND(E114&lt;&gt;"",COUNTIFS(Setup!$F$13:$F$212,E114)=0),AND(F114&lt;&gt;"",COUNTIFS(Setup!$G$13:$G$212,F114)=0),AND(G114&lt;&gt;"",COUNTIFS(Setup!$H$13:$H$212,G114)=0),AND(H114&lt;&gt;"",COUNTIFS(Setup!$I$13:$I$212,H114)=0),AND(I114&lt;&gt;"",COUNTIFS(Setup!$J$13:$J$212,I114)=0),AND(J114&lt;&gt;"",COUNTIFS(Setup!$K$13:$K$212,J114)=0),AND(K114&lt;&gt;"",COUNTIFS(Setup!$L$13:$L$212,K114)=0),AND(L114&lt;&gt;"",COUNTIFS(Setup!$M$13:$M$212,L114)=0),AND(M114&lt;&gt;"",COUNTIFS(Setup!$N$13:$N$212,M114)=0),AND(N114&lt;&gt;"",COUNTIFS(Setup!$O$13:$O$212,N114)=0),AND(O114&lt;&gt;"",COUNTIFS(Setup!$P$13:$P$212,O114)=0),AND(P114&lt;&gt;"",COUNTIFS(Setup!$Q$13:$Q$212,P114)=0),AND(V114&lt;&gt;"",COUNTIFS(Setup!$R$13:$R$212,V114)=0),AND(W114&lt;&gt;"",COUNTIFS(Setup!$R$13:$R$212,W114)=0),AND(X114&lt;&gt;"",COUNTIFS(Setup!$S$13:$S$212,X114)=0),AND(Y114&lt;&gt;"",COUNTIFS(Setup!$S$13:$S$212,Y114)=0),AND(Z114&lt;&gt;"",COUNTIFS(Setup!$T$13:$T$212,Z114)=0)),"Use listed categories",IF(J114="Pending","Confirm work-relatedness",IF(COUNTIFS($AI$9:$AI$1008,AI114,$C$9:$C$1008,"&lt;&gt;"&amp;C114)&gt;0,"Event dates disagree",IF(OR(AND(Q114&lt;&gt;"",OR(NOT(ISNUMBER(Q114)),Q114&lt;0)),AND(R114&lt;&gt;"",OR(NOT(ISNUMBER(R114)),R114&lt;0)),AND(S114&lt;&gt;"",OR(NOT(ISNUMBER(S114)),S114&lt;0))),"Check days / cost",IF(AND(I114="Lost time",OR(NOT(ISNUMBER(Q114)),Q114&lt;1)),"Enter lost days",IF(AND(I114="Restricted / modified work",OR(NOT(ISNUMBER(R114)),R114&lt;1)),"Enter restricted days",IF(AND(Z114="Closed",NOT(ISNUMBER(AB114))),"Enter closure date",IF(AND(ISNUMBER(AB114),OR(AB114&lt;C114,AB114&gt;TODAY())),"Check closure date","Ready"))))))))))))))</f>
        <v/>
      </c>
    </row>
    <row r="115" spans="1:37" ht="24.95" customHeight="1">
      <c r="A115" s="17"/>
      <c r="B115" s="17"/>
      <c r="C115" s="18"/>
      <c r="D115" s="19"/>
      <c r="E115" s="20"/>
      <c r="F115" s="20"/>
      <c r="G115" s="20"/>
      <c r="H115" s="20"/>
      <c r="I115" s="20"/>
      <c r="J115" s="20"/>
      <c r="K115" s="20"/>
      <c r="L115" s="20"/>
      <c r="M115" s="20"/>
      <c r="N115" s="20"/>
      <c r="O115" s="20"/>
      <c r="P115" s="20"/>
      <c r="Q115" s="21"/>
      <c r="R115" s="21"/>
      <c r="S115" s="22"/>
      <c r="T115" s="20"/>
      <c r="U115" s="20"/>
      <c r="V115" s="20"/>
      <c r="W115" s="20"/>
      <c r="X115" s="20"/>
      <c r="Y115" s="20"/>
      <c r="Z115" s="20"/>
      <c r="AA115" s="20"/>
      <c r="AB115" s="18"/>
      <c r="AC115" s="20"/>
      <c r="AD115" s="15" t="str">
        <f t="shared" si="6"/>
        <v/>
      </c>
      <c r="AE115" s="16" t="str">
        <f t="shared" si="7"/>
        <v/>
      </c>
      <c r="AF115" s="15" t="str">
        <f t="shared" si="8"/>
        <v/>
      </c>
      <c r="AG115" s="15">
        <f t="shared" si="9"/>
        <v>0</v>
      </c>
      <c r="AH115" s="15">
        <f t="shared" si="10"/>
        <v>0</v>
      </c>
      <c r="AI115" s="15" t="str">
        <f t="shared" si="11"/>
        <v/>
      </c>
      <c r="AJ115" s="15" t="str">
        <f>IF(AI115="","",IF(COUNTIFS($AI$9:AI115,AI115)=1,1,0))</f>
        <v/>
      </c>
      <c r="AK115" s="15" t="str">
        <f ca="1">IF(COUNTA(A115:AC115)=0,"",IF(OR(NOT(ISNUMBER(C115)),C115&lt;1),"Missing / invalid date",IF(A115="","Missing case ID",IF(COUNTIFS($A$9:$A$1008,A115)&gt;1,"Duplicate case ID",IF(C115&gt;TODAY(),"Future incident date",IF(OR(E115="",F115="",G115="",H115="",I115="",J115=""),"Complete required fields",IF(OR(AND(E115&lt;&gt;"",COUNTIFS(Setup!$F$13:$F$212,E115)=0),AND(F115&lt;&gt;"",COUNTIFS(Setup!$G$13:$G$212,F115)=0),AND(G115&lt;&gt;"",COUNTIFS(Setup!$H$13:$H$212,G115)=0),AND(H115&lt;&gt;"",COUNTIFS(Setup!$I$13:$I$212,H115)=0),AND(I115&lt;&gt;"",COUNTIFS(Setup!$J$13:$J$212,I115)=0),AND(J115&lt;&gt;"",COUNTIFS(Setup!$K$13:$K$212,J115)=0),AND(K115&lt;&gt;"",COUNTIFS(Setup!$L$13:$L$212,K115)=0),AND(L115&lt;&gt;"",COUNTIFS(Setup!$M$13:$M$212,L115)=0),AND(M115&lt;&gt;"",COUNTIFS(Setup!$N$13:$N$212,M115)=0),AND(N115&lt;&gt;"",COUNTIFS(Setup!$O$13:$O$212,N115)=0),AND(O115&lt;&gt;"",COUNTIFS(Setup!$P$13:$P$212,O115)=0),AND(P115&lt;&gt;"",COUNTIFS(Setup!$Q$13:$Q$212,P115)=0),AND(V115&lt;&gt;"",COUNTIFS(Setup!$R$13:$R$212,V115)=0),AND(W115&lt;&gt;"",COUNTIFS(Setup!$R$13:$R$212,W115)=0),AND(X115&lt;&gt;"",COUNTIFS(Setup!$S$13:$S$212,X115)=0),AND(Y115&lt;&gt;"",COUNTIFS(Setup!$S$13:$S$212,Y115)=0),AND(Z115&lt;&gt;"",COUNTIFS(Setup!$T$13:$T$212,Z115)=0)),"Use listed categories",IF(J115="Pending","Confirm work-relatedness",IF(COUNTIFS($AI$9:$AI$1008,AI115,$C$9:$C$1008,"&lt;&gt;"&amp;C115)&gt;0,"Event dates disagree",IF(OR(AND(Q115&lt;&gt;"",OR(NOT(ISNUMBER(Q115)),Q115&lt;0)),AND(R115&lt;&gt;"",OR(NOT(ISNUMBER(R115)),R115&lt;0)),AND(S115&lt;&gt;"",OR(NOT(ISNUMBER(S115)),S115&lt;0))),"Check days / cost",IF(AND(I115="Lost time",OR(NOT(ISNUMBER(Q115)),Q115&lt;1)),"Enter lost days",IF(AND(I115="Restricted / modified work",OR(NOT(ISNUMBER(R115)),R115&lt;1)),"Enter restricted days",IF(AND(Z115="Closed",NOT(ISNUMBER(AB115))),"Enter closure date",IF(AND(ISNUMBER(AB115),OR(AB115&lt;C115,AB115&gt;TODAY())),"Check closure date","Ready"))))))))))))))</f>
        <v/>
      </c>
    </row>
    <row r="116" spans="1:37" ht="24.95" customHeight="1">
      <c r="A116" s="23"/>
      <c r="B116" s="23"/>
      <c r="C116" s="24"/>
      <c r="D116" s="25"/>
      <c r="E116" s="26"/>
      <c r="F116" s="26"/>
      <c r="G116" s="26"/>
      <c r="H116" s="26"/>
      <c r="I116" s="26"/>
      <c r="J116" s="26"/>
      <c r="K116" s="26"/>
      <c r="L116" s="26"/>
      <c r="M116" s="26"/>
      <c r="N116" s="26"/>
      <c r="O116" s="26"/>
      <c r="P116" s="26"/>
      <c r="Q116" s="27"/>
      <c r="R116" s="27"/>
      <c r="S116" s="28"/>
      <c r="T116" s="26"/>
      <c r="U116" s="26"/>
      <c r="V116" s="26"/>
      <c r="W116" s="26"/>
      <c r="X116" s="26"/>
      <c r="Y116" s="26"/>
      <c r="Z116" s="26"/>
      <c r="AA116" s="26"/>
      <c r="AB116" s="24"/>
      <c r="AC116" s="26"/>
      <c r="AD116" s="15" t="str">
        <f t="shared" si="6"/>
        <v/>
      </c>
      <c r="AE116" s="16" t="str">
        <f t="shared" si="7"/>
        <v/>
      </c>
      <c r="AF116" s="15" t="str">
        <f t="shared" si="8"/>
        <v/>
      </c>
      <c r="AG116" s="15">
        <f t="shared" si="9"/>
        <v>0</v>
      </c>
      <c r="AH116" s="15">
        <f t="shared" si="10"/>
        <v>0</v>
      </c>
      <c r="AI116" s="15" t="str">
        <f t="shared" si="11"/>
        <v/>
      </c>
      <c r="AJ116" s="15" t="str">
        <f>IF(AI116="","",IF(COUNTIFS($AI$9:AI116,AI116)=1,1,0))</f>
        <v/>
      </c>
      <c r="AK116" s="15" t="str">
        <f ca="1">IF(COUNTA(A116:AC116)=0,"",IF(OR(NOT(ISNUMBER(C116)),C116&lt;1),"Missing / invalid date",IF(A116="","Missing case ID",IF(COUNTIFS($A$9:$A$1008,A116)&gt;1,"Duplicate case ID",IF(C116&gt;TODAY(),"Future incident date",IF(OR(E116="",F116="",G116="",H116="",I116="",J116=""),"Complete required fields",IF(OR(AND(E116&lt;&gt;"",COUNTIFS(Setup!$F$13:$F$212,E116)=0),AND(F116&lt;&gt;"",COUNTIFS(Setup!$G$13:$G$212,F116)=0),AND(G116&lt;&gt;"",COUNTIFS(Setup!$H$13:$H$212,G116)=0),AND(H116&lt;&gt;"",COUNTIFS(Setup!$I$13:$I$212,H116)=0),AND(I116&lt;&gt;"",COUNTIFS(Setup!$J$13:$J$212,I116)=0),AND(J116&lt;&gt;"",COUNTIFS(Setup!$K$13:$K$212,J116)=0),AND(K116&lt;&gt;"",COUNTIFS(Setup!$L$13:$L$212,K116)=0),AND(L116&lt;&gt;"",COUNTIFS(Setup!$M$13:$M$212,L116)=0),AND(M116&lt;&gt;"",COUNTIFS(Setup!$N$13:$N$212,M116)=0),AND(N116&lt;&gt;"",COUNTIFS(Setup!$O$13:$O$212,N116)=0),AND(O116&lt;&gt;"",COUNTIFS(Setup!$P$13:$P$212,O116)=0),AND(P116&lt;&gt;"",COUNTIFS(Setup!$Q$13:$Q$212,P116)=0),AND(V116&lt;&gt;"",COUNTIFS(Setup!$R$13:$R$212,V116)=0),AND(W116&lt;&gt;"",COUNTIFS(Setup!$R$13:$R$212,W116)=0),AND(X116&lt;&gt;"",COUNTIFS(Setup!$S$13:$S$212,X116)=0),AND(Y116&lt;&gt;"",COUNTIFS(Setup!$S$13:$S$212,Y116)=0),AND(Z116&lt;&gt;"",COUNTIFS(Setup!$T$13:$T$212,Z116)=0)),"Use listed categories",IF(J116="Pending","Confirm work-relatedness",IF(COUNTIFS($AI$9:$AI$1008,AI116,$C$9:$C$1008,"&lt;&gt;"&amp;C116)&gt;0,"Event dates disagree",IF(OR(AND(Q116&lt;&gt;"",OR(NOT(ISNUMBER(Q116)),Q116&lt;0)),AND(R116&lt;&gt;"",OR(NOT(ISNUMBER(R116)),R116&lt;0)),AND(S116&lt;&gt;"",OR(NOT(ISNUMBER(S116)),S116&lt;0))),"Check days / cost",IF(AND(I116="Lost time",OR(NOT(ISNUMBER(Q116)),Q116&lt;1)),"Enter lost days",IF(AND(I116="Restricted / modified work",OR(NOT(ISNUMBER(R116)),R116&lt;1)),"Enter restricted days",IF(AND(Z116="Closed",NOT(ISNUMBER(AB116))),"Enter closure date",IF(AND(ISNUMBER(AB116),OR(AB116&lt;C116,AB116&gt;TODAY())),"Check closure date","Ready"))))))))))))))</f>
        <v/>
      </c>
    </row>
    <row r="117" spans="1:37" ht="24.95" customHeight="1">
      <c r="A117" s="17"/>
      <c r="B117" s="17"/>
      <c r="C117" s="18"/>
      <c r="D117" s="19"/>
      <c r="E117" s="20"/>
      <c r="F117" s="20"/>
      <c r="G117" s="20"/>
      <c r="H117" s="20"/>
      <c r="I117" s="20"/>
      <c r="J117" s="20"/>
      <c r="K117" s="20"/>
      <c r="L117" s="20"/>
      <c r="M117" s="20"/>
      <c r="N117" s="20"/>
      <c r="O117" s="20"/>
      <c r="P117" s="20"/>
      <c r="Q117" s="21"/>
      <c r="R117" s="21"/>
      <c r="S117" s="22"/>
      <c r="T117" s="20"/>
      <c r="U117" s="20"/>
      <c r="V117" s="20"/>
      <c r="W117" s="20"/>
      <c r="X117" s="20"/>
      <c r="Y117" s="20"/>
      <c r="Z117" s="20"/>
      <c r="AA117" s="20"/>
      <c r="AB117" s="18"/>
      <c r="AC117" s="20"/>
      <c r="AD117" s="15" t="str">
        <f t="shared" si="6"/>
        <v/>
      </c>
      <c r="AE117" s="16" t="str">
        <f t="shared" si="7"/>
        <v/>
      </c>
      <c r="AF117" s="15" t="str">
        <f t="shared" si="8"/>
        <v/>
      </c>
      <c r="AG117" s="15">
        <f t="shared" si="9"/>
        <v>0</v>
      </c>
      <c r="AH117" s="15">
        <f t="shared" si="10"/>
        <v>0</v>
      </c>
      <c r="AI117" s="15" t="str">
        <f t="shared" si="11"/>
        <v/>
      </c>
      <c r="AJ117" s="15" t="str">
        <f>IF(AI117="","",IF(COUNTIFS($AI$9:AI117,AI117)=1,1,0))</f>
        <v/>
      </c>
      <c r="AK117" s="15" t="str">
        <f ca="1">IF(COUNTA(A117:AC117)=0,"",IF(OR(NOT(ISNUMBER(C117)),C117&lt;1),"Missing / invalid date",IF(A117="","Missing case ID",IF(COUNTIFS($A$9:$A$1008,A117)&gt;1,"Duplicate case ID",IF(C117&gt;TODAY(),"Future incident date",IF(OR(E117="",F117="",G117="",H117="",I117="",J117=""),"Complete required fields",IF(OR(AND(E117&lt;&gt;"",COUNTIFS(Setup!$F$13:$F$212,E117)=0),AND(F117&lt;&gt;"",COUNTIFS(Setup!$G$13:$G$212,F117)=0),AND(G117&lt;&gt;"",COUNTIFS(Setup!$H$13:$H$212,G117)=0),AND(H117&lt;&gt;"",COUNTIFS(Setup!$I$13:$I$212,H117)=0),AND(I117&lt;&gt;"",COUNTIFS(Setup!$J$13:$J$212,I117)=0),AND(J117&lt;&gt;"",COUNTIFS(Setup!$K$13:$K$212,J117)=0),AND(K117&lt;&gt;"",COUNTIFS(Setup!$L$13:$L$212,K117)=0),AND(L117&lt;&gt;"",COUNTIFS(Setup!$M$13:$M$212,L117)=0),AND(M117&lt;&gt;"",COUNTIFS(Setup!$N$13:$N$212,M117)=0),AND(N117&lt;&gt;"",COUNTIFS(Setup!$O$13:$O$212,N117)=0),AND(O117&lt;&gt;"",COUNTIFS(Setup!$P$13:$P$212,O117)=0),AND(P117&lt;&gt;"",COUNTIFS(Setup!$Q$13:$Q$212,P117)=0),AND(V117&lt;&gt;"",COUNTIFS(Setup!$R$13:$R$212,V117)=0),AND(W117&lt;&gt;"",COUNTIFS(Setup!$R$13:$R$212,W117)=0),AND(X117&lt;&gt;"",COUNTIFS(Setup!$S$13:$S$212,X117)=0),AND(Y117&lt;&gt;"",COUNTIFS(Setup!$S$13:$S$212,Y117)=0),AND(Z117&lt;&gt;"",COUNTIFS(Setup!$T$13:$T$212,Z117)=0)),"Use listed categories",IF(J117="Pending","Confirm work-relatedness",IF(COUNTIFS($AI$9:$AI$1008,AI117,$C$9:$C$1008,"&lt;&gt;"&amp;C117)&gt;0,"Event dates disagree",IF(OR(AND(Q117&lt;&gt;"",OR(NOT(ISNUMBER(Q117)),Q117&lt;0)),AND(R117&lt;&gt;"",OR(NOT(ISNUMBER(R117)),R117&lt;0)),AND(S117&lt;&gt;"",OR(NOT(ISNUMBER(S117)),S117&lt;0))),"Check days / cost",IF(AND(I117="Lost time",OR(NOT(ISNUMBER(Q117)),Q117&lt;1)),"Enter lost days",IF(AND(I117="Restricted / modified work",OR(NOT(ISNUMBER(R117)),R117&lt;1)),"Enter restricted days",IF(AND(Z117="Closed",NOT(ISNUMBER(AB117))),"Enter closure date",IF(AND(ISNUMBER(AB117),OR(AB117&lt;C117,AB117&gt;TODAY())),"Check closure date","Ready"))))))))))))))</f>
        <v/>
      </c>
    </row>
    <row r="118" spans="1:37" ht="24.95" customHeight="1">
      <c r="A118" s="23"/>
      <c r="B118" s="23"/>
      <c r="C118" s="24"/>
      <c r="D118" s="25"/>
      <c r="E118" s="26"/>
      <c r="F118" s="26"/>
      <c r="G118" s="26"/>
      <c r="H118" s="26"/>
      <c r="I118" s="26"/>
      <c r="J118" s="26"/>
      <c r="K118" s="26"/>
      <c r="L118" s="26"/>
      <c r="M118" s="26"/>
      <c r="N118" s="26"/>
      <c r="O118" s="26"/>
      <c r="P118" s="26"/>
      <c r="Q118" s="27"/>
      <c r="R118" s="27"/>
      <c r="S118" s="28"/>
      <c r="T118" s="26"/>
      <c r="U118" s="26"/>
      <c r="V118" s="26"/>
      <c r="W118" s="26"/>
      <c r="X118" s="26"/>
      <c r="Y118" s="26"/>
      <c r="Z118" s="26"/>
      <c r="AA118" s="26"/>
      <c r="AB118" s="24"/>
      <c r="AC118" s="26"/>
      <c r="AD118" s="15" t="str">
        <f t="shared" si="6"/>
        <v/>
      </c>
      <c r="AE118" s="16" t="str">
        <f t="shared" si="7"/>
        <v/>
      </c>
      <c r="AF118" s="15" t="str">
        <f t="shared" si="8"/>
        <v/>
      </c>
      <c r="AG118" s="15">
        <f t="shared" si="9"/>
        <v>0</v>
      </c>
      <c r="AH118" s="15">
        <f t="shared" si="10"/>
        <v>0</v>
      </c>
      <c r="AI118" s="15" t="str">
        <f t="shared" si="11"/>
        <v/>
      </c>
      <c r="AJ118" s="15" t="str">
        <f>IF(AI118="","",IF(COUNTIFS($AI$9:AI118,AI118)=1,1,0))</f>
        <v/>
      </c>
      <c r="AK118" s="15" t="str">
        <f ca="1">IF(COUNTA(A118:AC118)=0,"",IF(OR(NOT(ISNUMBER(C118)),C118&lt;1),"Missing / invalid date",IF(A118="","Missing case ID",IF(COUNTIFS($A$9:$A$1008,A118)&gt;1,"Duplicate case ID",IF(C118&gt;TODAY(),"Future incident date",IF(OR(E118="",F118="",G118="",H118="",I118="",J118=""),"Complete required fields",IF(OR(AND(E118&lt;&gt;"",COUNTIFS(Setup!$F$13:$F$212,E118)=0),AND(F118&lt;&gt;"",COUNTIFS(Setup!$G$13:$G$212,F118)=0),AND(G118&lt;&gt;"",COUNTIFS(Setup!$H$13:$H$212,G118)=0),AND(H118&lt;&gt;"",COUNTIFS(Setup!$I$13:$I$212,H118)=0),AND(I118&lt;&gt;"",COUNTIFS(Setup!$J$13:$J$212,I118)=0),AND(J118&lt;&gt;"",COUNTIFS(Setup!$K$13:$K$212,J118)=0),AND(K118&lt;&gt;"",COUNTIFS(Setup!$L$13:$L$212,K118)=0),AND(L118&lt;&gt;"",COUNTIFS(Setup!$M$13:$M$212,L118)=0),AND(M118&lt;&gt;"",COUNTIFS(Setup!$N$13:$N$212,M118)=0),AND(N118&lt;&gt;"",COUNTIFS(Setup!$O$13:$O$212,N118)=0),AND(O118&lt;&gt;"",COUNTIFS(Setup!$P$13:$P$212,O118)=0),AND(P118&lt;&gt;"",COUNTIFS(Setup!$Q$13:$Q$212,P118)=0),AND(V118&lt;&gt;"",COUNTIFS(Setup!$R$13:$R$212,V118)=0),AND(W118&lt;&gt;"",COUNTIFS(Setup!$R$13:$R$212,W118)=0),AND(X118&lt;&gt;"",COUNTIFS(Setup!$S$13:$S$212,X118)=0),AND(Y118&lt;&gt;"",COUNTIFS(Setup!$S$13:$S$212,Y118)=0),AND(Z118&lt;&gt;"",COUNTIFS(Setup!$T$13:$T$212,Z118)=0)),"Use listed categories",IF(J118="Pending","Confirm work-relatedness",IF(COUNTIFS($AI$9:$AI$1008,AI118,$C$9:$C$1008,"&lt;&gt;"&amp;C118)&gt;0,"Event dates disagree",IF(OR(AND(Q118&lt;&gt;"",OR(NOT(ISNUMBER(Q118)),Q118&lt;0)),AND(R118&lt;&gt;"",OR(NOT(ISNUMBER(R118)),R118&lt;0)),AND(S118&lt;&gt;"",OR(NOT(ISNUMBER(S118)),S118&lt;0))),"Check days / cost",IF(AND(I118="Lost time",OR(NOT(ISNUMBER(Q118)),Q118&lt;1)),"Enter lost days",IF(AND(I118="Restricted / modified work",OR(NOT(ISNUMBER(R118)),R118&lt;1)),"Enter restricted days",IF(AND(Z118="Closed",NOT(ISNUMBER(AB118))),"Enter closure date",IF(AND(ISNUMBER(AB118),OR(AB118&lt;C118,AB118&gt;TODAY())),"Check closure date","Ready"))))))))))))))</f>
        <v/>
      </c>
    </row>
    <row r="119" spans="1:37" ht="24.95" customHeight="1">
      <c r="A119" s="17"/>
      <c r="B119" s="17"/>
      <c r="C119" s="18"/>
      <c r="D119" s="19"/>
      <c r="E119" s="20"/>
      <c r="F119" s="20"/>
      <c r="G119" s="20"/>
      <c r="H119" s="20"/>
      <c r="I119" s="20"/>
      <c r="J119" s="20"/>
      <c r="K119" s="20"/>
      <c r="L119" s="20"/>
      <c r="M119" s="20"/>
      <c r="N119" s="20"/>
      <c r="O119" s="20"/>
      <c r="P119" s="20"/>
      <c r="Q119" s="21"/>
      <c r="R119" s="21"/>
      <c r="S119" s="22"/>
      <c r="T119" s="20"/>
      <c r="U119" s="20"/>
      <c r="V119" s="20"/>
      <c r="W119" s="20"/>
      <c r="X119" s="20"/>
      <c r="Y119" s="20"/>
      <c r="Z119" s="20"/>
      <c r="AA119" s="20"/>
      <c r="AB119" s="18"/>
      <c r="AC119" s="20"/>
      <c r="AD119" s="15" t="str">
        <f t="shared" si="6"/>
        <v/>
      </c>
      <c r="AE119" s="16" t="str">
        <f t="shared" si="7"/>
        <v/>
      </c>
      <c r="AF119" s="15" t="str">
        <f t="shared" si="8"/>
        <v/>
      </c>
      <c r="AG119" s="15">
        <f t="shared" si="9"/>
        <v>0</v>
      </c>
      <c r="AH119" s="15">
        <f t="shared" si="10"/>
        <v>0</v>
      </c>
      <c r="AI119" s="15" t="str">
        <f t="shared" si="11"/>
        <v/>
      </c>
      <c r="AJ119" s="15" t="str">
        <f>IF(AI119="","",IF(COUNTIFS($AI$9:AI119,AI119)=1,1,0))</f>
        <v/>
      </c>
      <c r="AK119" s="15" t="str">
        <f ca="1">IF(COUNTA(A119:AC119)=0,"",IF(OR(NOT(ISNUMBER(C119)),C119&lt;1),"Missing / invalid date",IF(A119="","Missing case ID",IF(COUNTIFS($A$9:$A$1008,A119)&gt;1,"Duplicate case ID",IF(C119&gt;TODAY(),"Future incident date",IF(OR(E119="",F119="",G119="",H119="",I119="",J119=""),"Complete required fields",IF(OR(AND(E119&lt;&gt;"",COUNTIFS(Setup!$F$13:$F$212,E119)=0),AND(F119&lt;&gt;"",COUNTIFS(Setup!$G$13:$G$212,F119)=0),AND(G119&lt;&gt;"",COUNTIFS(Setup!$H$13:$H$212,G119)=0),AND(H119&lt;&gt;"",COUNTIFS(Setup!$I$13:$I$212,H119)=0),AND(I119&lt;&gt;"",COUNTIFS(Setup!$J$13:$J$212,I119)=0),AND(J119&lt;&gt;"",COUNTIFS(Setup!$K$13:$K$212,J119)=0),AND(K119&lt;&gt;"",COUNTIFS(Setup!$L$13:$L$212,K119)=0),AND(L119&lt;&gt;"",COUNTIFS(Setup!$M$13:$M$212,L119)=0),AND(M119&lt;&gt;"",COUNTIFS(Setup!$N$13:$N$212,M119)=0),AND(N119&lt;&gt;"",COUNTIFS(Setup!$O$13:$O$212,N119)=0),AND(O119&lt;&gt;"",COUNTIFS(Setup!$P$13:$P$212,O119)=0),AND(P119&lt;&gt;"",COUNTIFS(Setup!$Q$13:$Q$212,P119)=0),AND(V119&lt;&gt;"",COUNTIFS(Setup!$R$13:$R$212,V119)=0),AND(W119&lt;&gt;"",COUNTIFS(Setup!$R$13:$R$212,W119)=0),AND(X119&lt;&gt;"",COUNTIFS(Setup!$S$13:$S$212,X119)=0),AND(Y119&lt;&gt;"",COUNTIFS(Setup!$S$13:$S$212,Y119)=0),AND(Z119&lt;&gt;"",COUNTIFS(Setup!$T$13:$T$212,Z119)=0)),"Use listed categories",IF(J119="Pending","Confirm work-relatedness",IF(COUNTIFS($AI$9:$AI$1008,AI119,$C$9:$C$1008,"&lt;&gt;"&amp;C119)&gt;0,"Event dates disagree",IF(OR(AND(Q119&lt;&gt;"",OR(NOT(ISNUMBER(Q119)),Q119&lt;0)),AND(R119&lt;&gt;"",OR(NOT(ISNUMBER(R119)),R119&lt;0)),AND(S119&lt;&gt;"",OR(NOT(ISNUMBER(S119)),S119&lt;0))),"Check days / cost",IF(AND(I119="Lost time",OR(NOT(ISNUMBER(Q119)),Q119&lt;1)),"Enter lost days",IF(AND(I119="Restricted / modified work",OR(NOT(ISNUMBER(R119)),R119&lt;1)),"Enter restricted days",IF(AND(Z119="Closed",NOT(ISNUMBER(AB119))),"Enter closure date",IF(AND(ISNUMBER(AB119),OR(AB119&lt;C119,AB119&gt;TODAY())),"Check closure date","Ready"))))))))))))))</f>
        <v/>
      </c>
    </row>
    <row r="120" spans="1:37" ht="24.95" customHeight="1">
      <c r="A120" s="23"/>
      <c r="B120" s="23"/>
      <c r="C120" s="24"/>
      <c r="D120" s="25"/>
      <c r="E120" s="26"/>
      <c r="F120" s="26"/>
      <c r="G120" s="26"/>
      <c r="H120" s="26"/>
      <c r="I120" s="26"/>
      <c r="J120" s="26"/>
      <c r="K120" s="26"/>
      <c r="L120" s="26"/>
      <c r="M120" s="26"/>
      <c r="N120" s="26"/>
      <c r="O120" s="26"/>
      <c r="P120" s="26"/>
      <c r="Q120" s="27"/>
      <c r="R120" s="27"/>
      <c r="S120" s="28"/>
      <c r="T120" s="26"/>
      <c r="U120" s="26"/>
      <c r="V120" s="26"/>
      <c r="W120" s="26"/>
      <c r="X120" s="26"/>
      <c r="Y120" s="26"/>
      <c r="Z120" s="26"/>
      <c r="AA120" s="26"/>
      <c r="AB120" s="24"/>
      <c r="AC120" s="26"/>
      <c r="AD120" s="15" t="str">
        <f t="shared" si="6"/>
        <v/>
      </c>
      <c r="AE120" s="16" t="str">
        <f t="shared" si="7"/>
        <v/>
      </c>
      <c r="AF120" s="15" t="str">
        <f t="shared" si="8"/>
        <v/>
      </c>
      <c r="AG120" s="15">
        <f t="shared" si="9"/>
        <v>0</v>
      </c>
      <c r="AH120" s="15">
        <f t="shared" si="10"/>
        <v>0</v>
      </c>
      <c r="AI120" s="15" t="str">
        <f t="shared" si="11"/>
        <v/>
      </c>
      <c r="AJ120" s="15" t="str">
        <f>IF(AI120="","",IF(COUNTIFS($AI$9:AI120,AI120)=1,1,0))</f>
        <v/>
      </c>
      <c r="AK120" s="15" t="str">
        <f ca="1">IF(COUNTA(A120:AC120)=0,"",IF(OR(NOT(ISNUMBER(C120)),C120&lt;1),"Missing / invalid date",IF(A120="","Missing case ID",IF(COUNTIFS($A$9:$A$1008,A120)&gt;1,"Duplicate case ID",IF(C120&gt;TODAY(),"Future incident date",IF(OR(E120="",F120="",G120="",H120="",I120="",J120=""),"Complete required fields",IF(OR(AND(E120&lt;&gt;"",COUNTIFS(Setup!$F$13:$F$212,E120)=0),AND(F120&lt;&gt;"",COUNTIFS(Setup!$G$13:$G$212,F120)=0),AND(G120&lt;&gt;"",COUNTIFS(Setup!$H$13:$H$212,G120)=0),AND(H120&lt;&gt;"",COUNTIFS(Setup!$I$13:$I$212,H120)=0),AND(I120&lt;&gt;"",COUNTIFS(Setup!$J$13:$J$212,I120)=0),AND(J120&lt;&gt;"",COUNTIFS(Setup!$K$13:$K$212,J120)=0),AND(K120&lt;&gt;"",COUNTIFS(Setup!$L$13:$L$212,K120)=0),AND(L120&lt;&gt;"",COUNTIFS(Setup!$M$13:$M$212,L120)=0),AND(M120&lt;&gt;"",COUNTIFS(Setup!$N$13:$N$212,M120)=0),AND(N120&lt;&gt;"",COUNTIFS(Setup!$O$13:$O$212,N120)=0),AND(O120&lt;&gt;"",COUNTIFS(Setup!$P$13:$P$212,O120)=0),AND(P120&lt;&gt;"",COUNTIFS(Setup!$Q$13:$Q$212,P120)=0),AND(V120&lt;&gt;"",COUNTIFS(Setup!$R$13:$R$212,V120)=0),AND(W120&lt;&gt;"",COUNTIFS(Setup!$R$13:$R$212,W120)=0),AND(X120&lt;&gt;"",COUNTIFS(Setup!$S$13:$S$212,X120)=0),AND(Y120&lt;&gt;"",COUNTIFS(Setup!$S$13:$S$212,Y120)=0),AND(Z120&lt;&gt;"",COUNTIFS(Setup!$T$13:$T$212,Z120)=0)),"Use listed categories",IF(J120="Pending","Confirm work-relatedness",IF(COUNTIFS($AI$9:$AI$1008,AI120,$C$9:$C$1008,"&lt;&gt;"&amp;C120)&gt;0,"Event dates disagree",IF(OR(AND(Q120&lt;&gt;"",OR(NOT(ISNUMBER(Q120)),Q120&lt;0)),AND(R120&lt;&gt;"",OR(NOT(ISNUMBER(R120)),R120&lt;0)),AND(S120&lt;&gt;"",OR(NOT(ISNUMBER(S120)),S120&lt;0))),"Check days / cost",IF(AND(I120="Lost time",OR(NOT(ISNUMBER(Q120)),Q120&lt;1)),"Enter lost days",IF(AND(I120="Restricted / modified work",OR(NOT(ISNUMBER(R120)),R120&lt;1)),"Enter restricted days",IF(AND(Z120="Closed",NOT(ISNUMBER(AB120))),"Enter closure date",IF(AND(ISNUMBER(AB120),OR(AB120&lt;C120,AB120&gt;TODAY())),"Check closure date","Ready"))))))))))))))</f>
        <v/>
      </c>
    </row>
    <row r="121" spans="1:37" ht="24.95" customHeight="1">
      <c r="A121" s="17"/>
      <c r="B121" s="17"/>
      <c r="C121" s="18"/>
      <c r="D121" s="19"/>
      <c r="E121" s="20"/>
      <c r="F121" s="20"/>
      <c r="G121" s="20"/>
      <c r="H121" s="20"/>
      <c r="I121" s="20"/>
      <c r="J121" s="20"/>
      <c r="K121" s="20"/>
      <c r="L121" s="20"/>
      <c r="M121" s="20"/>
      <c r="N121" s="20"/>
      <c r="O121" s="20"/>
      <c r="P121" s="20"/>
      <c r="Q121" s="21"/>
      <c r="R121" s="21"/>
      <c r="S121" s="22"/>
      <c r="T121" s="20"/>
      <c r="U121" s="20"/>
      <c r="V121" s="20"/>
      <c r="W121" s="20"/>
      <c r="X121" s="20"/>
      <c r="Y121" s="20"/>
      <c r="Z121" s="20"/>
      <c r="AA121" s="20"/>
      <c r="AB121" s="18"/>
      <c r="AC121" s="20"/>
      <c r="AD121" s="15" t="str">
        <f t="shared" si="6"/>
        <v/>
      </c>
      <c r="AE121" s="16" t="str">
        <f t="shared" si="7"/>
        <v/>
      </c>
      <c r="AF121" s="15" t="str">
        <f t="shared" si="8"/>
        <v/>
      </c>
      <c r="AG121" s="15">
        <f t="shared" si="9"/>
        <v>0</v>
      </c>
      <c r="AH121" s="15">
        <f t="shared" si="10"/>
        <v>0</v>
      </c>
      <c r="AI121" s="15" t="str">
        <f t="shared" si="11"/>
        <v/>
      </c>
      <c r="AJ121" s="15" t="str">
        <f>IF(AI121="","",IF(COUNTIFS($AI$9:AI121,AI121)=1,1,0))</f>
        <v/>
      </c>
      <c r="AK121" s="15" t="str">
        <f ca="1">IF(COUNTA(A121:AC121)=0,"",IF(OR(NOT(ISNUMBER(C121)),C121&lt;1),"Missing / invalid date",IF(A121="","Missing case ID",IF(COUNTIFS($A$9:$A$1008,A121)&gt;1,"Duplicate case ID",IF(C121&gt;TODAY(),"Future incident date",IF(OR(E121="",F121="",G121="",H121="",I121="",J121=""),"Complete required fields",IF(OR(AND(E121&lt;&gt;"",COUNTIFS(Setup!$F$13:$F$212,E121)=0),AND(F121&lt;&gt;"",COUNTIFS(Setup!$G$13:$G$212,F121)=0),AND(G121&lt;&gt;"",COUNTIFS(Setup!$H$13:$H$212,G121)=0),AND(H121&lt;&gt;"",COUNTIFS(Setup!$I$13:$I$212,H121)=0),AND(I121&lt;&gt;"",COUNTIFS(Setup!$J$13:$J$212,I121)=0),AND(J121&lt;&gt;"",COUNTIFS(Setup!$K$13:$K$212,J121)=0),AND(K121&lt;&gt;"",COUNTIFS(Setup!$L$13:$L$212,K121)=0),AND(L121&lt;&gt;"",COUNTIFS(Setup!$M$13:$M$212,L121)=0),AND(M121&lt;&gt;"",COUNTIFS(Setup!$N$13:$N$212,M121)=0),AND(N121&lt;&gt;"",COUNTIFS(Setup!$O$13:$O$212,N121)=0),AND(O121&lt;&gt;"",COUNTIFS(Setup!$P$13:$P$212,O121)=0),AND(P121&lt;&gt;"",COUNTIFS(Setup!$Q$13:$Q$212,P121)=0),AND(V121&lt;&gt;"",COUNTIFS(Setup!$R$13:$R$212,V121)=0),AND(W121&lt;&gt;"",COUNTIFS(Setup!$R$13:$R$212,W121)=0),AND(X121&lt;&gt;"",COUNTIFS(Setup!$S$13:$S$212,X121)=0),AND(Y121&lt;&gt;"",COUNTIFS(Setup!$S$13:$S$212,Y121)=0),AND(Z121&lt;&gt;"",COUNTIFS(Setup!$T$13:$T$212,Z121)=0)),"Use listed categories",IF(J121="Pending","Confirm work-relatedness",IF(COUNTIFS($AI$9:$AI$1008,AI121,$C$9:$C$1008,"&lt;&gt;"&amp;C121)&gt;0,"Event dates disagree",IF(OR(AND(Q121&lt;&gt;"",OR(NOT(ISNUMBER(Q121)),Q121&lt;0)),AND(R121&lt;&gt;"",OR(NOT(ISNUMBER(R121)),R121&lt;0)),AND(S121&lt;&gt;"",OR(NOT(ISNUMBER(S121)),S121&lt;0))),"Check days / cost",IF(AND(I121="Lost time",OR(NOT(ISNUMBER(Q121)),Q121&lt;1)),"Enter lost days",IF(AND(I121="Restricted / modified work",OR(NOT(ISNUMBER(R121)),R121&lt;1)),"Enter restricted days",IF(AND(Z121="Closed",NOT(ISNUMBER(AB121))),"Enter closure date",IF(AND(ISNUMBER(AB121),OR(AB121&lt;C121,AB121&gt;TODAY())),"Check closure date","Ready"))))))))))))))</f>
        <v/>
      </c>
    </row>
    <row r="122" spans="1:37" ht="24.95" customHeight="1">
      <c r="A122" s="23"/>
      <c r="B122" s="23"/>
      <c r="C122" s="24"/>
      <c r="D122" s="25"/>
      <c r="E122" s="26"/>
      <c r="F122" s="26"/>
      <c r="G122" s="26"/>
      <c r="H122" s="26"/>
      <c r="I122" s="26"/>
      <c r="J122" s="26"/>
      <c r="K122" s="26"/>
      <c r="L122" s="26"/>
      <c r="M122" s="26"/>
      <c r="N122" s="26"/>
      <c r="O122" s="26"/>
      <c r="P122" s="26"/>
      <c r="Q122" s="27"/>
      <c r="R122" s="27"/>
      <c r="S122" s="28"/>
      <c r="T122" s="26"/>
      <c r="U122" s="26"/>
      <c r="V122" s="26"/>
      <c r="W122" s="26"/>
      <c r="X122" s="26"/>
      <c r="Y122" s="26"/>
      <c r="Z122" s="26"/>
      <c r="AA122" s="26"/>
      <c r="AB122" s="24"/>
      <c r="AC122" s="26"/>
      <c r="AD122" s="15" t="str">
        <f t="shared" si="6"/>
        <v/>
      </c>
      <c r="AE122" s="16" t="str">
        <f t="shared" si="7"/>
        <v/>
      </c>
      <c r="AF122" s="15" t="str">
        <f t="shared" si="8"/>
        <v/>
      </c>
      <c r="AG122" s="15">
        <f t="shared" si="9"/>
        <v>0</v>
      </c>
      <c r="AH122" s="15">
        <f t="shared" si="10"/>
        <v>0</v>
      </c>
      <c r="AI122" s="15" t="str">
        <f t="shared" si="11"/>
        <v/>
      </c>
      <c r="AJ122" s="15" t="str">
        <f>IF(AI122="","",IF(COUNTIFS($AI$9:AI122,AI122)=1,1,0))</f>
        <v/>
      </c>
      <c r="AK122" s="15" t="str">
        <f ca="1">IF(COUNTA(A122:AC122)=0,"",IF(OR(NOT(ISNUMBER(C122)),C122&lt;1),"Missing / invalid date",IF(A122="","Missing case ID",IF(COUNTIFS($A$9:$A$1008,A122)&gt;1,"Duplicate case ID",IF(C122&gt;TODAY(),"Future incident date",IF(OR(E122="",F122="",G122="",H122="",I122="",J122=""),"Complete required fields",IF(OR(AND(E122&lt;&gt;"",COUNTIFS(Setup!$F$13:$F$212,E122)=0),AND(F122&lt;&gt;"",COUNTIFS(Setup!$G$13:$G$212,F122)=0),AND(G122&lt;&gt;"",COUNTIFS(Setup!$H$13:$H$212,G122)=0),AND(H122&lt;&gt;"",COUNTIFS(Setup!$I$13:$I$212,H122)=0),AND(I122&lt;&gt;"",COUNTIFS(Setup!$J$13:$J$212,I122)=0),AND(J122&lt;&gt;"",COUNTIFS(Setup!$K$13:$K$212,J122)=0),AND(K122&lt;&gt;"",COUNTIFS(Setup!$L$13:$L$212,K122)=0),AND(L122&lt;&gt;"",COUNTIFS(Setup!$M$13:$M$212,L122)=0),AND(M122&lt;&gt;"",COUNTIFS(Setup!$N$13:$N$212,M122)=0),AND(N122&lt;&gt;"",COUNTIFS(Setup!$O$13:$O$212,N122)=0),AND(O122&lt;&gt;"",COUNTIFS(Setup!$P$13:$P$212,O122)=0),AND(P122&lt;&gt;"",COUNTIFS(Setup!$Q$13:$Q$212,P122)=0),AND(V122&lt;&gt;"",COUNTIFS(Setup!$R$13:$R$212,V122)=0),AND(W122&lt;&gt;"",COUNTIFS(Setup!$R$13:$R$212,W122)=0),AND(X122&lt;&gt;"",COUNTIFS(Setup!$S$13:$S$212,X122)=0),AND(Y122&lt;&gt;"",COUNTIFS(Setup!$S$13:$S$212,Y122)=0),AND(Z122&lt;&gt;"",COUNTIFS(Setup!$T$13:$T$212,Z122)=0)),"Use listed categories",IF(J122="Pending","Confirm work-relatedness",IF(COUNTIFS($AI$9:$AI$1008,AI122,$C$9:$C$1008,"&lt;&gt;"&amp;C122)&gt;0,"Event dates disagree",IF(OR(AND(Q122&lt;&gt;"",OR(NOT(ISNUMBER(Q122)),Q122&lt;0)),AND(R122&lt;&gt;"",OR(NOT(ISNUMBER(R122)),R122&lt;0)),AND(S122&lt;&gt;"",OR(NOT(ISNUMBER(S122)),S122&lt;0))),"Check days / cost",IF(AND(I122="Lost time",OR(NOT(ISNUMBER(Q122)),Q122&lt;1)),"Enter lost days",IF(AND(I122="Restricted / modified work",OR(NOT(ISNUMBER(R122)),R122&lt;1)),"Enter restricted days",IF(AND(Z122="Closed",NOT(ISNUMBER(AB122))),"Enter closure date",IF(AND(ISNUMBER(AB122),OR(AB122&lt;C122,AB122&gt;TODAY())),"Check closure date","Ready"))))))))))))))</f>
        <v/>
      </c>
    </row>
    <row r="123" spans="1:37" ht="24.95" customHeight="1">
      <c r="A123" s="17"/>
      <c r="B123" s="17"/>
      <c r="C123" s="18"/>
      <c r="D123" s="19"/>
      <c r="E123" s="20"/>
      <c r="F123" s="20"/>
      <c r="G123" s="20"/>
      <c r="H123" s="20"/>
      <c r="I123" s="20"/>
      <c r="J123" s="20"/>
      <c r="K123" s="20"/>
      <c r="L123" s="20"/>
      <c r="M123" s="20"/>
      <c r="N123" s="20"/>
      <c r="O123" s="20"/>
      <c r="P123" s="20"/>
      <c r="Q123" s="21"/>
      <c r="R123" s="21"/>
      <c r="S123" s="22"/>
      <c r="T123" s="20"/>
      <c r="U123" s="20"/>
      <c r="V123" s="20"/>
      <c r="W123" s="20"/>
      <c r="X123" s="20"/>
      <c r="Y123" s="20"/>
      <c r="Z123" s="20"/>
      <c r="AA123" s="20"/>
      <c r="AB123" s="18"/>
      <c r="AC123" s="20"/>
      <c r="AD123" s="15" t="str">
        <f t="shared" si="6"/>
        <v/>
      </c>
      <c r="AE123" s="16" t="str">
        <f t="shared" si="7"/>
        <v/>
      </c>
      <c r="AF123" s="15" t="str">
        <f t="shared" si="8"/>
        <v/>
      </c>
      <c r="AG123" s="15">
        <f t="shared" si="9"/>
        <v>0</v>
      </c>
      <c r="AH123" s="15">
        <f t="shared" si="10"/>
        <v>0</v>
      </c>
      <c r="AI123" s="15" t="str">
        <f t="shared" si="11"/>
        <v/>
      </c>
      <c r="AJ123" s="15" t="str">
        <f>IF(AI123="","",IF(COUNTIFS($AI$9:AI123,AI123)=1,1,0))</f>
        <v/>
      </c>
      <c r="AK123" s="15" t="str">
        <f ca="1">IF(COUNTA(A123:AC123)=0,"",IF(OR(NOT(ISNUMBER(C123)),C123&lt;1),"Missing / invalid date",IF(A123="","Missing case ID",IF(COUNTIFS($A$9:$A$1008,A123)&gt;1,"Duplicate case ID",IF(C123&gt;TODAY(),"Future incident date",IF(OR(E123="",F123="",G123="",H123="",I123="",J123=""),"Complete required fields",IF(OR(AND(E123&lt;&gt;"",COUNTIFS(Setup!$F$13:$F$212,E123)=0),AND(F123&lt;&gt;"",COUNTIFS(Setup!$G$13:$G$212,F123)=0),AND(G123&lt;&gt;"",COUNTIFS(Setup!$H$13:$H$212,G123)=0),AND(H123&lt;&gt;"",COUNTIFS(Setup!$I$13:$I$212,H123)=0),AND(I123&lt;&gt;"",COUNTIFS(Setup!$J$13:$J$212,I123)=0),AND(J123&lt;&gt;"",COUNTIFS(Setup!$K$13:$K$212,J123)=0),AND(K123&lt;&gt;"",COUNTIFS(Setup!$L$13:$L$212,K123)=0),AND(L123&lt;&gt;"",COUNTIFS(Setup!$M$13:$M$212,L123)=0),AND(M123&lt;&gt;"",COUNTIFS(Setup!$N$13:$N$212,M123)=0),AND(N123&lt;&gt;"",COUNTIFS(Setup!$O$13:$O$212,N123)=0),AND(O123&lt;&gt;"",COUNTIFS(Setup!$P$13:$P$212,O123)=0),AND(P123&lt;&gt;"",COUNTIFS(Setup!$Q$13:$Q$212,P123)=0),AND(V123&lt;&gt;"",COUNTIFS(Setup!$R$13:$R$212,V123)=0),AND(W123&lt;&gt;"",COUNTIFS(Setup!$R$13:$R$212,W123)=0),AND(X123&lt;&gt;"",COUNTIFS(Setup!$S$13:$S$212,X123)=0),AND(Y123&lt;&gt;"",COUNTIFS(Setup!$S$13:$S$212,Y123)=0),AND(Z123&lt;&gt;"",COUNTIFS(Setup!$T$13:$T$212,Z123)=0)),"Use listed categories",IF(J123="Pending","Confirm work-relatedness",IF(COUNTIFS($AI$9:$AI$1008,AI123,$C$9:$C$1008,"&lt;&gt;"&amp;C123)&gt;0,"Event dates disagree",IF(OR(AND(Q123&lt;&gt;"",OR(NOT(ISNUMBER(Q123)),Q123&lt;0)),AND(R123&lt;&gt;"",OR(NOT(ISNUMBER(R123)),R123&lt;0)),AND(S123&lt;&gt;"",OR(NOT(ISNUMBER(S123)),S123&lt;0))),"Check days / cost",IF(AND(I123="Lost time",OR(NOT(ISNUMBER(Q123)),Q123&lt;1)),"Enter lost days",IF(AND(I123="Restricted / modified work",OR(NOT(ISNUMBER(R123)),R123&lt;1)),"Enter restricted days",IF(AND(Z123="Closed",NOT(ISNUMBER(AB123))),"Enter closure date",IF(AND(ISNUMBER(AB123),OR(AB123&lt;C123,AB123&gt;TODAY())),"Check closure date","Ready"))))))))))))))</f>
        <v/>
      </c>
    </row>
    <row r="124" spans="1:37" ht="24.95" customHeight="1">
      <c r="A124" s="23"/>
      <c r="B124" s="23"/>
      <c r="C124" s="24"/>
      <c r="D124" s="25"/>
      <c r="E124" s="26"/>
      <c r="F124" s="26"/>
      <c r="G124" s="26"/>
      <c r="H124" s="26"/>
      <c r="I124" s="26"/>
      <c r="J124" s="26"/>
      <c r="K124" s="26"/>
      <c r="L124" s="26"/>
      <c r="M124" s="26"/>
      <c r="N124" s="26"/>
      <c r="O124" s="26"/>
      <c r="P124" s="26"/>
      <c r="Q124" s="27"/>
      <c r="R124" s="27"/>
      <c r="S124" s="28"/>
      <c r="T124" s="26"/>
      <c r="U124" s="26"/>
      <c r="V124" s="26"/>
      <c r="W124" s="26"/>
      <c r="X124" s="26"/>
      <c r="Y124" s="26"/>
      <c r="Z124" s="26"/>
      <c r="AA124" s="26"/>
      <c r="AB124" s="24"/>
      <c r="AC124" s="26"/>
      <c r="AD124" s="15" t="str">
        <f t="shared" si="6"/>
        <v/>
      </c>
      <c r="AE124" s="16" t="str">
        <f t="shared" si="7"/>
        <v/>
      </c>
      <c r="AF124" s="15" t="str">
        <f t="shared" si="8"/>
        <v/>
      </c>
      <c r="AG124" s="15">
        <f t="shared" si="9"/>
        <v>0</v>
      </c>
      <c r="AH124" s="15">
        <f t="shared" si="10"/>
        <v>0</v>
      </c>
      <c r="AI124" s="15" t="str">
        <f t="shared" si="11"/>
        <v/>
      </c>
      <c r="AJ124" s="15" t="str">
        <f>IF(AI124="","",IF(COUNTIFS($AI$9:AI124,AI124)=1,1,0))</f>
        <v/>
      </c>
      <c r="AK124" s="15" t="str">
        <f ca="1">IF(COUNTA(A124:AC124)=0,"",IF(OR(NOT(ISNUMBER(C124)),C124&lt;1),"Missing / invalid date",IF(A124="","Missing case ID",IF(COUNTIFS($A$9:$A$1008,A124)&gt;1,"Duplicate case ID",IF(C124&gt;TODAY(),"Future incident date",IF(OR(E124="",F124="",G124="",H124="",I124="",J124=""),"Complete required fields",IF(OR(AND(E124&lt;&gt;"",COUNTIFS(Setup!$F$13:$F$212,E124)=0),AND(F124&lt;&gt;"",COUNTIFS(Setup!$G$13:$G$212,F124)=0),AND(G124&lt;&gt;"",COUNTIFS(Setup!$H$13:$H$212,G124)=0),AND(H124&lt;&gt;"",COUNTIFS(Setup!$I$13:$I$212,H124)=0),AND(I124&lt;&gt;"",COUNTIFS(Setup!$J$13:$J$212,I124)=0),AND(J124&lt;&gt;"",COUNTIFS(Setup!$K$13:$K$212,J124)=0),AND(K124&lt;&gt;"",COUNTIFS(Setup!$L$13:$L$212,K124)=0),AND(L124&lt;&gt;"",COUNTIFS(Setup!$M$13:$M$212,L124)=0),AND(M124&lt;&gt;"",COUNTIFS(Setup!$N$13:$N$212,M124)=0),AND(N124&lt;&gt;"",COUNTIFS(Setup!$O$13:$O$212,N124)=0),AND(O124&lt;&gt;"",COUNTIFS(Setup!$P$13:$P$212,O124)=0),AND(P124&lt;&gt;"",COUNTIFS(Setup!$Q$13:$Q$212,P124)=0),AND(V124&lt;&gt;"",COUNTIFS(Setup!$R$13:$R$212,V124)=0),AND(W124&lt;&gt;"",COUNTIFS(Setup!$R$13:$R$212,W124)=0),AND(X124&lt;&gt;"",COUNTIFS(Setup!$S$13:$S$212,X124)=0),AND(Y124&lt;&gt;"",COUNTIFS(Setup!$S$13:$S$212,Y124)=0),AND(Z124&lt;&gt;"",COUNTIFS(Setup!$T$13:$T$212,Z124)=0)),"Use listed categories",IF(J124="Pending","Confirm work-relatedness",IF(COUNTIFS($AI$9:$AI$1008,AI124,$C$9:$C$1008,"&lt;&gt;"&amp;C124)&gt;0,"Event dates disagree",IF(OR(AND(Q124&lt;&gt;"",OR(NOT(ISNUMBER(Q124)),Q124&lt;0)),AND(R124&lt;&gt;"",OR(NOT(ISNUMBER(R124)),R124&lt;0)),AND(S124&lt;&gt;"",OR(NOT(ISNUMBER(S124)),S124&lt;0))),"Check days / cost",IF(AND(I124="Lost time",OR(NOT(ISNUMBER(Q124)),Q124&lt;1)),"Enter lost days",IF(AND(I124="Restricted / modified work",OR(NOT(ISNUMBER(R124)),R124&lt;1)),"Enter restricted days",IF(AND(Z124="Closed",NOT(ISNUMBER(AB124))),"Enter closure date",IF(AND(ISNUMBER(AB124),OR(AB124&lt;C124,AB124&gt;TODAY())),"Check closure date","Ready"))))))))))))))</f>
        <v/>
      </c>
    </row>
    <row r="125" spans="1:37" ht="24.95" customHeight="1">
      <c r="A125" s="17"/>
      <c r="B125" s="17"/>
      <c r="C125" s="18"/>
      <c r="D125" s="19"/>
      <c r="E125" s="20"/>
      <c r="F125" s="20"/>
      <c r="G125" s="20"/>
      <c r="H125" s="20"/>
      <c r="I125" s="20"/>
      <c r="J125" s="20"/>
      <c r="K125" s="20"/>
      <c r="L125" s="20"/>
      <c r="M125" s="20"/>
      <c r="N125" s="20"/>
      <c r="O125" s="20"/>
      <c r="P125" s="20"/>
      <c r="Q125" s="21"/>
      <c r="R125" s="21"/>
      <c r="S125" s="22"/>
      <c r="T125" s="20"/>
      <c r="U125" s="20"/>
      <c r="V125" s="20"/>
      <c r="W125" s="20"/>
      <c r="X125" s="20"/>
      <c r="Y125" s="20"/>
      <c r="Z125" s="20"/>
      <c r="AA125" s="20"/>
      <c r="AB125" s="18"/>
      <c r="AC125" s="20"/>
      <c r="AD125" s="15" t="str">
        <f t="shared" si="6"/>
        <v/>
      </c>
      <c r="AE125" s="16" t="str">
        <f t="shared" si="7"/>
        <v/>
      </c>
      <c r="AF125" s="15" t="str">
        <f t="shared" si="8"/>
        <v/>
      </c>
      <c r="AG125" s="15">
        <f t="shared" si="9"/>
        <v>0</v>
      </c>
      <c r="AH125" s="15">
        <f t="shared" si="10"/>
        <v>0</v>
      </c>
      <c r="AI125" s="15" t="str">
        <f t="shared" si="11"/>
        <v/>
      </c>
      <c r="AJ125" s="15" t="str">
        <f>IF(AI125="","",IF(COUNTIFS($AI$9:AI125,AI125)=1,1,0))</f>
        <v/>
      </c>
      <c r="AK125" s="15" t="str">
        <f ca="1">IF(COUNTA(A125:AC125)=0,"",IF(OR(NOT(ISNUMBER(C125)),C125&lt;1),"Missing / invalid date",IF(A125="","Missing case ID",IF(COUNTIFS($A$9:$A$1008,A125)&gt;1,"Duplicate case ID",IF(C125&gt;TODAY(),"Future incident date",IF(OR(E125="",F125="",G125="",H125="",I125="",J125=""),"Complete required fields",IF(OR(AND(E125&lt;&gt;"",COUNTIFS(Setup!$F$13:$F$212,E125)=0),AND(F125&lt;&gt;"",COUNTIFS(Setup!$G$13:$G$212,F125)=0),AND(G125&lt;&gt;"",COUNTIFS(Setup!$H$13:$H$212,G125)=0),AND(H125&lt;&gt;"",COUNTIFS(Setup!$I$13:$I$212,H125)=0),AND(I125&lt;&gt;"",COUNTIFS(Setup!$J$13:$J$212,I125)=0),AND(J125&lt;&gt;"",COUNTIFS(Setup!$K$13:$K$212,J125)=0),AND(K125&lt;&gt;"",COUNTIFS(Setup!$L$13:$L$212,K125)=0),AND(L125&lt;&gt;"",COUNTIFS(Setup!$M$13:$M$212,L125)=0),AND(M125&lt;&gt;"",COUNTIFS(Setup!$N$13:$N$212,M125)=0),AND(N125&lt;&gt;"",COUNTIFS(Setup!$O$13:$O$212,N125)=0),AND(O125&lt;&gt;"",COUNTIFS(Setup!$P$13:$P$212,O125)=0),AND(P125&lt;&gt;"",COUNTIFS(Setup!$Q$13:$Q$212,P125)=0),AND(V125&lt;&gt;"",COUNTIFS(Setup!$R$13:$R$212,V125)=0),AND(W125&lt;&gt;"",COUNTIFS(Setup!$R$13:$R$212,W125)=0),AND(X125&lt;&gt;"",COUNTIFS(Setup!$S$13:$S$212,X125)=0),AND(Y125&lt;&gt;"",COUNTIFS(Setup!$S$13:$S$212,Y125)=0),AND(Z125&lt;&gt;"",COUNTIFS(Setup!$T$13:$T$212,Z125)=0)),"Use listed categories",IF(J125="Pending","Confirm work-relatedness",IF(COUNTIFS($AI$9:$AI$1008,AI125,$C$9:$C$1008,"&lt;&gt;"&amp;C125)&gt;0,"Event dates disagree",IF(OR(AND(Q125&lt;&gt;"",OR(NOT(ISNUMBER(Q125)),Q125&lt;0)),AND(R125&lt;&gt;"",OR(NOT(ISNUMBER(R125)),R125&lt;0)),AND(S125&lt;&gt;"",OR(NOT(ISNUMBER(S125)),S125&lt;0))),"Check days / cost",IF(AND(I125="Lost time",OR(NOT(ISNUMBER(Q125)),Q125&lt;1)),"Enter lost days",IF(AND(I125="Restricted / modified work",OR(NOT(ISNUMBER(R125)),R125&lt;1)),"Enter restricted days",IF(AND(Z125="Closed",NOT(ISNUMBER(AB125))),"Enter closure date",IF(AND(ISNUMBER(AB125),OR(AB125&lt;C125,AB125&gt;TODAY())),"Check closure date","Ready"))))))))))))))</f>
        <v/>
      </c>
    </row>
    <row r="126" spans="1:37" ht="24.95" customHeight="1">
      <c r="A126" s="23"/>
      <c r="B126" s="23"/>
      <c r="C126" s="24"/>
      <c r="D126" s="25"/>
      <c r="E126" s="26"/>
      <c r="F126" s="26"/>
      <c r="G126" s="26"/>
      <c r="H126" s="26"/>
      <c r="I126" s="26"/>
      <c r="J126" s="26"/>
      <c r="K126" s="26"/>
      <c r="L126" s="26"/>
      <c r="M126" s="26"/>
      <c r="N126" s="26"/>
      <c r="O126" s="26"/>
      <c r="P126" s="26"/>
      <c r="Q126" s="27"/>
      <c r="R126" s="27"/>
      <c r="S126" s="28"/>
      <c r="T126" s="26"/>
      <c r="U126" s="26"/>
      <c r="V126" s="26"/>
      <c r="W126" s="26"/>
      <c r="X126" s="26"/>
      <c r="Y126" s="26"/>
      <c r="Z126" s="26"/>
      <c r="AA126" s="26"/>
      <c r="AB126" s="24"/>
      <c r="AC126" s="26"/>
      <c r="AD126" s="15" t="str">
        <f t="shared" si="6"/>
        <v/>
      </c>
      <c r="AE126" s="16" t="str">
        <f t="shared" si="7"/>
        <v/>
      </c>
      <c r="AF126" s="15" t="str">
        <f t="shared" si="8"/>
        <v/>
      </c>
      <c r="AG126" s="15">
        <f t="shared" si="9"/>
        <v>0</v>
      </c>
      <c r="AH126" s="15">
        <f t="shared" si="10"/>
        <v>0</v>
      </c>
      <c r="AI126" s="15" t="str">
        <f t="shared" si="11"/>
        <v/>
      </c>
      <c r="AJ126" s="15" t="str">
        <f>IF(AI126="","",IF(COUNTIFS($AI$9:AI126,AI126)=1,1,0))</f>
        <v/>
      </c>
      <c r="AK126" s="15" t="str">
        <f ca="1">IF(COUNTA(A126:AC126)=0,"",IF(OR(NOT(ISNUMBER(C126)),C126&lt;1),"Missing / invalid date",IF(A126="","Missing case ID",IF(COUNTIFS($A$9:$A$1008,A126)&gt;1,"Duplicate case ID",IF(C126&gt;TODAY(),"Future incident date",IF(OR(E126="",F126="",G126="",H126="",I126="",J126=""),"Complete required fields",IF(OR(AND(E126&lt;&gt;"",COUNTIFS(Setup!$F$13:$F$212,E126)=0),AND(F126&lt;&gt;"",COUNTIFS(Setup!$G$13:$G$212,F126)=0),AND(G126&lt;&gt;"",COUNTIFS(Setup!$H$13:$H$212,G126)=0),AND(H126&lt;&gt;"",COUNTIFS(Setup!$I$13:$I$212,H126)=0),AND(I126&lt;&gt;"",COUNTIFS(Setup!$J$13:$J$212,I126)=0),AND(J126&lt;&gt;"",COUNTIFS(Setup!$K$13:$K$212,J126)=0),AND(K126&lt;&gt;"",COUNTIFS(Setup!$L$13:$L$212,K126)=0),AND(L126&lt;&gt;"",COUNTIFS(Setup!$M$13:$M$212,L126)=0),AND(M126&lt;&gt;"",COUNTIFS(Setup!$N$13:$N$212,M126)=0),AND(N126&lt;&gt;"",COUNTIFS(Setup!$O$13:$O$212,N126)=0),AND(O126&lt;&gt;"",COUNTIFS(Setup!$P$13:$P$212,O126)=0),AND(P126&lt;&gt;"",COUNTIFS(Setup!$Q$13:$Q$212,P126)=0),AND(V126&lt;&gt;"",COUNTIFS(Setup!$R$13:$R$212,V126)=0),AND(W126&lt;&gt;"",COUNTIFS(Setup!$R$13:$R$212,W126)=0),AND(X126&lt;&gt;"",COUNTIFS(Setup!$S$13:$S$212,X126)=0),AND(Y126&lt;&gt;"",COUNTIFS(Setup!$S$13:$S$212,Y126)=0),AND(Z126&lt;&gt;"",COUNTIFS(Setup!$T$13:$T$212,Z126)=0)),"Use listed categories",IF(J126="Pending","Confirm work-relatedness",IF(COUNTIFS($AI$9:$AI$1008,AI126,$C$9:$C$1008,"&lt;&gt;"&amp;C126)&gt;0,"Event dates disagree",IF(OR(AND(Q126&lt;&gt;"",OR(NOT(ISNUMBER(Q126)),Q126&lt;0)),AND(R126&lt;&gt;"",OR(NOT(ISNUMBER(R126)),R126&lt;0)),AND(S126&lt;&gt;"",OR(NOT(ISNUMBER(S126)),S126&lt;0))),"Check days / cost",IF(AND(I126="Lost time",OR(NOT(ISNUMBER(Q126)),Q126&lt;1)),"Enter lost days",IF(AND(I126="Restricted / modified work",OR(NOT(ISNUMBER(R126)),R126&lt;1)),"Enter restricted days",IF(AND(Z126="Closed",NOT(ISNUMBER(AB126))),"Enter closure date",IF(AND(ISNUMBER(AB126),OR(AB126&lt;C126,AB126&gt;TODAY())),"Check closure date","Ready"))))))))))))))</f>
        <v/>
      </c>
    </row>
    <row r="127" spans="1:37" ht="24.95" customHeight="1">
      <c r="A127" s="17"/>
      <c r="B127" s="17"/>
      <c r="C127" s="18"/>
      <c r="D127" s="19"/>
      <c r="E127" s="20"/>
      <c r="F127" s="20"/>
      <c r="G127" s="20"/>
      <c r="H127" s="20"/>
      <c r="I127" s="20"/>
      <c r="J127" s="20"/>
      <c r="K127" s="20"/>
      <c r="L127" s="20"/>
      <c r="M127" s="20"/>
      <c r="N127" s="20"/>
      <c r="O127" s="20"/>
      <c r="P127" s="20"/>
      <c r="Q127" s="21"/>
      <c r="R127" s="21"/>
      <c r="S127" s="22"/>
      <c r="T127" s="20"/>
      <c r="U127" s="20"/>
      <c r="V127" s="20"/>
      <c r="W127" s="20"/>
      <c r="X127" s="20"/>
      <c r="Y127" s="20"/>
      <c r="Z127" s="20"/>
      <c r="AA127" s="20"/>
      <c r="AB127" s="18"/>
      <c r="AC127" s="20"/>
      <c r="AD127" s="15" t="str">
        <f t="shared" si="6"/>
        <v/>
      </c>
      <c r="AE127" s="16" t="str">
        <f t="shared" si="7"/>
        <v/>
      </c>
      <c r="AF127" s="15" t="str">
        <f t="shared" si="8"/>
        <v/>
      </c>
      <c r="AG127" s="15">
        <f t="shared" si="9"/>
        <v>0</v>
      </c>
      <c r="AH127" s="15">
        <f t="shared" si="10"/>
        <v>0</v>
      </c>
      <c r="AI127" s="15" t="str">
        <f t="shared" si="11"/>
        <v/>
      </c>
      <c r="AJ127" s="15" t="str">
        <f>IF(AI127="","",IF(COUNTIFS($AI$9:AI127,AI127)=1,1,0))</f>
        <v/>
      </c>
      <c r="AK127" s="15" t="str">
        <f ca="1">IF(COUNTA(A127:AC127)=0,"",IF(OR(NOT(ISNUMBER(C127)),C127&lt;1),"Missing / invalid date",IF(A127="","Missing case ID",IF(COUNTIFS($A$9:$A$1008,A127)&gt;1,"Duplicate case ID",IF(C127&gt;TODAY(),"Future incident date",IF(OR(E127="",F127="",G127="",H127="",I127="",J127=""),"Complete required fields",IF(OR(AND(E127&lt;&gt;"",COUNTIFS(Setup!$F$13:$F$212,E127)=0),AND(F127&lt;&gt;"",COUNTIFS(Setup!$G$13:$G$212,F127)=0),AND(G127&lt;&gt;"",COUNTIFS(Setup!$H$13:$H$212,G127)=0),AND(H127&lt;&gt;"",COUNTIFS(Setup!$I$13:$I$212,H127)=0),AND(I127&lt;&gt;"",COUNTIFS(Setup!$J$13:$J$212,I127)=0),AND(J127&lt;&gt;"",COUNTIFS(Setup!$K$13:$K$212,J127)=0),AND(K127&lt;&gt;"",COUNTIFS(Setup!$L$13:$L$212,K127)=0),AND(L127&lt;&gt;"",COUNTIFS(Setup!$M$13:$M$212,L127)=0),AND(M127&lt;&gt;"",COUNTIFS(Setup!$N$13:$N$212,M127)=0),AND(N127&lt;&gt;"",COUNTIFS(Setup!$O$13:$O$212,N127)=0),AND(O127&lt;&gt;"",COUNTIFS(Setup!$P$13:$P$212,O127)=0),AND(P127&lt;&gt;"",COUNTIFS(Setup!$Q$13:$Q$212,P127)=0),AND(V127&lt;&gt;"",COUNTIFS(Setup!$R$13:$R$212,V127)=0),AND(W127&lt;&gt;"",COUNTIFS(Setup!$R$13:$R$212,W127)=0),AND(X127&lt;&gt;"",COUNTIFS(Setup!$S$13:$S$212,X127)=0),AND(Y127&lt;&gt;"",COUNTIFS(Setup!$S$13:$S$212,Y127)=0),AND(Z127&lt;&gt;"",COUNTIFS(Setup!$T$13:$T$212,Z127)=0)),"Use listed categories",IF(J127="Pending","Confirm work-relatedness",IF(COUNTIFS($AI$9:$AI$1008,AI127,$C$9:$C$1008,"&lt;&gt;"&amp;C127)&gt;0,"Event dates disagree",IF(OR(AND(Q127&lt;&gt;"",OR(NOT(ISNUMBER(Q127)),Q127&lt;0)),AND(R127&lt;&gt;"",OR(NOT(ISNUMBER(R127)),R127&lt;0)),AND(S127&lt;&gt;"",OR(NOT(ISNUMBER(S127)),S127&lt;0))),"Check days / cost",IF(AND(I127="Lost time",OR(NOT(ISNUMBER(Q127)),Q127&lt;1)),"Enter lost days",IF(AND(I127="Restricted / modified work",OR(NOT(ISNUMBER(R127)),R127&lt;1)),"Enter restricted days",IF(AND(Z127="Closed",NOT(ISNUMBER(AB127))),"Enter closure date",IF(AND(ISNUMBER(AB127),OR(AB127&lt;C127,AB127&gt;TODAY())),"Check closure date","Ready"))))))))))))))</f>
        <v/>
      </c>
    </row>
    <row r="128" spans="1:37" ht="24.95" customHeight="1">
      <c r="A128" s="23"/>
      <c r="B128" s="23"/>
      <c r="C128" s="24"/>
      <c r="D128" s="25"/>
      <c r="E128" s="26"/>
      <c r="F128" s="26"/>
      <c r="G128" s="26"/>
      <c r="H128" s="26"/>
      <c r="I128" s="26"/>
      <c r="J128" s="26"/>
      <c r="K128" s="26"/>
      <c r="L128" s="26"/>
      <c r="M128" s="26"/>
      <c r="N128" s="26"/>
      <c r="O128" s="26"/>
      <c r="P128" s="26"/>
      <c r="Q128" s="27"/>
      <c r="R128" s="27"/>
      <c r="S128" s="28"/>
      <c r="T128" s="26"/>
      <c r="U128" s="26"/>
      <c r="V128" s="26"/>
      <c r="W128" s="26"/>
      <c r="X128" s="26"/>
      <c r="Y128" s="26"/>
      <c r="Z128" s="26"/>
      <c r="AA128" s="26"/>
      <c r="AB128" s="24"/>
      <c r="AC128" s="26"/>
      <c r="AD128" s="15" t="str">
        <f t="shared" si="6"/>
        <v/>
      </c>
      <c r="AE128" s="16" t="str">
        <f t="shared" si="7"/>
        <v/>
      </c>
      <c r="AF128" s="15" t="str">
        <f t="shared" si="8"/>
        <v/>
      </c>
      <c r="AG128" s="15">
        <f t="shared" si="9"/>
        <v>0</v>
      </c>
      <c r="AH128" s="15">
        <f t="shared" si="10"/>
        <v>0</v>
      </c>
      <c r="AI128" s="15" t="str">
        <f t="shared" si="11"/>
        <v/>
      </c>
      <c r="AJ128" s="15" t="str">
        <f>IF(AI128="","",IF(COUNTIFS($AI$9:AI128,AI128)=1,1,0))</f>
        <v/>
      </c>
      <c r="AK128" s="15" t="str">
        <f ca="1">IF(COUNTA(A128:AC128)=0,"",IF(OR(NOT(ISNUMBER(C128)),C128&lt;1),"Missing / invalid date",IF(A128="","Missing case ID",IF(COUNTIFS($A$9:$A$1008,A128)&gt;1,"Duplicate case ID",IF(C128&gt;TODAY(),"Future incident date",IF(OR(E128="",F128="",G128="",H128="",I128="",J128=""),"Complete required fields",IF(OR(AND(E128&lt;&gt;"",COUNTIFS(Setup!$F$13:$F$212,E128)=0),AND(F128&lt;&gt;"",COUNTIFS(Setup!$G$13:$G$212,F128)=0),AND(G128&lt;&gt;"",COUNTIFS(Setup!$H$13:$H$212,G128)=0),AND(H128&lt;&gt;"",COUNTIFS(Setup!$I$13:$I$212,H128)=0),AND(I128&lt;&gt;"",COUNTIFS(Setup!$J$13:$J$212,I128)=0),AND(J128&lt;&gt;"",COUNTIFS(Setup!$K$13:$K$212,J128)=0),AND(K128&lt;&gt;"",COUNTIFS(Setup!$L$13:$L$212,K128)=0),AND(L128&lt;&gt;"",COUNTIFS(Setup!$M$13:$M$212,L128)=0),AND(M128&lt;&gt;"",COUNTIFS(Setup!$N$13:$N$212,M128)=0),AND(N128&lt;&gt;"",COUNTIFS(Setup!$O$13:$O$212,N128)=0),AND(O128&lt;&gt;"",COUNTIFS(Setup!$P$13:$P$212,O128)=0),AND(P128&lt;&gt;"",COUNTIFS(Setup!$Q$13:$Q$212,P128)=0),AND(V128&lt;&gt;"",COUNTIFS(Setup!$R$13:$R$212,V128)=0),AND(W128&lt;&gt;"",COUNTIFS(Setup!$R$13:$R$212,W128)=0),AND(X128&lt;&gt;"",COUNTIFS(Setup!$S$13:$S$212,X128)=0),AND(Y128&lt;&gt;"",COUNTIFS(Setup!$S$13:$S$212,Y128)=0),AND(Z128&lt;&gt;"",COUNTIFS(Setup!$T$13:$T$212,Z128)=0)),"Use listed categories",IF(J128="Pending","Confirm work-relatedness",IF(COUNTIFS($AI$9:$AI$1008,AI128,$C$9:$C$1008,"&lt;&gt;"&amp;C128)&gt;0,"Event dates disagree",IF(OR(AND(Q128&lt;&gt;"",OR(NOT(ISNUMBER(Q128)),Q128&lt;0)),AND(R128&lt;&gt;"",OR(NOT(ISNUMBER(R128)),R128&lt;0)),AND(S128&lt;&gt;"",OR(NOT(ISNUMBER(S128)),S128&lt;0))),"Check days / cost",IF(AND(I128="Lost time",OR(NOT(ISNUMBER(Q128)),Q128&lt;1)),"Enter lost days",IF(AND(I128="Restricted / modified work",OR(NOT(ISNUMBER(R128)),R128&lt;1)),"Enter restricted days",IF(AND(Z128="Closed",NOT(ISNUMBER(AB128))),"Enter closure date",IF(AND(ISNUMBER(AB128),OR(AB128&lt;C128,AB128&gt;TODAY())),"Check closure date","Ready"))))))))))))))</f>
        <v/>
      </c>
    </row>
    <row r="129" spans="1:37" ht="24.95" customHeight="1">
      <c r="A129" s="17"/>
      <c r="B129" s="17"/>
      <c r="C129" s="18"/>
      <c r="D129" s="19"/>
      <c r="E129" s="20"/>
      <c r="F129" s="20"/>
      <c r="G129" s="20"/>
      <c r="H129" s="20"/>
      <c r="I129" s="20"/>
      <c r="J129" s="20"/>
      <c r="K129" s="20"/>
      <c r="L129" s="20"/>
      <c r="M129" s="20"/>
      <c r="N129" s="20"/>
      <c r="O129" s="20"/>
      <c r="P129" s="20"/>
      <c r="Q129" s="21"/>
      <c r="R129" s="21"/>
      <c r="S129" s="22"/>
      <c r="T129" s="20"/>
      <c r="U129" s="20"/>
      <c r="V129" s="20"/>
      <c r="W129" s="20"/>
      <c r="X129" s="20"/>
      <c r="Y129" s="20"/>
      <c r="Z129" s="20"/>
      <c r="AA129" s="20"/>
      <c r="AB129" s="18"/>
      <c r="AC129" s="20"/>
      <c r="AD129" s="15" t="str">
        <f t="shared" si="6"/>
        <v/>
      </c>
      <c r="AE129" s="16" t="str">
        <f t="shared" si="7"/>
        <v/>
      </c>
      <c r="AF129" s="15" t="str">
        <f t="shared" si="8"/>
        <v/>
      </c>
      <c r="AG129" s="15">
        <f t="shared" si="9"/>
        <v>0</v>
      </c>
      <c r="AH129" s="15">
        <f t="shared" si="10"/>
        <v>0</v>
      </c>
      <c r="AI129" s="15" t="str">
        <f t="shared" si="11"/>
        <v/>
      </c>
      <c r="AJ129" s="15" t="str">
        <f>IF(AI129="","",IF(COUNTIFS($AI$9:AI129,AI129)=1,1,0))</f>
        <v/>
      </c>
      <c r="AK129" s="15" t="str">
        <f ca="1">IF(COUNTA(A129:AC129)=0,"",IF(OR(NOT(ISNUMBER(C129)),C129&lt;1),"Missing / invalid date",IF(A129="","Missing case ID",IF(COUNTIFS($A$9:$A$1008,A129)&gt;1,"Duplicate case ID",IF(C129&gt;TODAY(),"Future incident date",IF(OR(E129="",F129="",G129="",H129="",I129="",J129=""),"Complete required fields",IF(OR(AND(E129&lt;&gt;"",COUNTIFS(Setup!$F$13:$F$212,E129)=0),AND(F129&lt;&gt;"",COUNTIFS(Setup!$G$13:$G$212,F129)=0),AND(G129&lt;&gt;"",COUNTIFS(Setup!$H$13:$H$212,G129)=0),AND(H129&lt;&gt;"",COUNTIFS(Setup!$I$13:$I$212,H129)=0),AND(I129&lt;&gt;"",COUNTIFS(Setup!$J$13:$J$212,I129)=0),AND(J129&lt;&gt;"",COUNTIFS(Setup!$K$13:$K$212,J129)=0),AND(K129&lt;&gt;"",COUNTIFS(Setup!$L$13:$L$212,K129)=0),AND(L129&lt;&gt;"",COUNTIFS(Setup!$M$13:$M$212,L129)=0),AND(M129&lt;&gt;"",COUNTIFS(Setup!$N$13:$N$212,M129)=0),AND(N129&lt;&gt;"",COUNTIFS(Setup!$O$13:$O$212,N129)=0),AND(O129&lt;&gt;"",COUNTIFS(Setup!$P$13:$P$212,O129)=0),AND(P129&lt;&gt;"",COUNTIFS(Setup!$Q$13:$Q$212,P129)=0),AND(V129&lt;&gt;"",COUNTIFS(Setup!$R$13:$R$212,V129)=0),AND(W129&lt;&gt;"",COUNTIFS(Setup!$R$13:$R$212,W129)=0),AND(X129&lt;&gt;"",COUNTIFS(Setup!$S$13:$S$212,X129)=0),AND(Y129&lt;&gt;"",COUNTIFS(Setup!$S$13:$S$212,Y129)=0),AND(Z129&lt;&gt;"",COUNTIFS(Setup!$T$13:$T$212,Z129)=0)),"Use listed categories",IF(J129="Pending","Confirm work-relatedness",IF(COUNTIFS($AI$9:$AI$1008,AI129,$C$9:$C$1008,"&lt;&gt;"&amp;C129)&gt;0,"Event dates disagree",IF(OR(AND(Q129&lt;&gt;"",OR(NOT(ISNUMBER(Q129)),Q129&lt;0)),AND(R129&lt;&gt;"",OR(NOT(ISNUMBER(R129)),R129&lt;0)),AND(S129&lt;&gt;"",OR(NOT(ISNUMBER(S129)),S129&lt;0))),"Check days / cost",IF(AND(I129="Lost time",OR(NOT(ISNUMBER(Q129)),Q129&lt;1)),"Enter lost days",IF(AND(I129="Restricted / modified work",OR(NOT(ISNUMBER(R129)),R129&lt;1)),"Enter restricted days",IF(AND(Z129="Closed",NOT(ISNUMBER(AB129))),"Enter closure date",IF(AND(ISNUMBER(AB129),OR(AB129&lt;C129,AB129&gt;TODAY())),"Check closure date","Ready"))))))))))))))</f>
        <v/>
      </c>
    </row>
    <row r="130" spans="1:37" ht="24.95" customHeight="1">
      <c r="A130" s="23"/>
      <c r="B130" s="23"/>
      <c r="C130" s="24"/>
      <c r="D130" s="25"/>
      <c r="E130" s="26"/>
      <c r="F130" s="26"/>
      <c r="G130" s="26"/>
      <c r="H130" s="26"/>
      <c r="I130" s="26"/>
      <c r="J130" s="26"/>
      <c r="K130" s="26"/>
      <c r="L130" s="26"/>
      <c r="M130" s="26"/>
      <c r="N130" s="26"/>
      <c r="O130" s="26"/>
      <c r="P130" s="26"/>
      <c r="Q130" s="27"/>
      <c r="R130" s="27"/>
      <c r="S130" s="28"/>
      <c r="T130" s="26"/>
      <c r="U130" s="26"/>
      <c r="V130" s="26"/>
      <c r="W130" s="26"/>
      <c r="X130" s="26"/>
      <c r="Y130" s="26"/>
      <c r="Z130" s="26"/>
      <c r="AA130" s="26"/>
      <c r="AB130" s="24"/>
      <c r="AC130" s="26"/>
      <c r="AD130" s="15" t="str">
        <f t="shared" si="6"/>
        <v/>
      </c>
      <c r="AE130" s="16" t="str">
        <f t="shared" si="7"/>
        <v/>
      </c>
      <c r="AF130" s="15" t="str">
        <f t="shared" si="8"/>
        <v/>
      </c>
      <c r="AG130" s="15">
        <f t="shared" si="9"/>
        <v>0</v>
      </c>
      <c r="AH130" s="15">
        <f t="shared" si="10"/>
        <v>0</v>
      </c>
      <c r="AI130" s="15" t="str">
        <f t="shared" si="11"/>
        <v/>
      </c>
      <c r="AJ130" s="15" t="str">
        <f>IF(AI130="","",IF(COUNTIFS($AI$9:AI130,AI130)=1,1,0))</f>
        <v/>
      </c>
      <c r="AK130" s="15" t="str">
        <f ca="1">IF(COUNTA(A130:AC130)=0,"",IF(OR(NOT(ISNUMBER(C130)),C130&lt;1),"Missing / invalid date",IF(A130="","Missing case ID",IF(COUNTIFS($A$9:$A$1008,A130)&gt;1,"Duplicate case ID",IF(C130&gt;TODAY(),"Future incident date",IF(OR(E130="",F130="",G130="",H130="",I130="",J130=""),"Complete required fields",IF(OR(AND(E130&lt;&gt;"",COUNTIFS(Setup!$F$13:$F$212,E130)=0),AND(F130&lt;&gt;"",COUNTIFS(Setup!$G$13:$G$212,F130)=0),AND(G130&lt;&gt;"",COUNTIFS(Setup!$H$13:$H$212,G130)=0),AND(H130&lt;&gt;"",COUNTIFS(Setup!$I$13:$I$212,H130)=0),AND(I130&lt;&gt;"",COUNTIFS(Setup!$J$13:$J$212,I130)=0),AND(J130&lt;&gt;"",COUNTIFS(Setup!$K$13:$K$212,J130)=0),AND(K130&lt;&gt;"",COUNTIFS(Setup!$L$13:$L$212,K130)=0),AND(L130&lt;&gt;"",COUNTIFS(Setup!$M$13:$M$212,L130)=0),AND(M130&lt;&gt;"",COUNTIFS(Setup!$N$13:$N$212,M130)=0),AND(N130&lt;&gt;"",COUNTIFS(Setup!$O$13:$O$212,N130)=0),AND(O130&lt;&gt;"",COUNTIFS(Setup!$P$13:$P$212,O130)=0),AND(P130&lt;&gt;"",COUNTIFS(Setup!$Q$13:$Q$212,P130)=0),AND(V130&lt;&gt;"",COUNTIFS(Setup!$R$13:$R$212,V130)=0),AND(W130&lt;&gt;"",COUNTIFS(Setup!$R$13:$R$212,W130)=0),AND(X130&lt;&gt;"",COUNTIFS(Setup!$S$13:$S$212,X130)=0),AND(Y130&lt;&gt;"",COUNTIFS(Setup!$S$13:$S$212,Y130)=0),AND(Z130&lt;&gt;"",COUNTIFS(Setup!$T$13:$T$212,Z130)=0)),"Use listed categories",IF(J130="Pending","Confirm work-relatedness",IF(COUNTIFS($AI$9:$AI$1008,AI130,$C$9:$C$1008,"&lt;&gt;"&amp;C130)&gt;0,"Event dates disagree",IF(OR(AND(Q130&lt;&gt;"",OR(NOT(ISNUMBER(Q130)),Q130&lt;0)),AND(R130&lt;&gt;"",OR(NOT(ISNUMBER(R130)),R130&lt;0)),AND(S130&lt;&gt;"",OR(NOT(ISNUMBER(S130)),S130&lt;0))),"Check days / cost",IF(AND(I130="Lost time",OR(NOT(ISNUMBER(Q130)),Q130&lt;1)),"Enter lost days",IF(AND(I130="Restricted / modified work",OR(NOT(ISNUMBER(R130)),R130&lt;1)),"Enter restricted days",IF(AND(Z130="Closed",NOT(ISNUMBER(AB130))),"Enter closure date",IF(AND(ISNUMBER(AB130),OR(AB130&lt;C130,AB130&gt;TODAY())),"Check closure date","Ready"))))))))))))))</f>
        <v/>
      </c>
    </row>
    <row r="131" spans="1:37" ht="24.95" customHeight="1">
      <c r="A131" s="17"/>
      <c r="B131" s="17"/>
      <c r="C131" s="18"/>
      <c r="D131" s="19"/>
      <c r="E131" s="20"/>
      <c r="F131" s="20"/>
      <c r="G131" s="20"/>
      <c r="H131" s="20"/>
      <c r="I131" s="20"/>
      <c r="J131" s="20"/>
      <c r="K131" s="20"/>
      <c r="L131" s="20"/>
      <c r="M131" s="20"/>
      <c r="N131" s="20"/>
      <c r="O131" s="20"/>
      <c r="P131" s="20"/>
      <c r="Q131" s="21"/>
      <c r="R131" s="21"/>
      <c r="S131" s="22"/>
      <c r="T131" s="20"/>
      <c r="U131" s="20"/>
      <c r="V131" s="20"/>
      <c r="W131" s="20"/>
      <c r="X131" s="20"/>
      <c r="Y131" s="20"/>
      <c r="Z131" s="20"/>
      <c r="AA131" s="20"/>
      <c r="AB131" s="18"/>
      <c r="AC131" s="20"/>
      <c r="AD131" s="15" t="str">
        <f t="shared" si="6"/>
        <v/>
      </c>
      <c r="AE131" s="16" t="str">
        <f t="shared" si="7"/>
        <v/>
      </c>
      <c r="AF131" s="15" t="str">
        <f t="shared" si="8"/>
        <v/>
      </c>
      <c r="AG131" s="15">
        <f t="shared" si="9"/>
        <v>0</v>
      </c>
      <c r="AH131" s="15">
        <f t="shared" si="10"/>
        <v>0</v>
      </c>
      <c r="AI131" s="15" t="str">
        <f t="shared" si="11"/>
        <v/>
      </c>
      <c r="AJ131" s="15" t="str">
        <f>IF(AI131="","",IF(COUNTIFS($AI$9:AI131,AI131)=1,1,0))</f>
        <v/>
      </c>
      <c r="AK131" s="15" t="str">
        <f ca="1">IF(COUNTA(A131:AC131)=0,"",IF(OR(NOT(ISNUMBER(C131)),C131&lt;1),"Missing / invalid date",IF(A131="","Missing case ID",IF(COUNTIFS($A$9:$A$1008,A131)&gt;1,"Duplicate case ID",IF(C131&gt;TODAY(),"Future incident date",IF(OR(E131="",F131="",G131="",H131="",I131="",J131=""),"Complete required fields",IF(OR(AND(E131&lt;&gt;"",COUNTIFS(Setup!$F$13:$F$212,E131)=0),AND(F131&lt;&gt;"",COUNTIFS(Setup!$G$13:$G$212,F131)=0),AND(G131&lt;&gt;"",COUNTIFS(Setup!$H$13:$H$212,G131)=0),AND(H131&lt;&gt;"",COUNTIFS(Setup!$I$13:$I$212,H131)=0),AND(I131&lt;&gt;"",COUNTIFS(Setup!$J$13:$J$212,I131)=0),AND(J131&lt;&gt;"",COUNTIFS(Setup!$K$13:$K$212,J131)=0),AND(K131&lt;&gt;"",COUNTIFS(Setup!$L$13:$L$212,K131)=0),AND(L131&lt;&gt;"",COUNTIFS(Setup!$M$13:$M$212,L131)=0),AND(M131&lt;&gt;"",COUNTIFS(Setup!$N$13:$N$212,M131)=0),AND(N131&lt;&gt;"",COUNTIFS(Setup!$O$13:$O$212,N131)=0),AND(O131&lt;&gt;"",COUNTIFS(Setup!$P$13:$P$212,O131)=0),AND(P131&lt;&gt;"",COUNTIFS(Setup!$Q$13:$Q$212,P131)=0),AND(V131&lt;&gt;"",COUNTIFS(Setup!$R$13:$R$212,V131)=0),AND(W131&lt;&gt;"",COUNTIFS(Setup!$R$13:$R$212,W131)=0),AND(X131&lt;&gt;"",COUNTIFS(Setup!$S$13:$S$212,X131)=0),AND(Y131&lt;&gt;"",COUNTIFS(Setup!$S$13:$S$212,Y131)=0),AND(Z131&lt;&gt;"",COUNTIFS(Setup!$T$13:$T$212,Z131)=0)),"Use listed categories",IF(J131="Pending","Confirm work-relatedness",IF(COUNTIFS($AI$9:$AI$1008,AI131,$C$9:$C$1008,"&lt;&gt;"&amp;C131)&gt;0,"Event dates disagree",IF(OR(AND(Q131&lt;&gt;"",OR(NOT(ISNUMBER(Q131)),Q131&lt;0)),AND(R131&lt;&gt;"",OR(NOT(ISNUMBER(R131)),R131&lt;0)),AND(S131&lt;&gt;"",OR(NOT(ISNUMBER(S131)),S131&lt;0))),"Check days / cost",IF(AND(I131="Lost time",OR(NOT(ISNUMBER(Q131)),Q131&lt;1)),"Enter lost days",IF(AND(I131="Restricted / modified work",OR(NOT(ISNUMBER(R131)),R131&lt;1)),"Enter restricted days",IF(AND(Z131="Closed",NOT(ISNUMBER(AB131))),"Enter closure date",IF(AND(ISNUMBER(AB131),OR(AB131&lt;C131,AB131&gt;TODAY())),"Check closure date","Ready"))))))))))))))</f>
        <v/>
      </c>
    </row>
    <row r="132" spans="1:37" ht="24.95" customHeight="1">
      <c r="A132" s="23"/>
      <c r="B132" s="23"/>
      <c r="C132" s="24"/>
      <c r="D132" s="25"/>
      <c r="E132" s="26"/>
      <c r="F132" s="26"/>
      <c r="G132" s="26"/>
      <c r="H132" s="26"/>
      <c r="I132" s="26"/>
      <c r="J132" s="26"/>
      <c r="K132" s="26"/>
      <c r="L132" s="26"/>
      <c r="M132" s="26"/>
      <c r="N132" s="26"/>
      <c r="O132" s="26"/>
      <c r="P132" s="26"/>
      <c r="Q132" s="27"/>
      <c r="R132" s="27"/>
      <c r="S132" s="28"/>
      <c r="T132" s="26"/>
      <c r="U132" s="26"/>
      <c r="V132" s="26"/>
      <c r="W132" s="26"/>
      <c r="X132" s="26"/>
      <c r="Y132" s="26"/>
      <c r="Z132" s="26"/>
      <c r="AA132" s="26"/>
      <c r="AB132" s="24"/>
      <c r="AC132" s="26"/>
      <c r="AD132" s="15" t="str">
        <f t="shared" si="6"/>
        <v/>
      </c>
      <c r="AE132" s="16" t="str">
        <f t="shared" si="7"/>
        <v/>
      </c>
      <c r="AF132" s="15" t="str">
        <f t="shared" si="8"/>
        <v/>
      </c>
      <c r="AG132" s="15">
        <f t="shared" si="9"/>
        <v>0</v>
      </c>
      <c r="AH132" s="15">
        <f t="shared" si="10"/>
        <v>0</v>
      </c>
      <c r="AI132" s="15" t="str">
        <f t="shared" si="11"/>
        <v/>
      </c>
      <c r="AJ132" s="15" t="str">
        <f>IF(AI132="","",IF(COUNTIFS($AI$9:AI132,AI132)=1,1,0))</f>
        <v/>
      </c>
      <c r="AK132" s="15" t="str">
        <f ca="1">IF(COUNTA(A132:AC132)=0,"",IF(OR(NOT(ISNUMBER(C132)),C132&lt;1),"Missing / invalid date",IF(A132="","Missing case ID",IF(COUNTIFS($A$9:$A$1008,A132)&gt;1,"Duplicate case ID",IF(C132&gt;TODAY(),"Future incident date",IF(OR(E132="",F132="",G132="",H132="",I132="",J132=""),"Complete required fields",IF(OR(AND(E132&lt;&gt;"",COUNTIFS(Setup!$F$13:$F$212,E132)=0),AND(F132&lt;&gt;"",COUNTIFS(Setup!$G$13:$G$212,F132)=0),AND(G132&lt;&gt;"",COUNTIFS(Setup!$H$13:$H$212,G132)=0),AND(H132&lt;&gt;"",COUNTIFS(Setup!$I$13:$I$212,H132)=0),AND(I132&lt;&gt;"",COUNTIFS(Setup!$J$13:$J$212,I132)=0),AND(J132&lt;&gt;"",COUNTIFS(Setup!$K$13:$K$212,J132)=0),AND(K132&lt;&gt;"",COUNTIFS(Setup!$L$13:$L$212,K132)=0),AND(L132&lt;&gt;"",COUNTIFS(Setup!$M$13:$M$212,L132)=0),AND(M132&lt;&gt;"",COUNTIFS(Setup!$N$13:$N$212,M132)=0),AND(N132&lt;&gt;"",COUNTIFS(Setup!$O$13:$O$212,N132)=0),AND(O132&lt;&gt;"",COUNTIFS(Setup!$P$13:$P$212,O132)=0),AND(P132&lt;&gt;"",COUNTIFS(Setup!$Q$13:$Q$212,P132)=0),AND(V132&lt;&gt;"",COUNTIFS(Setup!$R$13:$R$212,V132)=0),AND(W132&lt;&gt;"",COUNTIFS(Setup!$R$13:$R$212,W132)=0),AND(X132&lt;&gt;"",COUNTIFS(Setup!$S$13:$S$212,X132)=0),AND(Y132&lt;&gt;"",COUNTIFS(Setup!$S$13:$S$212,Y132)=0),AND(Z132&lt;&gt;"",COUNTIFS(Setup!$T$13:$T$212,Z132)=0)),"Use listed categories",IF(J132="Pending","Confirm work-relatedness",IF(COUNTIFS($AI$9:$AI$1008,AI132,$C$9:$C$1008,"&lt;&gt;"&amp;C132)&gt;0,"Event dates disagree",IF(OR(AND(Q132&lt;&gt;"",OR(NOT(ISNUMBER(Q132)),Q132&lt;0)),AND(R132&lt;&gt;"",OR(NOT(ISNUMBER(R132)),R132&lt;0)),AND(S132&lt;&gt;"",OR(NOT(ISNUMBER(S132)),S132&lt;0))),"Check days / cost",IF(AND(I132="Lost time",OR(NOT(ISNUMBER(Q132)),Q132&lt;1)),"Enter lost days",IF(AND(I132="Restricted / modified work",OR(NOT(ISNUMBER(R132)),R132&lt;1)),"Enter restricted days",IF(AND(Z132="Closed",NOT(ISNUMBER(AB132))),"Enter closure date",IF(AND(ISNUMBER(AB132),OR(AB132&lt;C132,AB132&gt;TODAY())),"Check closure date","Ready"))))))))))))))</f>
        <v/>
      </c>
    </row>
    <row r="133" spans="1:37" ht="24.95" customHeight="1">
      <c r="A133" s="17"/>
      <c r="B133" s="17"/>
      <c r="C133" s="18"/>
      <c r="D133" s="19"/>
      <c r="E133" s="20"/>
      <c r="F133" s="20"/>
      <c r="G133" s="20"/>
      <c r="H133" s="20"/>
      <c r="I133" s="20"/>
      <c r="J133" s="20"/>
      <c r="K133" s="20"/>
      <c r="L133" s="20"/>
      <c r="M133" s="20"/>
      <c r="N133" s="20"/>
      <c r="O133" s="20"/>
      <c r="P133" s="20"/>
      <c r="Q133" s="21"/>
      <c r="R133" s="21"/>
      <c r="S133" s="22"/>
      <c r="T133" s="20"/>
      <c r="U133" s="20"/>
      <c r="V133" s="20"/>
      <c r="W133" s="20"/>
      <c r="X133" s="20"/>
      <c r="Y133" s="20"/>
      <c r="Z133" s="20"/>
      <c r="AA133" s="20"/>
      <c r="AB133" s="18"/>
      <c r="AC133" s="20"/>
      <c r="AD133" s="15" t="str">
        <f t="shared" si="6"/>
        <v/>
      </c>
      <c r="AE133" s="16" t="str">
        <f t="shared" si="7"/>
        <v/>
      </c>
      <c r="AF133" s="15" t="str">
        <f t="shared" si="8"/>
        <v/>
      </c>
      <c r="AG133" s="15">
        <f t="shared" si="9"/>
        <v>0</v>
      </c>
      <c r="AH133" s="15">
        <f t="shared" si="10"/>
        <v>0</v>
      </c>
      <c r="AI133" s="15" t="str">
        <f t="shared" si="11"/>
        <v/>
      </c>
      <c r="AJ133" s="15" t="str">
        <f>IF(AI133="","",IF(COUNTIFS($AI$9:AI133,AI133)=1,1,0))</f>
        <v/>
      </c>
      <c r="AK133" s="15" t="str">
        <f ca="1">IF(COUNTA(A133:AC133)=0,"",IF(OR(NOT(ISNUMBER(C133)),C133&lt;1),"Missing / invalid date",IF(A133="","Missing case ID",IF(COUNTIFS($A$9:$A$1008,A133)&gt;1,"Duplicate case ID",IF(C133&gt;TODAY(),"Future incident date",IF(OR(E133="",F133="",G133="",H133="",I133="",J133=""),"Complete required fields",IF(OR(AND(E133&lt;&gt;"",COUNTIFS(Setup!$F$13:$F$212,E133)=0),AND(F133&lt;&gt;"",COUNTIFS(Setup!$G$13:$G$212,F133)=0),AND(G133&lt;&gt;"",COUNTIFS(Setup!$H$13:$H$212,G133)=0),AND(H133&lt;&gt;"",COUNTIFS(Setup!$I$13:$I$212,H133)=0),AND(I133&lt;&gt;"",COUNTIFS(Setup!$J$13:$J$212,I133)=0),AND(J133&lt;&gt;"",COUNTIFS(Setup!$K$13:$K$212,J133)=0),AND(K133&lt;&gt;"",COUNTIFS(Setup!$L$13:$L$212,K133)=0),AND(L133&lt;&gt;"",COUNTIFS(Setup!$M$13:$M$212,L133)=0),AND(M133&lt;&gt;"",COUNTIFS(Setup!$N$13:$N$212,M133)=0),AND(N133&lt;&gt;"",COUNTIFS(Setup!$O$13:$O$212,N133)=0),AND(O133&lt;&gt;"",COUNTIFS(Setup!$P$13:$P$212,O133)=0),AND(P133&lt;&gt;"",COUNTIFS(Setup!$Q$13:$Q$212,P133)=0),AND(V133&lt;&gt;"",COUNTIFS(Setup!$R$13:$R$212,V133)=0),AND(W133&lt;&gt;"",COUNTIFS(Setup!$R$13:$R$212,W133)=0),AND(X133&lt;&gt;"",COUNTIFS(Setup!$S$13:$S$212,X133)=0),AND(Y133&lt;&gt;"",COUNTIFS(Setup!$S$13:$S$212,Y133)=0),AND(Z133&lt;&gt;"",COUNTIFS(Setup!$T$13:$T$212,Z133)=0)),"Use listed categories",IF(J133="Pending","Confirm work-relatedness",IF(COUNTIFS($AI$9:$AI$1008,AI133,$C$9:$C$1008,"&lt;&gt;"&amp;C133)&gt;0,"Event dates disagree",IF(OR(AND(Q133&lt;&gt;"",OR(NOT(ISNUMBER(Q133)),Q133&lt;0)),AND(R133&lt;&gt;"",OR(NOT(ISNUMBER(R133)),R133&lt;0)),AND(S133&lt;&gt;"",OR(NOT(ISNUMBER(S133)),S133&lt;0))),"Check days / cost",IF(AND(I133="Lost time",OR(NOT(ISNUMBER(Q133)),Q133&lt;1)),"Enter lost days",IF(AND(I133="Restricted / modified work",OR(NOT(ISNUMBER(R133)),R133&lt;1)),"Enter restricted days",IF(AND(Z133="Closed",NOT(ISNUMBER(AB133))),"Enter closure date",IF(AND(ISNUMBER(AB133),OR(AB133&lt;C133,AB133&gt;TODAY())),"Check closure date","Ready"))))))))))))))</f>
        <v/>
      </c>
    </row>
    <row r="134" spans="1:37" ht="24.95" customHeight="1">
      <c r="A134" s="23"/>
      <c r="B134" s="23"/>
      <c r="C134" s="24"/>
      <c r="D134" s="25"/>
      <c r="E134" s="26"/>
      <c r="F134" s="26"/>
      <c r="G134" s="26"/>
      <c r="H134" s="26"/>
      <c r="I134" s="26"/>
      <c r="J134" s="26"/>
      <c r="K134" s="26"/>
      <c r="L134" s="26"/>
      <c r="M134" s="26"/>
      <c r="N134" s="26"/>
      <c r="O134" s="26"/>
      <c r="P134" s="26"/>
      <c r="Q134" s="27"/>
      <c r="R134" s="27"/>
      <c r="S134" s="28"/>
      <c r="T134" s="26"/>
      <c r="U134" s="26"/>
      <c r="V134" s="26"/>
      <c r="W134" s="26"/>
      <c r="X134" s="26"/>
      <c r="Y134" s="26"/>
      <c r="Z134" s="26"/>
      <c r="AA134" s="26"/>
      <c r="AB134" s="24"/>
      <c r="AC134" s="26"/>
      <c r="AD134" s="15" t="str">
        <f t="shared" si="6"/>
        <v/>
      </c>
      <c r="AE134" s="16" t="str">
        <f t="shared" si="7"/>
        <v/>
      </c>
      <c r="AF134" s="15" t="str">
        <f t="shared" si="8"/>
        <v/>
      </c>
      <c r="AG134" s="15">
        <f t="shared" si="9"/>
        <v>0</v>
      </c>
      <c r="AH134" s="15">
        <f t="shared" si="10"/>
        <v>0</v>
      </c>
      <c r="AI134" s="15" t="str">
        <f t="shared" si="11"/>
        <v/>
      </c>
      <c r="AJ134" s="15" t="str">
        <f>IF(AI134="","",IF(COUNTIFS($AI$9:AI134,AI134)=1,1,0))</f>
        <v/>
      </c>
      <c r="AK134" s="15" t="str">
        <f ca="1">IF(COUNTA(A134:AC134)=0,"",IF(OR(NOT(ISNUMBER(C134)),C134&lt;1),"Missing / invalid date",IF(A134="","Missing case ID",IF(COUNTIFS($A$9:$A$1008,A134)&gt;1,"Duplicate case ID",IF(C134&gt;TODAY(),"Future incident date",IF(OR(E134="",F134="",G134="",H134="",I134="",J134=""),"Complete required fields",IF(OR(AND(E134&lt;&gt;"",COUNTIFS(Setup!$F$13:$F$212,E134)=0),AND(F134&lt;&gt;"",COUNTIFS(Setup!$G$13:$G$212,F134)=0),AND(G134&lt;&gt;"",COUNTIFS(Setup!$H$13:$H$212,G134)=0),AND(H134&lt;&gt;"",COUNTIFS(Setup!$I$13:$I$212,H134)=0),AND(I134&lt;&gt;"",COUNTIFS(Setup!$J$13:$J$212,I134)=0),AND(J134&lt;&gt;"",COUNTIFS(Setup!$K$13:$K$212,J134)=0),AND(K134&lt;&gt;"",COUNTIFS(Setup!$L$13:$L$212,K134)=0),AND(L134&lt;&gt;"",COUNTIFS(Setup!$M$13:$M$212,L134)=0),AND(M134&lt;&gt;"",COUNTIFS(Setup!$N$13:$N$212,M134)=0),AND(N134&lt;&gt;"",COUNTIFS(Setup!$O$13:$O$212,N134)=0),AND(O134&lt;&gt;"",COUNTIFS(Setup!$P$13:$P$212,O134)=0),AND(P134&lt;&gt;"",COUNTIFS(Setup!$Q$13:$Q$212,P134)=0),AND(V134&lt;&gt;"",COUNTIFS(Setup!$R$13:$R$212,V134)=0),AND(W134&lt;&gt;"",COUNTIFS(Setup!$R$13:$R$212,W134)=0),AND(X134&lt;&gt;"",COUNTIFS(Setup!$S$13:$S$212,X134)=0),AND(Y134&lt;&gt;"",COUNTIFS(Setup!$S$13:$S$212,Y134)=0),AND(Z134&lt;&gt;"",COUNTIFS(Setup!$T$13:$T$212,Z134)=0)),"Use listed categories",IF(J134="Pending","Confirm work-relatedness",IF(COUNTIFS($AI$9:$AI$1008,AI134,$C$9:$C$1008,"&lt;&gt;"&amp;C134)&gt;0,"Event dates disagree",IF(OR(AND(Q134&lt;&gt;"",OR(NOT(ISNUMBER(Q134)),Q134&lt;0)),AND(R134&lt;&gt;"",OR(NOT(ISNUMBER(R134)),R134&lt;0)),AND(S134&lt;&gt;"",OR(NOT(ISNUMBER(S134)),S134&lt;0))),"Check days / cost",IF(AND(I134="Lost time",OR(NOT(ISNUMBER(Q134)),Q134&lt;1)),"Enter lost days",IF(AND(I134="Restricted / modified work",OR(NOT(ISNUMBER(R134)),R134&lt;1)),"Enter restricted days",IF(AND(Z134="Closed",NOT(ISNUMBER(AB134))),"Enter closure date",IF(AND(ISNUMBER(AB134),OR(AB134&lt;C134,AB134&gt;TODAY())),"Check closure date","Ready"))))))))))))))</f>
        <v/>
      </c>
    </row>
    <row r="135" spans="1:37" ht="24.95" customHeight="1">
      <c r="A135" s="17"/>
      <c r="B135" s="17"/>
      <c r="C135" s="18"/>
      <c r="D135" s="19"/>
      <c r="E135" s="20"/>
      <c r="F135" s="20"/>
      <c r="G135" s="20"/>
      <c r="H135" s="20"/>
      <c r="I135" s="20"/>
      <c r="J135" s="20"/>
      <c r="K135" s="20"/>
      <c r="L135" s="20"/>
      <c r="M135" s="20"/>
      <c r="N135" s="20"/>
      <c r="O135" s="20"/>
      <c r="P135" s="20"/>
      <c r="Q135" s="21"/>
      <c r="R135" s="21"/>
      <c r="S135" s="22"/>
      <c r="T135" s="20"/>
      <c r="U135" s="20"/>
      <c r="V135" s="20"/>
      <c r="W135" s="20"/>
      <c r="X135" s="20"/>
      <c r="Y135" s="20"/>
      <c r="Z135" s="20"/>
      <c r="AA135" s="20"/>
      <c r="AB135" s="18"/>
      <c r="AC135" s="20"/>
      <c r="AD135" s="15" t="str">
        <f t="shared" si="6"/>
        <v/>
      </c>
      <c r="AE135" s="16" t="str">
        <f t="shared" si="7"/>
        <v/>
      </c>
      <c r="AF135" s="15" t="str">
        <f t="shared" si="8"/>
        <v/>
      </c>
      <c r="AG135" s="15">
        <f t="shared" si="9"/>
        <v>0</v>
      </c>
      <c r="AH135" s="15">
        <f t="shared" si="10"/>
        <v>0</v>
      </c>
      <c r="AI135" s="15" t="str">
        <f t="shared" si="11"/>
        <v/>
      </c>
      <c r="AJ135" s="15" t="str">
        <f>IF(AI135="","",IF(COUNTIFS($AI$9:AI135,AI135)=1,1,0))</f>
        <v/>
      </c>
      <c r="AK135" s="15" t="str">
        <f ca="1">IF(COUNTA(A135:AC135)=0,"",IF(OR(NOT(ISNUMBER(C135)),C135&lt;1),"Missing / invalid date",IF(A135="","Missing case ID",IF(COUNTIFS($A$9:$A$1008,A135)&gt;1,"Duplicate case ID",IF(C135&gt;TODAY(),"Future incident date",IF(OR(E135="",F135="",G135="",H135="",I135="",J135=""),"Complete required fields",IF(OR(AND(E135&lt;&gt;"",COUNTIFS(Setup!$F$13:$F$212,E135)=0),AND(F135&lt;&gt;"",COUNTIFS(Setup!$G$13:$G$212,F135)=0),AND(G135&lt;&gt;"",COUNTIFS(Setup!$H$13:$H$212,G135)=0),AND(H135&lt;&gt;"",COUNTIFS(Setup!$I$13:$I$212,H135)=0),AND(I135&lt;&gt;"",COUNTIFS(Setup!$J$13:$J$212,I135)=0),AND(J135&lt;&gt;"",COUNTIFS(Setup!$K$13:$K$212,J135)=0),AND(K135&lt;&gt;"",COUNTIFS(Setup!$L$13:$L$212,K135)=0),AND(L135&lt;&gt;"",COUNTIFS(Setup!$M$13:$M$212,L135)=0),AND(M135&lt;&gt;"",COUNTIFS(Setup!$N$13:$N$212,M135)=0),AND(N135&lt;&gt;"",COUNTIFS(Setup!$O$13:$O$212,N135)=0),AND(O135&lt;&gt;"",COUNTIFS(Setup!$P$13:$P$212,O135)=0),AND(P135&lt;&gt;"",COUNTIFS(Setup!$Q$13:$Q$212,P135)=0),AND(V135&lt;&gt;"",COUNTIFS(Setup!$R$13:$R$212,V135)=0),AND(W135&lt;&gt;"",COUNTIFS(Setup!$R$13:$R$212,W135)=0),AND(X135&lt;&gt;"",COUNTIFS(Setup!$S$13:$S$212,X135)=0),AND(Y135&lt;&gt;"",COUNTIFS(Setup!$S$13:$S$212,Y135)=0),AND(Z135&lt;&gt;"",COUNTIFS(Setup!$T$13:$T$212,Z135)=0)),"Use listed categories",IF(J135="Pending","Confirm work-relatedness",IF(COUNTIFS($AI$9:$AI$1008,AI135,$C$9:$C$1008,"&lt;&gt;"&amp;C135)&gt;0,"Event dates disagree",IF(OR(AND(Q135&lt;&gt;"",OR(NOT(ISNUMBER(Q135)),Q135&lt;0)),AND(R135&lt;&gt;"",OR(NOT(ISNUMBER(R135)),R135&lt;0)),AND(S135&lt;&gt;"",OR(NOT(ISNUMBER(S135)),S135&lt;0))),"Check days / cost",IF(AND(I135="Lost time",OR(NOT(ISNUMBER(Q135)),Q135&lt;1)),"Enter lost days",IF(AND(I135="Restricted / modified work",OR(NOT(ISNUMBER(R135)),R135&lt;1)),"Enter restricted days",IF(AND(Z135="Closed",NOT(ISNUMBER(AB135))),"Enter closure date",IF(AND(ISNUMBER(AB135),OR(AB135&lt;C135,AB135&gt;TODAY())),"Check closure date","Ready"))))))))))))))</f>
        <v/>
      </c>
    </row>
    <row r="136" spans="1:37" ht="24.95" customHeight="1">
      <c r="A136" s="23"/>
      <c r="B136" s="23"/>
      <c r="C136" s="24"/>
      <c r="D136" s="25"/>
      <c r="E136" s="26"/>
      <c r="F136" s="26"/>
      <c r="G136" s="26"/>
      <c r="H136" s="26"/>
      <c r="I136" s="26"/>
      <c r="J136" s="26"/>
      <c r="K136" s="26"/>
      <c r="L136" s="26"/>
      <c r="M136" s="26"/>
      <c r="N136" s="26"/>
      <c r="O136" s="26"/>
      <c r="P136" s="26"/>
      <c r="Q136" s="27"/>
      <c r="R136" s="27"/>
      <c r="S136" s="28"/>
      <c r="T136" s="26"/>
      <c r="U136" s="26"/>
      <c r="V136" s="26"/>
      <c r="W136" s="26"/>
      <c r="X136" s="26"/>
      <c r="Y136" s="26"/>
      <c r="Z136" s="26"/>
      <c r="AA136" s="26"/>
      <c r="AB136" s="24"/>
      <c r="AC136" s="26"/>
      <c r="AD136" s="15" t="str">
        <f t="shared" si="6"/>
        <v/>
      </c>
      <c r="AE136" s="16" t="str">
        <f t="shared" si="7"/>
        <v/>
      </c>
      <c r="AF136" s="15" t="str">
        <f t="shared" si="8"/>
        <v/>
      </c>
      <c r="AG136" s="15">
        <f t="shared" si="9"/>
        <v>0</v>
      </c>
      <c r="AH136" s="15">
        <f t="shared" si="10"/>
        <v>0</v>
      </c>
      <c r="AI136" s="15" t="str">
        <f t="shared" si="11"/>
        <v/>
      </c>
      <c r="AJ136" s="15" t="str">
        <f>IF(AI136="","",IF(COUNTIFS($AI$9:AI136,AI136)=1,1,0))</f>
        <v/>
      </c>
      <c r="AK136" s="15" t="str">
        <f ca="1">IF(COUNTA(A136:AC136)=0,"",IF(OR(NOT(ISNUMBER(C136)),C136&lt;1),"Missing / invalid date",IF(A136="","Missing case ID",IF(COUNTIFS($A$9:$A$1008,A136)&gt;1,"Duplicate case ID",IF(C136&gt;TODAY(),"Future incident date",IF(OR(E136="",F136="",G136="",H136="",I136="",J136=""),"Complete required fields",IF(OR(AND(E136&lt;&gt;"",COUNTIFS(Setup!$F$13:$F$212,E136)=0),AND(F136&lt;&gt;"",COUNTIFS(Setup!$G$13:$G$212,F136)=0),AND(G136&lt;&gt;"",COUNTIFS(Setup!$H$13:$H$212,G136)=0),AND(H136&lt;&gt;"",COUNTIFS(Setup!$I$13:$I$212,H136)=0),AND(I136&lt;&gt;"",COUNTIFS(Setup!$J$13:$J$212,I136)=0),AND(J136&lt;&gt;"",COUNTIFS(Setup!$K$13:$K$212,J136)=0),AND(K136&lt;&gt;"",COUNTIFS(Setup!$L$13:$L$212,K136)=0),AND(L136&lt;&gt;"",COUNTIFS(Setup!$M$13:$M$212,L136)=0),AND(M136&lt;&gt;"",COUNTIFS(Setup!$N$13:$N$212,M136)=0),AND(N136&lt;&gt;"",COUNTIFS(Setup!$O$13:$O$212,N136)=0),AND(O136&lt;&gt;"",COUNTIFS(Setup!$P$13:$P$212,O136)=0),AND(P136&lt;&gt;"",COUNTIFS(Setup!$Q$13:$Q$212,P136)=0),AND(V136&lt;&gt;"",COUNTIFS(Setup!$R$13:$R$212,V136)=0),AND(W136&lt;&gt;"",COUNTIFS(Setup!$R$13:$R$212,W136)=0),AND(X136&lt;&gt;"",COUNTIFS(Setup!$S$13:$S$212,X136)=0),AND(Y136&lt;&gt;"",COUNTIFS(Setup!$S$13:$S$212,Y136)=0),AND(Z136&lt;&gt;"",COUNTIFS(Setup!$T$13:$T$212,Z136)=0)),"Use listed categories",IF(J136="Pending","Confirm work-relatedness",IF(COUNTIFS($AI$9:$AI$1008,AI136,$C$9:$C$1008,"&lt;&gt;"&amp;C136)&gt;0,"Event dates disagree",IF(OR(AND(Q136&lt;&gt;"",OR(NOT(ISNUMBER(Q136)),Q136&lt;0)),AND(R136&lt;&gt;"",OR(NOT(ISNUMBER(R136)),R136&lt;0)),AND(S136&lt;&gt;"",OR(NOT(ISNUMBER(S136)),S136&lt;0))),"Check days / cost",IF(AND(I136="Lost time",OR(NOT(ISNUMBER(Q136)),Q136&lt;1)),"Enter lost days",IF(AND(I136="Restricted / modified work",OR(NOT(ISNUMBER(R136)),R136&lt;1)),"Enter restricted days",IF(AND(Z136="Closed",NOT(ISNUMBER(AB136))),"Enter closure date",IF(AND(ISNUMBER(AB136),OR(AB136&lt;C136,AB136&gt;TODAY())),"Check closure date","Ready"))))))))))))))</f>
        <v/>
      </c>
    </row>
    <row r="137" spans="1:37" ht="24.95" customHeight="1">
      <c r="A137" s="17"/>
      <c r="B137" s="17"/>
      <c r="C137" s="18"/>
      <c r="D137" s="19"/>
      <c r="E137" s="20"/>
      <c r="F137" s="20"/>
      <c r="G137" s="20"/>
      <c r="H137" s="20"/>
      <c r="I137" s="20"/>
      <c r="J137" s="20"/>
      <c r="K137" s="20"/>
      <c r="L137" s="20"/>
      <c r="M137" s="20"/>
      <c r="N137" s="20"/>
      <c r="O137" s="20"/>
      <c r="P137" s="20"/>
      <c r="Q137" s="21"/>
      <c r="R137" s="21"/>
      <c r="S137" s="22"/>
      <c r="T137" s="20"/>
      <c r="U137" s="20"/>
      <c r="V137" s="20"/>
      <c r="W137" s="20"/>
      <c r="X137" s="20"/>
      <c r="Y137" s="20"/>
      <c r="Z137" s="20"/>
      <c r="AA137" s="20"/>
      <c r="AB137" s="18"/>
      <c r="AC137" s="20"/>
      <c r="AD137" s="15" t="str">
        <f t="shared" ref="AD137:AD200" si="12">IF(ISNUMBER(C137),YEAR(C137),"")</f>
        <v/>
      </c>
      <c r="AE137" s="16" t="str">
        <f t="shared" ref="AE137:AE200" si="13">IF(ISNUMBER(C137),DATE(YEAR(C137),MONTH(C137),1),"")</f>
        <v/>
      </c>
      <c r="AF137" s="15" t="str">
        <f t="shared" ref="AF137:AF200" si="14">IF(ISNUMBER(C137),TEXT(C137,"ddd"),"")</f>
        <v/>
      </c>
      <c r="AG137" s="15">
        <f t="shared" ref="AG137:AG200" si="15">IF(AND(J137="Yes",OR(G137="Employee",G137="Contractor")),IF(OR(I137="Medical treatment",I137="Restricted / modified work",I137="Lost time",I137="Fatality",I137="Other recordable"),1,0),0)</f>
        <v>0</v>
      </c>
      <c r="AH137" s="15">
        <f t="shared" ref="AH137:AH200" si="16">IF(AND(J137="Yes",OR(G137="Employee",G137="Contractor")),IF(OR(I137="Lost time",I137="Fatality"),1,0),0)</f>
        <v>0</v>
      </c>
      <c r="AI137" s="15" t="str">
        <f t="shared" ref="AI137:AI200" si="17">IF(COUNTA(A137:AC137)=0,"",IF(B137="","C:"&amp;A137,"E:"&amp;B137))</f>
        <v/>
      </c>
      <c r="AJ137" s="15" t="str">
        <f>IF(AI137="","",IF(COUNTIFS($AI$9:AI137,AI137)=1,1,0))</f>
        <v/>
      </c>
      <c r="AK137" s="15" t="str">
        <f ca="1">IF(COUNTA(A137:AC137)=0,"",IF(OR(NOT(ISNUMBER(C137)),C137&lt;1),"Missing / invalid date",IF(A137="","Missing case ID",IF(COUNTIFS($A$9:$A$1008,A137)&gt;1,"Duplicate case ID",IF(C137&gt;TODAY(),"Future incident date",IF(OR(E137="",F137="",G137="",H137="",I137="",J137=""),"Complete required fields",IF(OR(AND(E137&lt;&gt;"",COUNTIFS(Setup!$F$13:$F$212,E137)=0),AND(F137&lt;&gt;"",COUNTIFS(Setup!$G$13:$G$212,F137)=0),AND(G137&lt;&gt;"",COUNTIFS(Setup!$H$13:$H$212,G137)=0),AND(H137&lt;&gt;"",COUNTIFS(Setup!$I$13:$I$212,H137)=0),AND(I137&lt;&gt;"",COUNTIFS(Setup!$J$13:$J$212,I137)=0),AND(J137&lt;&gt;"",COUNTIFS(Setup!$K$13:$K$212,J137)=0),AND(K137&lt;&gt;"",COUNTIFS(Setup!$L$13:$L$212,K137)=0),AND(L137&lt;&gt;"",COUNTIFS(Setup!$M$13:$M$212,L137)=0),AND(M137&lt;&gt;"",COUNTIFS(Setup!$N$13:$N$212,M137)=0),AND(N137&lt;&gt;"",COUNTIFS(Setup!$O$13:$O$212,N137)=0),AND(O137&lt;&gt;"",COUNTIFS(Setup!$P$13:$P$212,O137)=0),AND(P137&lt;&gt;"",COUNTIFS(Setup!$Q$13:$Q$212,P137)=0),AND(V137&lt;&gt;"",COUNTIFS(Setup!$R$13:$R$212,V137)=0),AND(W137&lt;&gt;"",COUNTIFS(Setup!$R$13:$R$212,W137)=0),AND(X137&lt;&gt;"",COUNTIFS(Setup!$S$13:$S$212,X137)=0),AND(Y137&lt;&gt;"",COUNTIFS(Setup!$S$13:$S$212,Y137)=0),AND(Z137&lt;&gt;"",COUNTIFS(Setup!$T$13:$T$212,Z137)=0)),"Use listed categories",IF(J137="Pending","Confirm work-relatedness",IF(COUNTIFS($AI$9:$AI$1008,AI137,$C$9:$C$1008,"&lt;&gt;"&amp;C137)&gt;0,"Event dates disagree",IF(OR(AND(Q137&lt;&gt;"",OR(NOT(ISNUMBER(Q137)),Q137&lt;0)),AND(R137&lt;&gt;"",OR(NOT(ISNUMBER(R137)),R137&lt;0)),AND(S137&lt;&gt;"",OR(NOT(ISNUMBER(S137)),S137&lt;0))),"Check days / cost",IF(AND(I137="Lost time",OR(NOT(ISNUMBER(Q137)),Q137&lt;1)),"Enter lost days",IF(AND(I137="Restricted / modified work",OR(NOT(ISNUMBER(R137)),R137&lt;1)),"Enter restricted days",IF(AND(Z137="Closed",NOT(ISNUMBER(AB137))),"Enter closure date",IF(AND(ISNUMBER(AB137),OR(AB137&lt;C137,AB137&gt;TODAY())),"Check closure date","Ready"))))))))))))))</f>
        <v/>
      </c>
    </row>
    <row r="138" spans="1:37" ht="24.95" customHeight="1">
      <c r="A138" s="23"/>
      <c r="B138" s="23"/>
      <c r="C138" s="24"/>
      <c r="D138" s="25"/>
      <c r="E138" s="26"/>
      <c r="F138" s="26"/>
      <c r="G138" s="26"/>
      <c r="H138" s="26"/>
      <c r="I138" s="26"/>
      <c r="J138" s="26"/>
      <c r="K138" s="26"/>
      <c r="L138" s="26"/>
      <c r="M138" s="26"/>
      <c r="N138" s="26"/>
      <c r="O138" s="26"/>
      <c r="P138" s="26"/>
      <c r="Q138" s="27"/>
      <c r="R138" s="27"/>
      <c r="S138" s="28"/>
      <c r="T138" s="26"/>
      <c r="U138" s="26"/>
      <c r="V138" s="26"/>
      <c r="W138" s="26"/>
      <c r="X138" s="26"/>
      <c r="Y138" s="26"/>
      <c r="Z138" s="26"/>
      <c r="AA138" s="26"/>
      <c r="AB138" s="24"/>
      <c r="AC138" s="26"/>
      <c r="AD138" s="15" t="str">
        <f t="shared" si="12"/>
        <v/>
      </c>
      <c r="AE138" s="16" t="str">
        <f t="shared" si="13"/>
        <v/>
      </c>
      <c r="AF138" s="15" t="str">
        <f t="shared" si="14"/>
        <v/>
      </c>
      <c r="AG138" s="15">
        <f t="shared" si="15"/>
        <v>0</v>
      </c>
      <c r="AH138" s="15">
        <f t="shared" si="16"/>
        <v>0</v>
      </c>
      <c r="AI138" s="15" t="str">
        <f t="shared" si="17"/>
        <v/>
      </c>
      <c r="AJ138" s="15" t="str">
        <f>IF(AI138="","",IF(COUNTIFS($AI$9:AI138,AI138)=1,1,0))</f>
        <v/>
      </c>
      <c r="AK138" s="15" t="str">
        <f ca="1">IF(COUNTA(A138:AC138)=0,"",IF(OR(NOT(ISNUMBER(C138)),C138&lt;1),"Missing / invalid date",IF(A138="","Missing case ID",IF(COUNTIFS($A$9:$A$1008,A138)&gt;1,"Duplicate case ID",IF(C138&gt;TODAY(),"Future incident date",IF(OR(E138="",F138="",G138="",H138="",I138="",J138=""),"Complete required fields",IF(OR(AND(E138&lt;&gt;"",COUNTIFS(Setup!$F$13:$F$212,E138)=0),AND(F138&lt;&gt;"",COUNTIFS(Setup!$G$13:$G$212,F138)=0),AND(G138&lt;&gt;"",COUNTIFS(Setup!$H$13:$H$212,G138)=0),AND(H138&lt;&gt;"",COUNTIFS(Setup!$I$13:$I$212,H138)=0),AND(I138&lt;&gt;"",COUNTIFS(Setup!$J$13:$J$212,I138)=0),AND(J138&lt;&gt;"",COUNTIFS(Setup!$K$13:$K$212,J138)=0),AND(K138&lt;&gt;"",COUNTIFS(Setup!$L$13:$L$212,K138)=0),AND(L138&lt;&gt;"",COUNTIFS(Setup!$M$13:$M$212,L138)=0),AND(M138&lt;&gt;"",COUNTIFS(Setup!$N$13:$N$212,M138)=0),AND(N138&lt;&gt;"",COUNTIFS(Setup!$O$13:$O$212,N138)=0),AND(O138&lt;&gt;"",COUNTIFS(Setup!$P$13:$P$212,O138)=0),AND(P138&lt;&gt;"",COUNTIFS(Setup!$Q$13:$Q$212,P138)=0),AND(V138&lt;&gt;"",COUNTIFS(Setup!$R$13:$R$212,V138)=0),AND(W138&lt;&gt;"",COUNTIFS(Setup!$R$13:$R$212,W138)=0),AND(X138&lt;&gt;"",COUNTIFS(Setup!$S$13:$S$212,X138)=0),AND(Y138&lt;&gt;"",COUNTIFS(Setup!$S$13:$S$212,Y138)=0),AND(Z138&lt;&gt;"",COUNTIFS(Setup!$T$13:$T$212,Z138)=0)),"Use listed categories",IF(J138="Pending","Confirm work-relatedness",IF(COUNTIFS($AI$9:$AI$1008,AI138,$C$9:$C$1008,"&lt;&gt;"&amp;C138)&gt;0,"Event dates disagree",IF(OR(AND(Q138&lt;&gt;"",OR(NOT(ISNUMBER(Q138)),Q138&lt;0)),AND(R138&lt;&gt;"",OR(NOT(ISNUMBER(R138)),R138&lt;0)),AND(S138&lt;&gt;"",OR(NOT(ISNUMBER(S138)),S138&lt;0))),"Check days / cost",IF(AND(I138="Lost time",OR(NOT(ISNUMBER(Q138)),Q138&lt;1)),"Enter lost days",IF(AND(I138="Restricted / modified work",OR(NOT(ISNUMBER(R138)),R138&lt;1)),"Enter restricted days",IF(AND(Z138="Closed",NOT(ISNUMBER(AB138))),"Enter closure date",IF(AND(ISNUMBER(AB138),OR(AB138&lt;C138,AB138&gt;TODAY())),"Check closure date","Ready"))))))))))))))</f>
        <v/>
      </c>
    </row>
    <row r="139" spans="1:37" ht="24.95" customHeight="1">
      <c r="A139" s="17"/>
      <c r="B139" s="17"/>
      <c r="C139" s="18"/>
      <c r="D139" s="19"/>
      <c r="E139" s="20"/>
      <c r="F139" s="20"/>
      <c r="G139" s="20"/>
      <c r="H139" s="20"/>
      <c r="I139" s="20"/>
      <c r="J139" s="20"/>
      <c r="K139" s="20"/>
      <c r="L139" s="20"/>
      <c r="M139" s="20"/>
      <c r="N139" s="20"/>
      <c r="O139" s="20"/>
      <c r="P139" s="20"/>
      <c r="Q139" s="21"/>
      <c r="R139" s="21"/>
      <c r="S139" s="22"/>
      <c r="T139" s="20"/>
      <c r="U139" s="20"/>
      <c r="V139" s="20"/>
      <c r="W139" s="20"/>
      <c r="X139" s="20"/>
      <c r="Y139" s="20"/>
      <c r="Z139" s="20"/>
      <c r="AA139" s="20"/>
      <c r="AB139" s="18"/>
      <c r="AC139" s="20"/>
      <c r="AD139" s="15" t="str">
        <f t="shared" si="12"/>
        <v/>
      </c>
      <c r="AE139" s="16" t="str">
        <f t="shared" si="13"/>
        <v/>
      </c>
      <c r="AF139" s="15" t="str">
        <f t="shared" si="14"/>
        <v/>
      </c>
      <c r="AG139" s="15">
        <f t="shared" si="15"/>
        <v>0</v>
      </c>
      <c r="AH139" s="15">
        <f t="shared" si="16"/>
        <v>0</v>
      </c>
      <c r="AI139" s="15" t="str">
        <f t="shared" si="17"/>
        <v/>
      </c>
      <c r="AJ139" s="15" t="str">
        <f>IF(AI139="","",IF(COUNTIFS($AI$9:AI139,AI139)=1,1,0))</f>
        <v/>
      </c>
      <c r="AK139" s="15" t="str">
        <f ca="1">IF(COUNTA(A139:AC139)=0,"",IF(OR(NOT(ISNUMBER(C139)),C139&lt;1),"Missing / invalid date",IF(A139="","Missing case ID",IF(COUNTIFS($A$9:$A$1008,A139)&gt;1,"Duplicate case ID",IF(C139&gt;TODAY(),"Future incident date",IF(OR(E139="",F139="",G139="",H139="",I139="",J139=""),"Complete required fields",IF(OR(AND(E139&lt;&gt;"",COUNTIFS(Setup!$F$13:$F$212,E139)=0),AND(F139&lt;&gt;"",COUNTIFS(Setup!$G$13:$G$212,F139)=0),AND(G139&lt;&gt;"",COUNTIFS(Setup!$H$13:$H$212,G139)=0),AND(H139&lt;&gt;"",COUNTIFS(Setup!$I$13:$I$212,H139)=0),AND(I139&lt;&gt;"",COUNTIFS(Setup!$J$13:$J$212,I139)=0),AND(J139&lt;&gt;"",COUNTIFS(Setup!$K$13:$K$212,J139)=0),AND(K139&lt;&gt;"",COUNTIFS(Setup!$L$13:$L$212,K139)=0),AND(L139&lt;&gt;"",COUNTIFS(Setup!$M$13:$M$212,L139)=0),AND(M139&lt;&gt;"",COUNTIFS(Setup!$N$13:$N$212,M139)=0),AND(N139&lt;&gt;"",COUNTIFS(Setup!$O$13:$O$212,N139)=0),AND(O139&lt;&gt;"",COUNTIFS(Setup!$P$13:$P$212,O139)=0),AND(P139&lt;&gt;"",COUNTIFS(Setup!$Q$13:$Q$212,P139)=0),AND(V139&lt;&gt;"",COUNTIFS(Setup!$R$13:$R$212,V139)=0),AND(W139&lt;&gt;"",COUNTIFS(Setup!$R$13:$R$212,W139)=0),AND(X139&lt;&gt;"",COUNTIFS(Setup!$S$13:$S$212,X139)=0),AND(Y139&lt;&gt;"",COUNTIFS(Setup!$S$13:$S$212,Y139)=0),AND(Z139&lt;&gt;"",COUNTIFS(Setup!$T$13:$T$212,Z139)=0)),"Use listed categories",IF(J139="Pending","Confirm work-relatedness",IF(COUNTIFS($AI$9:$AI$1008,AI139,$C$9:$C$1008,"&lt;&gt;"&amp;C139)&gt;0,"Event dates disagree",IF(OR(AND(Q139&lt;&gt;"",OR(NOT(ISNUMBER(Q139)),Q139&lt;0)),AND(R139&lt;&gt;"",OR(NOT(ISNUMBER(R139)),R139&lt;0)),AND(S139&lt;&gt;"",OR(NOT(ISNUMBER(S139)),S139&lt;0))),"Check days / cost",IF(AND(I139="Lost time",OR(NOT(ISNUMBER(Q139)),Q139&lt;1)),"Enter lost days",IF(AND(I139="Restricted / modified work",OR(NOT(ISNUMBER(R139)),R139&lt;1)),"Enter restricted days",IF(AND(Z139="Closed",NOT(ISNUMBER(AB139))),"Enter closure date",IF(AND(ISNUMBER(AB139),OR(AB139&lt;C139,AB139&gt;TODAY())),"Check closure date","Ready"))))))))))))))</f>
        <v/>
      </c>
    </row>
    <row r="140" spans="1:37" ht="24.95" customHeight="1">
      <c r="A140" s="23"/>
      <c r="B140" s="23"/>
      <c r="C140" s="24"/>
      <c r="D140" s="25"/>
      <c r="E140" s="26"/>
      <c r="F140" s="26"/>
      <c r="G140" s="26"/>
      <c r="H140" s="26"/>
      <c r="I140" s="26"/>
      <c r="J140" s="26"/>
      <c r="K140" s="26"/>
      <c r="L140" s="26"/>
      <c r="M140" s="26"/>
      <c r="N140" s="26"/>
      <c r="O140" s="26"/>
      <c r="P140" s="26"/>
      <c r="Q140" s="27"/>
      <c r="R140" s="27"/>
      <c r="S140" s="28"/>
      <c r="T140" s="26"/>
      <c r="U140" s="26"/>
      <c r="V140" s="26"/>
      <c r="W140" s="26"/>
      <c r="X140" s="26"/>
      <c r="Y140" s="26"/>
      <c r="Z140" s="26"/>
      <c r="AA140" s="26"/>
      <c r="AB140" s="24"/>
      <c r="AC140" s="26"/>
      <c r="AD140" s="15" t="str">
        <f t="shared" si="12"/>
        <v/>
      </c>
      <c r="AE140" s="16" t="str">
        <f t="shared" si="13"/>
        <v/>
      </c>
      <c r="AF140" s="15" t="str">
        <f t="shared" si="14"/>
        <v/>
      </c>
      <c r="AG140" s="15">
        <f t="shared" si="15"/>
        <v>0</v>
      </c>
      <c r="AH140" s="15">
        <f t="shared" si="16"/>
        <v>0</v>
      </c>
      <c r="AI140" s="15" t="str">
        <f t="shared" si="17"/>
        <v/>
      </c>
      <c r="AJ140" s="15" t="str">
        <f>IF(AI140="","",IF(COUNTIFS($AI$9:AI140,AI140)=1,1,0))</f>
        <v/>
      </c>
      <c r="AK140" s="15" t="str">
        <f ca="1">IF(COUNTA(A140:AC140)=0,"",IF(OR(NOT(ISNUMBER(C140)),C140&lt;1),"Missing / invalid date",IF(A140="","Missing case ID",IF(COUNTIFS($A$9:$A$1008,A140)&gt;1,"Duplicate case ID",IF(C140&gt;TODAY(),"Future incident date",IF(OR(E140="",F140="",G140="",H140="",I140="",J140=""),"Complete required fields",IF(OR(AND(E140&lt;&gt;"",COUNTIFS(Setup!$F$13:$F$212,E140)=0),AND(F140&lt;&gt;"",COUNTIFS(Setup!$G$13:$G$212,F140)=0),AND(G140&lt;&gt;"",COUNTIFS(Setup!$H$13:$H$212,G140)=0),AND(H140&lt;&gt;"",COUNTIFS(Setup!$I$13:$I$212,H140)=0),AND(I140&lt;&gt;"",COUNTIFS(Setup!$J$13:$J$212,I140)=0),AND(J140&lt;&gt;"",COUNTIFS(Setup!$K$13:$K$212,J140)=0),AND(K140&lt;&gt;"",COUNTIFS(Setup!$L$13:$L$212,K140)=0),AND(L140&lt;&gt;"",COUNTIFS(Setup!$M$13:$M$212,L140)=0),AND(M140&lt;&gt;"",COUNTIFS(Setup!$N$13:$N$212,M140)=0),AND(N140&lt;&gt;"",COUNTIFS(Setup!$O$13:$O$212,N140)=0),AND(O140&lt;&gt;"",COUNTIFS(Setup!$P$13:$P$212,O140)=0),AND(P140&lt;&gt;"",COUNTIFS(Setup!$Q$13:$Q$212,P140)=0),AND(V140&lt;&gt;"",COUNTIFS(Setup!$R$13:$R$212,V140)=0),AND(W140&lt;&gt;"",COUNTIFS(Setup!$R$13:$R$212,W140)=0),AND(X140&lt;&gt;"",COUNTIFS(Setup!$S$13:$S$212,X140)=0),AND(Y140&lt;&gt;"",COUNTIFS(Setup!$S$13:$S$212,Y140)=0),AND(Z140&lt;&gt;"",COUNTIFS(Setup!$T$13:$T$212,Z140)=0)),"Use listed categories",IF(J140="Pending","Confirm work-relatedness",IF(COUNTIFS($AI$9:$AI$1008,AI140,$C$9:$C$1008,"&lt;&gt;"&amp;C140)&gt;0,"Event dates disagree",IF(OR(AND(Q140&lt;&gt;"",OR(NOT(ISNUMBER(Q140)),Q140&lt;0)),AND(R140&lt;&gt;"",OR(NOT(ISNUMBER(R140)),R140&lt;0)),AND(S140&lt;&gt;"",OR(NOT(ISNUMBER(S140)),S140&lt;0))),"Check days / cost",IF(AND(I140="Lost time",OR(NOT(ISNUMBER(Q140)),Q140&lt;1)),"Enter lost days",IF(AND(I140="Restricted / modified work",OR(NOT(ISNUMBER(R140)),R140&lt;1)),"Enter restricted days",IF(AND(Z140="Closed",NOT(ISNUMBER(AB140))),"Enter closure date",IF(AND(ISNUMBER(AB140),OR(AB140&lt;C140,AB140&gt;TODAY())),"Check closure date","Ready"))))))))))))))</f>
        <v/>
      </c>
    </row>
    <row r="141" spans="1:37" ht="24.95" customHeight="1">
      <c r="A141" s="17"/>
      <c r="B141" s="17"/>
      <c r="C141" s="18"/>
      <c r="D141" s="19"/>
      <c r="E141" s="20"/>
      <c r="F141" s="20"/>
      <c r="G141" s="20"/>
      <c r="H141" s="20"/>
      <c r="I141" s="20"/>
      <c r="J141" s="20"/>
      <c r="K141" s="20"/>
      <c r="L141" s="20"/>
      <c r="M141" s="20"/>
      <c r="N141" s="20"/>
      <c r="O141" s="20"/>
      <c r="P141" s="20"/>
      <c r="Q141" s="21"/>
      <c r="R141" s="21"/>
      <c r="S141" s="22"/>
      <c r="T141" s="20"/>
      <c r="U141" s="20"/>
      <c r="V141" s="20"/>
      <c r="W141" s="20"/>
      <c r="X141" s="20"/>
      <c r="Y141" s="20"/>
      <c r="Z141" s="20"/>
      <c r="AA141" s="20"/>
      <c r="AB141" s="18"/>
      <c r="AC141" s="20"/>
      <c r="AD141" s="15" t="str">
        <f t="shared" si="12"/>
        <v/>
      </c>
      <c r="AE141" s="16" t="str">
        <f t="shared" si="13"/>
        <v/>
      </c>
      <c r="AF141" s="15" t="str">
        <f t="shared" si="14"/>
        <v/>
      </c>
      <c r="AG141" s="15">
        <f t="shared" si="15"/>
        <v>0</v>
      </c>
      <c r="AH141" s="15">
        <f t="shared" si="16"/>
        <v>0</v>
      </c>
      <c r="AI141" s="15" t="str">
        <f t="shared" si="17"/>
        <v/>
      </c>
      <c r="AJ141" s="15" t="str">
        <f>IF(AI141="","",IF(COUNTIFS($AI$9:AI141,AI141)=1,1,0))</f>
        <v/>
      </c>
      <c r="AK141" s="15" t="str">
        <f ca="1">IF(COUNTA(A141:AC141)=0,"",IF(OR(NOT(ISNUMBER(C141)),C141&lt;1),"Missing / invalid date",IF(A141="","Missing case ID",IF(COUNTIFS($A$9:$A$1008,A141)&gt;1,"Duplicate case ID",IF(C141&gt;TODAY(),"Future incident date",IF(OR(E141="",F141="",G141="",H141="",I141="",J141=""),"Complete required fields",IF(OR(AND(E141&lt;&gt;"",COUNTIFS(Setup!$F$13:$F$212,E141)=0),AND(F141&lt;&gt;"",COUNTIFS(Setup!$G$13:$G$212,F141)=0),AND(G141&lt;&gt;"",COUNTIFS(Setup!$H$13:$H$212,G141)=0),AND(H141&lt;&gt;"",COUNTIFS(Setup!$I$13:$I$212,H141)=0),AND(I141&lt;&gt;"",COUNTIFS(Setup!$J$13:$J$212,I141)=0),AND(J141&lt;&gt;"",COUNTIFS(Setup!$K$13:$K$212,J141)=0),AND(K141&lt;&gt;"",COUNTIFS(Setup!$L$13:$L$212,K141)=0),AND(L141&lt;&gt;"",COUNTIFS(Setup!$M$13:$M$212,L141)=0),AND(M141&lt;&gt;"",COUNTIFS(Setup!$N$13:$N$212,M141)=0),AND(N141&lt;&gt;"",COUNTIFS(Setup!$O$13:$O$212,N141)=0),AND(O141&lt;&gt;"",COUNTIFS(Setup!$P$13:$P$212,O141)=0),AND(P141&lt;&gt;"",COUNTIFS(Setup!$Q$13:$Q$212,P141)=0),AND(V141&lt;&gt;"",COUNTIFS(Setup!$R$13:$R$212,V141)=0),AND(W141&lt;&gt;"",COUNTIFS(Setup!$R$13:$R$212,W141)=0),AND(X141&lt;&gt;"",COUNTIFS(Setup!$S$13:$S$212,X141)=0),AND(Y141&lt;&gt;"",COUNTIFS(Setup!$S$13:$S$212,Y141)=0),AND(Z141&lt;&gt;"",COUNTIFS(Setup!$T$13:$T$212,Z141)=0)),"Use listed categories",IF(J141="Pending","Confirm work-relatedness",IF(COUNTIFS($AI$9:$AI$1008,AI141,$C$9:$C$1008,"&lt;&gt;"&amp;C141)&gt;0,"Event dates disagree",IF(OR(AND(Q141&lt;&gt;"",OR(NOT(ISNUMBER(Q141)),Q141&lt;0)),AND(R141&lt;&gt;"",OR(NOT(ISNUMBER(R141)),R141&lt;0)),AND(S141&lt;&gt;"",OR(NOT(ISNUMBER(S141)),S141&lt;0))),"Check days / cost",IF(AND(I141="Lost time",OR(NOT(ISNUMBER(Q141)),Q141&lt;1)),"Enter lost days",IF(AND(I141="Restricted / modified work",OR(NOT(ISNUMBER(R141)),R141&lt;1)),"Enter restricted days",IF(AND(Z141="Closed",NOT(ISNUMBER(AB141))),"Enter closure date",IF(AND(ISNUMBER(AB141),OR(AB141&lt;C141,AB141&gt;TODAY())),"Check closure date","Ready"))))))))))))))</f>
        <v/>
      </c>
    </row>
    <row r="142" spans="1:37" ht="24.95" customHeight="1">
      <c r="A142" s="23"/>
      <c r="B142" s="23"/>
      <c r="C142" s="24"/>
      <c r="D142" s="25"/>
      <c r="E142" s="26"/>
      <c r="F142" s="26"/>
      <c r="G142" s="26"/>
      <c r="H142" s="26"/>
      <c r="I142" s="26"/>
      <c r="J142" s="26"/>
      <c r="K142" s="26"/>
      <c r="L142" s="26"/>
      <c r="M142" s="26"/>
      <c r="N142" s="26"/>
      <c r="O142" s="26"/>
      <c r="P142" s="26"/>
      <c r="Q142" s="27"/>
      <c r="R142" s="27"/>
      <c r="S142" s="28"/>
      <c r="T142" s="26"/>
      <c r="U142" s="26"/>
      <c r="V142" s="26"/>
      <c r="W142" s="26"/>
      <c r="X142" s="26"/>
      <c r="Y142" s="26"/>
      <c r="Z142" s="26"/>
      <c r="AA142" s="26"/>
      <c r="AB142" s="24"/>
      <c r="AC142" s="26"/>
      <c r="AD142" s="15" t="str">
        <f t="shared" si="12"/>
        <v/>
      </c>
      <c r="AE142" s="16" t="str">
        <f t="shared" si="13"/>
        <v/>
      </c>
      <c r="AF142" s="15" t="str">
        <f t="shared" si="14"/>
        <v/>
      </c>
      <c r="AG142" s="15">
        <f t="shared" si="15"/>
        <v>0</v>
      </c>
      <c r="AH142" s="15">
        <f t="shared" si="16"/>
        <v>0</v>
      </c>
      <c r="AI142" s="15" t="str">
        <f t="shared" si="17"/>
        <v/>
      </c>
      <c r="AJ142" s="15" t="str">
        <f>IF(AI142="","",IF(COUNTIFS($AI$9:AI142,AI142)=1,1,0))</f>
        <v/>
      </c>
      <c r="AK142" s="15" t="str">
        <f ca="1">IF(COUNTA(A142:AC142)=0,"",IF(OR(NOT(ISNUMBER(C142)),C142&lt;1),"Missing / invalid date",IF(A142="","Missing case ID",IF(COUNTIFS($A$9:$A$1008,A142)&gt;1,"Duplicate case ID",IF(C142&gt;TODAY(),"Future incident date",IF(OR(E142="",F142="",G142="",H142="",I142="",J142=""),"Complete required fields",IF(OR(AND(E142&lt;&gt;"",COUNTIFS(Setup!$F$13:$F$212,E142)=0),AND(F142&lt;&gt;"",COUNTIFS(Setup!$G$13:$G$212,F142)=0),AND(G142&lt;&gt;"",COUNTIFS(Setup!$H$13:$H$212,G142)=0),AND(H142&lt;&gt;"",COUNTIFS(Setup!$I$13:$I$212,H142)=0),AND(I142&lt;&gt;"",COUNTIFS(Setup!$J$13:$J$212,I142)=0),AND(J142&lt;&gt;"",COUNTIFS(Setup!$K$13:$K$212,J142)=0),AND(K142&lt;&gt;"",COUNTIFS(Setup!$L$13:$L$212,K142)=0),AND(L142&lt;&gt;"",COUNTIFS(Setup!$M$13:$M$212,L142)=0),AND(M142&lt;&gt;"",COUNTIFS(Setup!$N$13:$N$212,M142)=0),AND(N142&lt;&gt;"",COUNTIFS(Setup!$O$13:$O$212,N142)=0),AND(O142&lt;&gt;"",COUNTIFS(Setup!$P$13:$P$212,O142)=0),AND(P142&lt;&gt;"",COUNTIFS(Setup!$Q$13:$Q$212,P142)=0),AND(V142&lt;&gt;"",COUNTIFS(Setup!$R$13:$R$212,V142)=0),AND(W142&lt;&gt;"",COUNTIFS(Setup!$R$13:$R$212,W142)=0),AND(X142&lt;&gt;"",COUNTIFS(Setup!$S$13:$S$212,X142)=0),AND(Y142&lt;&gt;"",COUNTIFS(Setup!$S$13:$S$212,Y142)=0),AND(Z142&lt;&gt;"",COUNTIFS(Setup!$T$13:$T$212,Z142)=0)),"Use listed categories",IF(J142="Pending","Confirm work-relatedness",IF(COUNTIFS($AI$9:$AI$1008,AI142,$C$9:$C$1008,"&lt;&gt;"&amp;C142)&gt;0,"Event dates disagree",IF(OR(AND(Q142&lt;&gt;"",OR(NOT(ISNUMBER(Q142)),Q142&lt;0)),AND(R142&lt;&gt;"",OR(NOT(ISNUMBER(R142)),R142&lt;0)),AND(S142&lt;&gt;"",OR(NOT(ISNUMBER(S142)),S142&lt;0))),"Check days / cost",IF(AND(I142="Lost time",OR(NOT(ISNUMBER(Q142)),Q142&lt;1)),"Enter lost days",IF(AND(I142="Restricted / modified work",OR(NOT(ISNUMBER(R142)),R142&lt;1)),"Enter restricted days",IF(AND(Z142="Closed",NOT(ISNUMBER(AB142))),"Enter closure date",IF(AND(ISNUMBER(AB142),OR(AB142&lt;C142,AB142&gt;TODAY())),"Check closure date","Ready"))))))))))))))</f>
        <v/>
      </c>
    </row>
    <row r="143" spans="1:37" ht="24.95" customHeight="1">
      <c r="A143" s="17"/>
      <c r="B143" s="17"/>
      <c r="C143" s="18"/>
      <c r="D143" s="19"/>
      <c r="E143" s="20"/>
      <c r="F143" s="20"/>
      <c r="G143" s="20"/>
      <c r="H143" s="20"/>
      <c r="I143" s="20"/>
      <c r="J143" s="20"/>
      <c r="K143" s="20"/>
      <c r="L143" s="20"/>
      <c r="M143" s="20"/>
      <c r="N143" s="20"/>
      <c r="O143" s="20"/>
      <c r="P143" s="20"/>
      <c r="Q143" s="21"/>
      <c r="R143" s="21"/>
      <c r="S143" s="22"/>
      <c r="T143" s="20"/>
      <c r="U143" s="20"/>
      <c r="V143" s="20"/>
      <c r="W143" s="20"/>
      <c r="X143" s="20"/>
      <c r="Y143" s="20"/>
      <c r="Z143" s="20"/>
      <c r="AA143" s="20"/>
      <c r="AB143" s="18"/>
      <c r="AC143" s="20"/>
      <c r="AD143" s="15" t="str">
        <f t="shared" si="12"/>
        <v/>
      </c>
      <c r="AE143" s="16" t="str">
        <f t="shared" si="13"/>
        <v/>
      </c>
      <c r="AF143" s="15" t="str">
        <f t="shared" si="14"/>
        <v/>
      </c>
      <c r="AG143" s="15">
        <f t="shared" si="15"/>
        <v>0</v>
      </c>
      <c r="AH143" s="15">
        <f t="shared" si="16"/>
        <v>0</v>
      </c>
      <c r="AI143" s="15" t="str">
        <f t="shared" si="17"/>
        <v/>
      </c>
      <c r="AJ143" s="15" t="str">
        <f>IF(AI143="","",IF(COUNTIFS($AI$9:AI143,AI143)=1,1,0))</f>
        <v/>
      </c>
      <c r="AK143" s="15" t="str">
        <f ca="1">IF(COUNTA(A143:AC143)=0,"",IF(OR(NOT(ISNUMBER(C143)),C143&lt;1),"Missing / invalid date",IF(A143="","Missing case ID",IF(COUNTIFS($A$9:$A$1008,A143)&gt;1,"Duplicate case ID",IF(C143&gt;TODAY(),"Future incident date",IF(OR(E143="",F143="",G143="",H143="",I143="",J143=""),"Complete required fields",IF(OR(AND(E143&lt;&gt;"",COUNTIFS(Setup!$F$13:$F$212,E143)=0),AND(F143&lt;&gt;"",COUNTIFS(Setup!$G$13:$G$212,F143)=0),AND(G143&lt;&gt;"",COUNTIFS(Setup!$H$13:$H$212,G143)=0),AND(H143&lt;&gt;"",COUNTIFS(Setup!$I$13:$I$212,H143)=0),AND(I143&lt;&gt;"",COUNTIFS(Setup!$J$13:$J$212,I143)=0),AND(J143&lt;&gt;"",COUNTIFS(Setup!$K$13:$K$212,J143)=0),AND(K143&lt;&gt;"",COUNTIFS(Setup!$L$13:$L$212,K143)=0),AND(L143&lt;&gt;"",COUNTIFS(Setup!$M$13:$M$212,L143)=0),AND(M143&lt;&gt;"",COUNTIFS(Setup!$N$13:$N$212,M143)=0),AND(N143&lt;&gt;"",COUNTIFS(Setup!$O$13:$O$212,N143)=0),AND(O143&lt;&gt;"",COUNTIFS(Setup!$P$13:$P$212,O143)=0),AND(P143&lt;&gt;"",COUNTIFS(Setup!$Q$13:$Q$212,P143)=0),AND(V143&lt;&gt;"",COUNTIFS(Setup!$R$13:$R$212,V143)=0),AND(W143&lt;&gt;"",COUNTIFS(Setup!$R$13:$R$212,W143)=0),AND(X143&lt;&gt;"",COUNTIFS(Setup!$S$13:$S$212,X143)=0),AND(Y143&lt;&gt;"",COUNTIFS(Setup!$S$13:$S$212,Y143)=0),AND(Z143&lt;&gt;"",COUNTIFS(Setup!$T$13:$T$212,Z143)=0)),"Use listed categories",IF(J143="Pending","Confirm work-relatedness",IF(COUNTIFS($AI$9:$AI$1008,AI143,$C$9:$C$1008,"&lt;&gt;"&amp;C143)&gt;0,"Event dates disagree",IF(OR(AND(Q143&lt;&gt;"",OR(NOT(ISNUMBER(Q143)),Q143&lt;0)),AND(R143&lt;&gt;"",OR(NOT(ISNUMBER(R143)),R143&lt;0)),AND(S143&lt;&gt;"",OR(NOT(ISNUMBER(S143)),S143&lt;0))),"Check days / cost",IF(AND(I143="Lost time",OR(NOT(ISNUMBER(Q143)),Q143&lt;1)),"Enter lost days",IF(AND(I143="Restricted / modified work",OR(NOT(ISNUMBER(R143)),R143&lt;1)),"Enter restricted days",IF(AND(Z143="Closed",NOT(ISNUMBER(AB143))),"Enter closure date",IF(AND(ISNUMBER(AB143),OR(AB143&lt;C143,AB143&gt;TODAY())),"Check closure date","Ready"))))))))))))))</f>
        <v/>
      </c>
    </row>
    <row r="144" spans="1:37" ht="24.95" customHeight="1">
      <c r="A144" s="23"/>
      <c r="B144" s="23"/>
      <c r="C144" s="24"/>
      <c r="D144" s="25"/>
      <c r="E144" s="26"/>
      <c r="F144" s="26"/>
      <c r="G144" s="26"/>
      <c r="H144" s="26"/>
      <c r="I144" s="26"/>
      <c r="J144" s="26"/>
      <c r="K144" s="26"/>
      <c r="L144" s="26"/>
      <c r="M144" s="26"/>
      <c r="N144" s="26"/>
      <c r="O144" s="26"/>
      <c r="P144" s="26"/>
      <c r="Q144" s="27"/>
      <c r="R144" s="27"/>
      <c r="S144" s="28"/>
      <c r="T144" s="26"/>
      <c r="U144" s="26"/>
      <c r="V144" s="26"/>
      <c r="W144" s="26"/>
      <c r="X144" s="26"/>
      <c r="Y144" s="26"/>
      <c r="Z144" s="26"/>
      <c r="AA144" s="26"/>
      <c r="AB144" s="24"/>
      <c r="AC144" s="26"/>
      <c r="AD144" s="15" t="str">
        <f t="shared" si="12"/>
        <v/>
      </c>
      <c r="AE144" s="16" t="str">
        <f t="shared" si="13"/>
        <v/>
      </c>
      <c r="AF144" s="15" t="str">
        <f t="shared" si="14"/>
        <v/>
      </c>
      <c r="AG144" s="15">
        <f t="shared" si="15"/>
        <v>0</v>
      </c>
      <c r="AH144" s="15">
        <f t="shared" si="16"/>
        <v>0</v>
      </c>
      <c r="AI144" s="15" t="str">
        <f t="shared" si="17"/>
        <v/>
      </c>
      <c r="AJ144" s="15" t="str">
        <f>IF(AI144="","",IF(COUNTIFS($AI$9:AI144,AI144)=1,1,0))</f>
        <v/>
      </c>
      <c r="AK144" s="15" t="str">
        <f ca="1">IF(COUNTA(A144:AC144)=0,"",IF(OR(NOT(ISNUMBER(C144)),C144&lt;1),"Missing / invalid date",IF(A144="","Missing case ID",IF(COUNTIFS($A$9:$A$1008,A144)&gt;1,"Duplicate case ID",IF(C144&gt;TODAY(),"Future incident date",IF(OR(E144="",F144="",G144="",H144="",I144="",J144=""),"Complete required fields",IF(OR(AND(E144&lt;&gt;"",COUNTIFS(Setup!$F$13:$F$212,E144)=0),AND(F144&lt;&gt;"",COUNTIFS(Setup!$G$13:$G$212,F144)=0),AND(G144&lt;&gt;"",COUNTIFS(Setup!$H$13:$H$212,G144)=0),AND(H144&lt;&gt;"",COUNTIFS(Setup!$I$13:$I$212,H144)=0),AND(I144&lt;&gt;"",COUNTIFS(Setup!$J$13:$J$212,I144)=0),AND(J144&lt;&gt;"",COUNTIFS(Setup!$K$13:$K$212,J144)=0),AND(K144&lt;&gt;"",COUNTIFS(Setup!$L$13:$L$212,K144)=0),AND(L144&lt;&gt;"",COUNTIFS(Setup!$M$13:$M$212,L144)=0),AND(M144&lt;&gt;"",COUNTIFS(Setup!$N$13:$N$212,M144)=0),AND(N144&lt;&gt;"",COUNTIFS(Setup!$O$13:$O$212,N144)=0),AND(O144&lt;&gt;"",COUNTIFS(Setup!$P$13:$P$212,O144)=0),AND(P144&lt;&gt;"",COUNTIFS(Setup!$Q$13:$Q$212,P144)=0),AND(V144&lt;&gt;"",COUNTIFS(Setup!$R$13:$R$212,V144)=0),AND(W144&lt;&gt;"",COUNTIFS(Setup!$R$13:$R$212,W144)=0),AND(X144&lt;&gt;"",COUNTIFS(Setup!$S$13:$S$212,X144)=0),AND(Y144&lt;&gt;"",COUNTIFS(Setup!$S$13:$S$212,Y144)=0),AND(Z144&lt;&gt;"",COUNTIFS(Setup!$T$13:$T$212,Z144)=0)),"Use listed categories",IF(J144="Pending","Confirm work-relatedness",IF(COUNTIFS($AI$9:$AI$1008,AI144,$C$9:$C$1008,"&lt;&gt;"&amp;C144)&gt;0,"Event dates disagree",IF(OR(AND(Q144&lt;&gt;"",OR(NOT(ISNUMBER(Q144)),Q144&lt;0)),AND(R144&lt;&gt;"",OR(NOT(ISNUMBER(R144)),R144&lt;0)),AND(S144&lt;&gt;"",OR(NOT(ISNUMBER(S144)),S144&lt;0))),"Check days / cost",IF(AND(I144="Lost time",OR(NOT(ISNUMBER(Q144)),Q144&lt;1)),"Enter lost days",IF(AND(I144="Restricted / modified work",OR(NOT(ISNUMBER(R144)),R144&lt;1)),"Enter restricted days",IF(AND(Z144="Closed",NOT(ISNUMBER(AB144))),"Enter closure date",IF(AND(ISNUMBER(AB144),OR(AB144&lt;C144,AB144&gt;TODAY())),"Check closure date","Ready"))))))))))))))</f>
        <v/>
      </c>
    </row>
    <row r="145" spans="1:37" ht="24.95" customHeight="1">
      <c r="A145" s="17"/>
      <c r="B145" s="17"/>
      <c r="C145" s="18"/>
      <c r="D145" s="19"/>
      <c r="E145" s="20"/>
      <c r="F145" s="20"/>
      <c r="G145" s="20"/>
      <c r="H145" s="20"/>
      <c r="I145" s="20"/>
      <c r="J145" s="20"/>
      <c r="K145" s="20"/>
      <c r="L145" s="20"/>
      <c r="M145" s="20"/>
      <c r="N145" s="20"/>
      <c r="O145" s="20"/>
      <c r="P145" s="20"/>
      <c r="Q145" s="21"/>
      <c r="R145" s="21"/>
      <c r="S145" s="22"/>
      <c r="T145" s="20"/>
      <c r="U145" s="20"/>
      <c r="V145" s="20"/>
      <c r="W145" s="20"/>
      <c r="X145" s="20"/>
      <c r="Y145" s="20"/>
      <c r="Z145" s="20"/>
      <c r="AA145" s="20"/>
      <c r="AB145" s="18"/>
      <c r="AC145" s="20"/>
      <c r="AD145" s="15" t="str">
        <f t="shared" si="12"/>
        <v/>
      </c>
      <c r="AE145" s="16" t="str">
        <f t="shared" si="13"/>
        <v/>
      </c>
      <c r="AF145" s="15" t="str">
        <f t="shared" si="14"/>
        <v/>
      </c>
      <c r="AG145" s="15">
        <f t="shared" si="15"/>
        <v>0</v>
      </c>
      <c r="AH145" s="15">
        <f t="shared" si="16"/>
        <v>0</v>
      </c>
      <c r="AI145" s="15" t="str">
        <f t="shared" si="17"/>
        <v/>
      </c>
      <c r="AJ145" s="15" t="str">
        <f>IF(AI145="","",IF(COUNTIFS($AI$9:AI145,AI145)=1,1,0))</f>
        <v/>
      </c>
      <c r="AK145" s="15" t="str">
        <f ca="1">IF(COUNTA(A145:AC145)=0,"",IF(OR(NOT(ISNUMBER(C145)),C145&lt;1),"Missing / invalid date",IF(A145="","Missing case ID",IF(COUNTIFS($A$9:$A$1008,A145)&gt;1,"Duplicate case ID",IF(C145&gt;TODAY(),"Future incident date",IF(OR(E145="",F145="",G145="",H145="",I145="",J145=""),"Complete required fields",IF(OR(AND(E145&lt;&gt;"",COUNTIFS(Setup!$F$13:$F$212,E145)=0),AND(F145&lt;&gt;"",COUNTIFS(Setup!$G$13:$G$212,F145)=0),AND(G145&lt;&gt;"",COUNTIFS(Setup!$H$13:$H$212,G145)=0),AND(H145&lt;&gt;"",COUNTIFS(Setup!$I$13:$I$212,H145)=0),AND(I145&lt;&gt;"",COUNTIFS(Setup!$J$13:$J$212,I145)=0),AND(J145&lt;&gt;"",COUNTIFS(Setup!$K$13:$K$212,J145)=0),AND(K145&lt;&gt;"",COUNTIFS(Setup!$L$13:$L$212,K145)=0),AND(L145&lt;&gt;"",COUNTIFS(Setup!$M$13:$M$212,L145)=0),AND(M145&lt;&gt;"",COUNTIFS(Setup!$N$13:$N$212,M145)=0),AND(N145&lt;&gt;"",COUNTIFS(Setup!$O$13:$O$212,N145)=0),AND(O145&lt;&gt;"",COUNTIFS(Setup!$P$13:$P$212,O145)=0),AND(P145&lt;&gt;"",COUNTIFS(Setup!$Q$13:$Q$212,P145)=0),AND(V145&lt;&gt;"",COUNTIFS(Setup!$R$13:$R$212,V145)=0),AND(W145&lt;&gt;"",COUNTIFS(Setup!$R$13:$R$212,W145)=0),AND(X145&lt;&gt;"",COUNTIFS(Setup!$S$13:$S$212,X145)=0),AND(Y145&lt;&gt;"",COUNTIFS(Setup!$S$13:$S$212,Y145)=0),AND(Z145&lt;&gt;"",COUNTIFS(Setup!$T$13:$T$212,Z145)=0)),"Use listed categories",IF(J145="Pending","Confirm work-relatedness",IF(COUNTIFS($AI$9:$AI$1008,AI145,$C$9:$C$1008,"&lt;&gt;"&amp;C145)&gt;0,"Event dates disagree",IF(OR(AND(Q145&lt;&gt;"",OR(NOT(ISNUMBER(Q145)),Q145&lt;0)),AND(R145&lt;&gt;"",OR(NOT(ISNUMBER(R145)),R145&lt;0)),AND(S145&lt;&gt;"",OR(NOT(ISNUMBER(S145)),S145&lt;0))),"Check days / cost",IF(AND(I145="Lost time",OR(NOT(ISNUMBER(Q145)),Q145&lt;1)),"Enter lost days",IF(AND(I145="Restricted / modified work",OR(NOT(ISNUMBER(R145)),R145&lt;1)),"Enter restricted days",IF(AND(Z145="Closed",NOT(ISNUMBER(AB145))),"Enter closure date",IF(AND(ISNUMBER(AB145),OR(AB145&lt;C145,AB145&gt;TODAY())),"Check closure date","Ready"))))))))))))))</f>
        <v/>
      </c>
    </row>
    <row r="146" spans="1:37" ht="24.95" customHeight="1">
      <c r="A146" s="23"/>
      <c r="B146" s="23"/>
      <c r="C146" s="24"/>
      <c r="D146" s="25"/>
      <c r="E146" s="26"/>
      <c r="F146" s="26"/>
      <c r="G146" s="26"/>
      <c r="H146" s="26"/>
      <c r="I146" s="26"/>
      <c r="J146" s="26"/>
      <c r="K146" s="26"/>
      <c r="L146" s="26"/>
      <c r="M146" s="26"/>
      <c r="N146" s="26"/>
      <c r="O146" s="26"/>
      <c r="P146" s="26"/>
      <c r="Q146" s="27"/>
      <c r="R146" s="27"/>
      <c r="S146" s="28"/>
      <c r="T146" s="26"/>
      <c r="U146" s="26"/>
      <c r="V146" s="26"/>
      <c r="W146" s="26"/>
      <c r="X146" s="26"/>
      <c r="Y146" s="26"/>
      <c r="Z146" s="26"/>
      <c r="AA146" s="26"/>
      <c r="AB146" s="24"/>
      <c r="AC146" s="26"/>
      <c r="AD146" s="15" t="str">
        <f t="shared" si="12"/>
        <v/>
      </c>
      <c r="AE146" s="16" t="str">
        <f t="shared" si="13"/>
        <v/>
      </c>
      <c r="AF146" s="15" t="str">
        <f t="shared" si="14"/>
        <v/>
      </c>
      <c r="AG146" s="15">
        <f t="shared" si="15"/>
        <v>0</v>
      </c>
      <c r="AH146" s="15">
        <f t="shared" si="16"/>
        <v>0</v>
      </c>
      <c r="AI146" s="15" t="str">
        <f t="shared" si="17"/>
        <v/>
      </c>
      <c r="AJ146" s="15" t="str">
        <f>IF(AI146="","",IF(COUNTIFS($AI$9:AI146,AI146)=1,1,0))</f>
        <v/>
      </c>
      <c r="AK146" s="15" t="str">
        <f ca="1">IF(COUNTA(A146:AC146)=0,"",IF(OR(NOT(ISNUMBER(C146)),C146&lt;1),"Missing / invalid date",IF(A146="","Missing case ID",IF(COUNTIFS($A$9:$A$1008,A146)&gt;1,"Duplicate case ID",IF(C146&gt;TODAY(),"Future incident date",IF(OR(E146="",F146="",G146="",H146="",I146="",J146=""),"Complete required fields",IF(OR(AND(E146&lt;&gt;"",COUNTIFS(Setup!$F$13:$F$212,E146)=0),AND(F146&lt;&gt;"",COUNTIFS(Setup!$G$13:$G$212,F146)=0),AND(G146&lt;&gt;"",COUNTIFS(Setup!$H$13:$H$212,G146)=0),AND(H146&lt;&gt;"",COUNTIFS(Setup!$I$13:$I$212,H146)=0),AND(I146&lt;&gt;"",COUNTIFS(Setup!$J$13:$J$212,I146)=0),AND(J146&lt;&gt;"",COUNTIFS(Setup!$K$13:$K$212,J146)=0),AND(K146&lt;&gt;"",COUNTIFS(Setup!$L$13:$L$212,K146)=0),AND(L146&lt;&gt;"",COUNTIFS(Setup!$M$13:$M$212,L146)=0),AND(M146&lt;&gt;"",COUNTIFS(Setup!$N$13:$N$212,M146)=0),AND(N146&lt;&gt;"",COUNTIFS(Setup!$O$13:$O$212,N146)=0),AND(O146&lt;&gt;"",COUNTIFS(Setup!$P$13:$P$212,O146)=0),AND(P146&lt;&gt;"",COUNTIFS(Setup!$Q$13:$Q$212,P146)=0),AND(V146&lt;&gt;"",COUNTIFS(Setup!$R$13:$R$212,V146)=0),AND(W146&lt;&gt;"",COUNTIFS(Setup!$R$13:$R$212,W146)=0),AND(X146&lt;&gt;"",COUNTIFS(Setup!$S$13:$S$212,X146)=0),AND(Y146&lt;&gt;"",COUNTIFS(Setup!$S$13:$S$212,Y146)=0),AND(Z146&lt;&gt;"",COUNTIFS(Setup!$T$13:$T$212,Z146)=0)),"Use listed categories",IF(J146="Pending","Confirm work-relatedness",IF(COUNTIFS($AI$9:$AI$1008,AI146,$C$9:$C$1008,"&lt;&gt;"&amp;C146)&gt;0,"Event dates disagree",IF(OR(AND(Q146&lt;&gt;"",OR(NOT(ISNUMBER(Q146)),Q146&lt;0)),AND(R146&lt;&gt;"",OR(NOT(ISNUMBER(R146)),R146&lt;0)),AND(S146&lt;&gt;"",OR(NOT(ISNUMBER(S146)),S146&lt;0))),"Check days / cost",IF(AND(I146="Lost time",OR(NOT(ISNUMBER(Q146)),Q146&lt;1)),"Enter lost days",IF(AND(I146="Restricted / modified work",OR(NOT(ISNUMBER(R146)),R146&lt;1)),"Enter restricted days",IF(AND(Z146="Closed",NOT(ISNUMBER(AB146))),"Enter closure date",IF(AND(ISNUMBER(AB146),OR(AB146&lt;C146,AB146&gt;TODAY())),"Check closure date","Ready"))))))))))))))</f>
        <v/>
      </c>
    </row>
    <row r="147" spans="1:37" ht="24.95" customHeight="1">
      <c r="A147" s="17"/>
      <c r="B147" s="17"/>
      <c r="C147" s="18"/>
      <c r="D147" s="19"/>
      <c r="E147" s="20"/>
      <c r="F147" s="20"/>
      <c r="G147" s="20"/>
      <c r="H147" s="20"/>
      <c r="I147" s="20"/>
      <c r="J147" s="20"/>
      <c r="K147" s="20"/>
      <c r="L147" s="20"/>
      <c r="M147" s="20"/>
      <c r="N147" s="20"/>
      <c r="O147" s="20"/>
      <c r="P147" s="20"/>
      <c r="Q147" s="21"/>
      <c r="R147" s="21"/>
      <c r="S147" s="22"/>
      <c r="T147" s="20"/>
      <c r="U147" s="20"/>
      <c r="V147" s="20"/>
      <c r="W147" s="20"/>
      <c r="X147" s="20"/>
      <c r="Y147" s="20"/>
      <c r="Z147" s="20"/>
      <c r="AA147" s="20"/>
      <c r="AB147" s="18"/>
      <c r="AC147" s="20"/>
      <c r="AD147" s="15" t="str">
        <f t="shared" si="12"/>
        <v/>
      </c>
      <c r="AE147" s="16" t="str">
        <f t="shared" si="13"/>
        <v/>
      </c>
      <c r="AF147" s="15" t="str">
        <f t="shared" si="14"/>
        <v/>
      </c>
      <c r="AG147" s="15">
        <f t="shared" si="15"/>
        <v>0</v>
      </c>
      <c r="AH147" s="15">
        <f t="shared" si="16"/>
        <v>0</v>
      </c>
      <c r="AI147" s="15" t="str">
        <f t="shared" si="17"/>
        <v/>
      </c>
      <c r="AJ147" s="15" t="str">
        <f>IF(AI147="","",IF(COUNTIFS($AI$9:AI147,AI147)=1,1,0))</f>
        <v/>
      </c>
      <c r="AK147" s="15" t="str">
        <f ca="1">IF(COUNTA(A147:AC147)=0,"",IF(OR(NOT(ISNUMBER(C147)),C147&lt;1),"Missing / invalid date",IF(A147="","Missing case ID",IF(COUNTIFS($A$9:$A$1008,A147)&gt;1,"Duplicate case ID",IF(C147&gt;TODAY(),"Future incident date",IF(OR(E147="",F147="",G147="",H147="",I147="",J147=""),"Complete required fields",IF(OR(AND(E147&lt;&gt;"",COUNTIFS(Setup!$F$13:$F$212,E147)=0),AND(F147&lt;&gt;"",COUNTIFS(Setup!$G$13:$G$212,F147)=0),AND(G147&lt;&gt;"",COUNTIFS(Setup!$H$13:$H$212,G147)=0),AND(H147&lt;&gt;"",COUNTIFS(Setup!$I$13:$I$212,H147)=0),AND(I147&lt;&gt;"",COUNTIFS(Setup!$J$13:$J$212,I147)=0),AND(J147&lt;&gt;"",COUNTIFS(Setup!$K$13:$K$212,J147)=0),AND(K147&lt;&gt;"",COUNTIFS(Setup!$L$13:$L$212,K147)=0),AND(L147&lt;&gt;"",COUNTIFS(Setup!$M$13:$M$212,L147)=0),AND(M147&lt;&gt;"",COUNTIFS(Setup!$N$13:$N$212,M147)=0),AND(N147&lt;&gt;"",COUNTIFS(Setup!$O$13:$O$212,N147)=0),AND(O147&lt;&gt;"",COUNTIFS(Setup!$P$13:$P$212,O147)=0),AND(P147&lt;&gt;"",COUNTIFS(Setup!$Q$13:$Q$212,P147)=0),AND(V147&lt;&gt;"",COUNTIFS(Setup!$R$13:$R$212,V147)=0),AND(W147&lt;&gt;"",COUNTIFS(Setup!$R$13:$R$212,W147)=0),AND(X147&lt;&gt;"",COUNTIFS(Setup!$S$13:$S$212,X147)=0),AND(Y147&lt;&gt;"",COUNTIFS(Setup!$S$13:$S$212,Y147)=0),AND(Z147&lt;&gt;"",COUNTIFS(Setup!$T$13:$T$212,Z147)=0)),"Use listed categories",IF(J147="Pending","Confirm work-relatedness",IF(COUNTIFS($AI$9:$AI$1008,AI147,$C$9:$C$1008,"&lt;&gt;"&amp;C147)&gt;0,"Event dates disagree",IF(OR(AND(Q147&lt;&gt;"",OR(NOT(ISNUMBER(Q147)),Q147&lt;0)),AND(R147&lt;&gt;"",OR(NOT(ISNUMBER(R147)),R147&lt;0)),AND(S147&lt;&gt;"",OR(NOT(ISNUMBER(S147)),S147&lt;0))),"Check days / cost",IF(AND(I147="Lost time",OR(NOT(ISNUMBER(Q147)),Q147&lt;1)),"Enter lost days",IF(AND(I147="Restricted / modified work",OR(NOT(ISNUMBER(R147)),R147&lt;1)),"Enter restricted days",IF(AND(Z147="Closed",NOT(ISNUMBER(AB147))),"Enter closure date",IF(AND(ISNUMBER(AB147),OR(AB147&lt;C147,AB147&gt;TODAY())),"Check closure date","Ready"))))))))))))))</f>
        <v/>
      </c>
    </row>
    <row r="148" spans="1:37" ht="24.95" customHeight="1">
      <c r="A148" s="23"/>
      <c r="B148" s="23"/>
      <c r="C148" s="24"/>
      <c r="D148" s="25"/>
      <c r="E148" s="26"/>
      <c r="F148" s="26"/>
      <c r="G148" s="26"/>
      <c r="H148" s="26"/>
      <c r="I148" s="26"/>
      <c r="J148" s="26"/>
      <c r="K148" s="26"/>
      <c r="L148" s="26"/>
      <c r="M148" s="26"/>
      <c r="N148" s="26"/>
      <c r="O148" s="26"/>
      <c r="P148" s="26"/>
      <c r="Q148" s="27"/>
      <c r="R148" s="27"/>
      <c r="S148" s="28"/>
      <c r="T148" s="26"/>
      <c r="U148" s="26"/>
      <c r="V148" s="26"/>
      <c r="W148" s="26"/>
      <c r="X148" s="26"/>
      <c r="Y148" s="26"/>
      <c r="Z148" s="26"/>
      <c r="AA148" s="26"/>
      <c r="AB148" s="24"/>
      <c r="AC148" s="26"/>
      <c r="AD148" s="15" t="str">
        <f t="shared" si="12"/>
        <v/>
      </c>
      <c r="AE148" s="16" t="str">
        <f t="shared" si="13"/>
        <v/>
      </c>
      <c r="AF148" s="15" t="str">
        <f t="shared" si="14"/>
        <v/>
      </c>
      <c r="AG148" s="15">
        <f t="shared" si="15"/>
        <v>0</v>
      </c>
      <c r="AH148" s="15">
        <f t="shared" si="16"/>
        <v>0</v>
      </c>
      <c r="AI148" s="15" t="str">
        <f t="shared" si="17"/>
        <v/>
      </c>
      <c r="AJ148" s="15" t="str">
        <f>IF(AI148="","",IF(COUNTIFS($AI$9:AI148,AI148)=1,1,0))</f>
        <v/>
      </c>
      <c r="AK148" s="15" t="str">
        <f ca="1">IF(COUNTA(A148:AC148)=0,"",IF(OR(NOT(ISNUMBER(C148)),C148&lt;1),"Missing / invalid date",IF(A148="","Missing case ID",IF(COUNTIFS($A$9:$A$1008,A148)&gt;1,"Duplicate case ID",IF(C148&gt;TODAY(),"Future incident date",IF(OR(E148="",F148="",G148="",H148="",I148="",J148=""),"Complete required fields",IF(OR(AND(E148&lt;&gt;"",COUNTIFS(Setup!$F$13:$F$212,E148)=0),AND(F148&lt;&gt;"",COUNTIFS(Setup!$G$13:$G$212,F148)=0),AND(G148&lt;&gt;"",COUNTIFS(Setup!$H$13:$H$212,G148)=0),AND(H148&lt;&gt;"",COUNTIFS(Setup!$I$13:$I$212,H148)=0),AND(I148&lt;&gt;"",COUNTIFS(Setup!$J$13:$J$212,I148)=0),AND(J148&lt;&gt;"",COUNTIFS(Setup!$K$13:$K$212,J148)=0),AND(K148&lt;&gt;"",COUNTIFS(Setup!$L$13:$L$212,K148)=0),AND(L148&lt;&gt;"",COUNTIFS(Setup!$M$13:$M$212,L148)=0),AND(M148&lt;&gt;"",COUNTIFS(Setup!$N$13:$N$212,M148)=0),AND(N148&lt;&gt;"",COUNTIFS(Setup!$O$13:$O$212,N148)=0),AND(O148&lt;&gt;"",COUNTIFS(Setup!$P$13:$P$212,O148)=0),AND(P148&lt;&gt;"",COUNTIFS(Setup!$Q$13:$Q$212,P148)=0),AND(V148&lt;&gt;"",COUNTIFS(Setup!$R$13:$R$212,V148)=0),AND(W148&lt;&gt;"",COUNTIFS(Setup!$R$13:$R$212,W148)=0),AND(X148&lt;&gt;"",COUNTIFS(Setup!$S$13:$S$212,X148)=0),AND(Y148&lt;&gt;"",COUNTIFS(Setup!$S$13:$S$212,Y148)=0),AND(Z148&lt;&gt;"",COUNTIFS(Setup!$T$13:$T$212,Z148)=0)),"Use listed categories",IF(J148="Pending","Confirm work-relatedness",IF(COUNTIFS($AI$9:$AI$1008,AI148,$C$9:$C$1008,"&lt;&gt;"&amp;C148)&gt;0,"Event dates disagree",IF(OR(AND(Q148&lt;&gt;"",OR(NOT(ISNUMBER(Q148)),Q148&lt;0)),AND(R148&lt;&gt;"",OR(NOT(ISNUMBER(R148)),R148&lt;0)),AND(S148&lt;&gt;"",OR(NOT(ISNUMBER(S148)),S148&lt;0))),"Check days / cost",IF(AND(I148="Lost time",OR(NOT(ISNUMBER(Q148)),Q148&lt;1)),"Enter lost days",IF(AND(I148="Restricted / modified work",OR(NOT(ISNUMBER(R148)),R148&lt;1)),"Enter restricted days",IF(AND(Z148="Closed",NOT(ISNUMBER(AB148))),"Enter closure date",IF(AND(ISNUMBER(AB148),OR(AB148&lt;C148,AB148&gt;TODAY())),"Check closure date","Ready"))))))))))))))</f>
        <v/>
      </c>
    </row>
    <row r="149" spans="1:37" ht="24.95" customHeight="1">
      <c r="A149" s="17"/>
      <c r="B149" s="17"/>
      <c r="C149" s="18"/>
      <c r="D149" s="19"/>
      <c r="E149" s="20"/>
      <c r="F149" s="20"/>
      <c r="G149" s="20"/>
      <c r="H149" s="20"/>
      <c r="I149" s="20"/>
      <c r="J149" s="20"/>
      <c r="K149" s="20"/>
      <c r="L149" s="20"/>
      <c r="M149" s="20"/>
      <c r="N149" s="20"/>
      <c r="O149" s="20"/>
      <c r="P149" s="20"/>
      <c r="Q149" s="21"/>
      <c r="R149" s="21"/>
      <c r="S149" s="22"/>
      <c r="T149" s="20"/>
      <c r="U149" s="20"/>
      <c r="V149" s="20"/>
      <c r="W149" s="20"/>
      <c r="X149" s="20"/>
      <c r="Y149" s="20"/>
      <c r="Z149" s="20"/>
      <c r="AA149" s="20"/>
      <c r="AB149" s="18"/>
      <c r="AC149" s="20"/>
      <c r="AD149" s="15" t="str">
        <f t="shared" si="12"/>
        <v/>
      </c>
      <c r="AE149" s="16" t="str">
        <f t="shared" si="13"/>
        <v/>
      </c>
      <c r="AF149" s="15" t="str">
        <f t="shared" si="14"/>
        <v/>
      </c>
      <c r="AG149" s="15">
        <f t="shared" si="15"/>
        <v>0</v>
      </c>
      <c r="AH149" s="15">
        <f t="shared" si="16"/>
        <v>0</v>
      </c>
      <c r="AI149" s="15" t="str">
        <f t="shared" si="17"/>
        <v/>
      </c>
      <c r="AJ149" s="15" t="str">
        <f>IF(AI149="","",IF(COUNTIFS($AI$9:AI149,AI149)=1,1,0))</f>
        <v/>
      </c>
      <c r="AK149" s="15" t="str">
        <f ca="1">IF(COUNTA(A149:AC149)=0,"",IF(OR(NOT(ISNUMBER(C149)),C149&lt;1),"Missing / invalid date",IF(A149="","Missing case ID",IF(COUNTIFS($A$9:$A$1008,A149)&gt;1,"Duplicate case ID",IF(C149&gt;TODAY(),"Future incident date",IF(OR(E149="",F149="",G149="",H149="",I149="",J149=""),"Complete required fields",IF(OR(AND(E149&lt;&gt;"",COUNTIFS(Setup!$F$13:$F$212,E149)=0),AND(F149&lt;&gt;"",COUNTIFS(Setup!$G$13:$G$212,F149)=0),AND(G149&lt;&gt;"",COUNTIFS(Setup!$H$13:$H$212,G149)=0),AND(H149&lt;&gt;"",COUNTIFS(Setup!$I$13:$I$212,H149)=0),AND(I149&lt;&gt;"",COUNTIFS(Setup!$J$13:$J$212,I149)=0),AND(J149&lt;&gt;"",COUNTIFS(Setup!$K$13:$K$212,J149)=0),AND(K149&lt;&gt;"",COUNTIFS(Setup!$L$13:$L$212,K149)=0),AND(L149&lt;&gt;"",COUNTIFS(Setup!$M$13:$M$212,L149)=0),AND(M149&lt;&gt;"",COUNTIFS(Setup!$N$13:$N$212,M149)=0),AND(N149&lt;&gt;"",COUNTIFS(Setup!$O$13:$O$212,N149)=0),AND(O149&lt;&gt;"",COUNTIFS(Setup!$P$13:$P$212,O149)=0),AND(P149&lt;&gt;"",COUNTIFS(Setup!$Q$13:$Q$212,P149)=0),AND(V149&lt;&gt;"",COUNTIFS(Setup!$R$13:$R$212,V149)=0),AND(W149&lt;&gt;"",COUNTIFS(Setup!$R$13:$R$212,W149)=0),AND(X149&lt;&gt;"",COUNTIFS(Setup!$S$13:$S$212,X149)=0),AND(Y149&lt;&gt;"",COUNTIFS(Setup!$S$13:$S$212,Y149)=0),AND(Z149&lt;&gt;"",COUNTIFS(Setup!$T$13:$T$212,Z149)=0)),"Use listed categories",IF(J149="Pending","Confirm work-relatedness",IF(COUNTIFS($AI$9:$AI$1008,AI149,$C$9:$C$1008,"&lt;&gt;"&amp;C149)&gt;0,"Event dates disagree",IF(OR(AND(Q149&lt;&gt;"",OR(NOT(ISNUMBER(Q149)),Q149&lt;0)),AND(R149&lt;&gt;"",OR(NOT(ISNUMBER(R149)),R149&lt;0)),AND(S149&lt;&gt;"",OR(NOT(ISNUMBER(S149)),S149&lt;0))),"Check days / cost",IF(AND(I149="Lost time",OR(NOT(ISNUMBER(Q149)),Q149&lt;1)),"Enter lost days",IF(AND(I149="Restricted / modified work",OR(NOT(ISNUMBER(R149)),R149&lt;1)),"Enter restricted days",IF(AND(Z149="Closed",NOT(ISNUMBER(AB149))),"Enter closure date",IF(AND(ISNUMBER(AB149),OR(AB149&lt;C149,AB149&gt;TODAY())),"Check closure date","Ready"))))))))))))))</f>
        <v/>
      </c>
    </row>
    <row r="150" spans="1:37" ht="24.95" customHeight="1">
      <c r="A150" s="23"/>
      <c r="B150" s="23"/>
      <c r="C150" s="24"/>
      <c r="D150" s="25"/>
      <c r="E150" s="26"/>
      <c r="F150" s="26"/>
      <c r="G150" s="26"/>
      <c r="H150" s="26"/>
      <c r="I150" s="26"/>
      <c r="J150" s="26"/>
      <c r="K150" s="26"/>
      <c r="L150" s="26"/>
      <c r="M150" s="26"/>
      <c r="N150" s="26"/>
      <c r="O150" s="26"/>
      <c r="P150" s="26"/>
      <c r="Q150" s="27"/>
      <c r="R150" s="27"/>
      <c r="S150" s="28"/>
      <c r="T150" s="26"/>
      <c r="U150" s="26"/>
      <c r="V150" s="26"/>
      <c r="W150" s="26"/>
      <c r="X150" s="26"/>
      <c r="Y150" s="26"/>
      <c r="Z150" s="26"/>
      <c r="AA150" s="26"/>
      <c r="AB150" s="24"/>
      <c r="AC150" s="26"/>
      <c r="AD150" s="15" t="str">
        <f t="shared" si="12"/>
        <v/>
      </c>
      <c r="AE150" s="16" t="str">
        <f t="shared" si="13"/>
        <v/>
      </c>
      <c r="AF150" s="15" t="str">
        <f t="shared" si="14"/>
        <v/>
      </c>
      <c r="AG150" s="15">
        <f t="shared" si="15"/>
        <v>0</v>
      </c>
      <c r="AH150" s="15">
        <f t="shared" si="16"/>
        <v>0</v>
      </c>
      <c r="AI150" s="15" t="str">
        <f t="shared" si="17"/>
        <v/>
      </c>
      <c r="AJ150" s="15" t="str">
        <f>IF(AI150="","",IF(COUNTIFS($AI$9:AI150,AI150)=1,1,0))</f>
        <v/>
      </c>
      <c r="AK150" s="15" t="str">
        <f ca="1">IF(COUNTA(A150:AC150)=0,"",IF(OR(NOT(ISNUMBER(C150)),C150&lt;1),"Missing / invalid date",IF(A150="","Missing case ID",IF(COUNTIFS($A$9:$A$1008,A150)&gt;1,"Duplicate case ID",IF(C150&gt;TODAY(),"Future incident date",IF(OR(E150="",F150="",G150="",H150="",I150="",J150=""),"Complete required fields",IF(OR(AND(E150&lt;&gt;"",COUNTIFS(Setup!$F$13:$F$212,E150)=0),AND(F150&lt;&gt;"",COUNTIFS(Setup!$G$13:$G$212,F150)=0),AND(G150&lt;&gt;"",COUNTIFS(Setup!$H$13:$H$212,G150)=0),AND(H150&lt;&gt;"",COUNTIFS(Setup!$I$13:$I$212,H150)=0),AND(I150&lt;&gt;"",COUNTIFS(Setup!$J$13:$J$212,I150)=0),AND(J150&lt;&gt;"",COUNTIFS(Setup!$K$13:$K$212,J150)=0),AND(K150&lt;&gt;"",COUNTIFS(Setup!$L$13:$L$212,K150)=0),AND(L150&lt;&gt;"",COUNTIFS(Setup!$M$13:$M$212,L150)=0),AND(M150&lt;&gt;"",COUNTIFS(Setup!$N$13:$N$212,M150)=0),AND(N150&lt;&gt;"",COUNTIFS(Setup!$O$13:$O$212,N150)=0),AND(O150&lt;&gt;"",COUNTIFS(Setup!$P$13:$P$212,O150)=0),AND(P150&lt;&gt;"",COUNTIFS(Setup!$Q$13:$Q$212,P150)=0),AND(V150&lt;&gt;"",COUNTIFS(Setup!$R$13:$R$212,V150)=0),AND(W150&lt;&gt;"",COUNTIFS(Setup!$R$13:$R$212,W150)=0),AND(X150&lt;&gt;"",COUNTIFS(Setup!$S$13:$S$212,X150)=0),AND(Y150&lt;&gt;"",COUNTIFS(Setup!$S$13:$S$212,Y150)=0),AND(Z150&lt;&gt;"",COUNTIFS(Setup!$T$13:$T$212,Z150)=0)),"Use listed categories",IF(J150="Pending","Confirm work-relatedness",IF(COUNTIFS($AI$9:$AI$1008,AI150,$C$9:$C$1008,"&lt;&gt;"&amp;C150)&gt;0,"Event dates disagree",IF(OR(AND(Q150&lt;&gt;"",OR(NOT(ISNUMBER(Q150)),Q150&lt;0)),AND(R150&lt;&gt;"",OR(NOT(ISNUMBER(R150)),R150&lt;0)),AND(S150&lt;&gt;"",OR(NOT(ISNUMBER(S150)),S150&lt;0))),"Check days / cost",IF(AND(I150="Lost time",OR(NOT(ISNUMBER(Q150)),Q150&lt;1)),"Enter lost days",IF(AND(I150="Restricted / modified work",OR(NOT(ISNUMBER(R150)),R150&lt;1)),"Enter restricted days",IF(AND(Z150="Closed",NOT(ISNUMBER(AB150))),"Enter closure date",IF(AND(ISNUMBER(AB150),OR(AB150&lt;C150,AB150&gt;TODAY())),"Check closure date","Ready"))))))))))))))</f>
        <v/>
      </c>
    </row>
    <row r="151" spans="1:37" ht="24.95" customHeight="1">
      <c r="A151" s="17"/>
      <c r="B151" s="17"/>
      <c r="C151" s="18"/>
      <c r="D151" s="19"/>
      <c r="E151" s="20"/>
      <c r="F151" s="20"/>
      <c r="G151" s="20"/>
      <c r="H151" s="20"/>
      <c r="I151" s="20"/>
      <c r="J151" s="20"/>
      <c r="K151" s="20"/>
      <c r="L151" s="20"/>
      <c r="M151" s="20"/>
      <c r="N151" s="20"/>
      <c r="O151" s="20"/>
      <c r="P151" s="20"/>
      <c r="Q151" s="21"/>
      <c r="R151" s="21"/>
      <c r="S151" s="22"/>
      <c r="T151" s="20"/>
      <c r="U151" s="20"/>
      <c r="V151" s="20"/>
      <c r="W151" s="20"/>
      <c r="X151" s="20"/>
      <c r="Y151" s="20"/>
      <c r="Z151" s="20"/>
      <c r="AA151" s="20"/>
      <c r="AB151" s="18"/>
      <c r="AC151" s="20"/>
      <c r="AD151" s="15" t="str">
        <f t="shared" si="12"/>
        <v/>
      </c>
      <c r="AE151" s="16" t="str">
        <f t="shared" si="13"/>
        <v/>
      </c>
      <c r="AF151" s="15" t="str">
        <f t="shared" si="14"/>
        <v/>
      </c>
      <c r="AG151" s="15">
        <f t="shared" si="15"/>
        <v>0</v>
      </c>
      <c r="AH151" s="15">
        <f t="shared" si="16"/>
        <v>0</v>
      </c>
      <c r="AI151" s="15" t="str">
        <f t="shared" si="17"/>
        <v/>
      </c>
      <c r="AJ151" s="15" t="str">
        <f>IF(AI151="","",IF(COUNTIFS($AI$9:AI151,AI151)=1,1,0))</f>
        <v/>
      </c>
      <c r="AK151" s="15" t="str">
        <f ca="1">IF(COUNTA(A151:AC151)=0,"",IF(OR(NOT(ISNUMBER(C151)),C151&lt;1),"Missing / invalid date",IF(A151="","Missing case ID",IF(COUNTIFS($A$9:$A$1008,A151)&gt;1,"Duplicate case ID",IF(C151&gt;TODAY(),"Future incident date",IF(OR(E151="",F151="",G151="",H151="",I151="",J151=""),"Complete required fields",IF(OR(AND(E151&lt;&gt;"",COUNTIFS(Setup!$F$13:$F$212,E151)=0),AND(F151&lt;&gt;"",COUNTIFS(Setup!$G$13:$G$212,F151)=0),AND(G151&lt;&gt;"",COUNTIFS(Setup!$H$13:$H$212,G151)=0),AND(H151&lt;&gt;"",COUNTIFS(Setup!$I$13:$I$212,H151)=0),AND(I151&lt;&gt;"",COUNTIFS(Setup!$J$13:$J$212,I151)=0),AND(J151&lt;&gt;"",COUNTIFS(Setup!$K$13:$K$212,J151)=0),AND(K151&lt;&gt;"",COUNTIFS(Setup!$L$13:$L$212,K151)=0),AND(L151&lt;&gt;"",COUNTIFS(Setup!$M$13:$M$212,L151)=0),AND(M151&lt;&gt;"",COUNTIFS(Setup!$N$13:$N$212,M151)=0),AND(N151&lt;&gt;"",COUNTIFS(Setup!$O$13:$O$212,N151)=0),AND(O151&lt;&gt;"",COUNTIFS(Setup!$P$13:$P$212,O151)=0),AND(P151&lt;&gt;"",COUNTIFS(Setup!$Q$13:$Q$212,P151)=0),AND(V151&lt;&gt;"",COUNTIFS(Setup!$R$13:$R$212,V151)=0),AND(W151&lt;&gt;"",COUNTIFS(Setup!$R$13:$R$212,W151)=0),AND(X151&lt;&gt;"",COUNTIFS(Setup!$S$13:$S$212,X151)=0),AND(Y151&lt;&gt;"",COUNTIFS(Setup!$S$13:$S$212,Y151)=0),AND(Z151&lt;&gt;"",COUNTIFS(Setup!$T$13:$T$212,Z151)=0)),"Use listed categories",IF(J151="Pending","Confirm work-relatedness",IF(COUNTIFS($AI$9:$AI$1008,AI151,$C$9:$C$1008,"&lt;&gt;"&amp;C151)&gt;0,"Event dates disagree",IF(OR(AND(Q151&lt;&gt;"",OR(NOT(ISNUMBER(Q151)),Q151&lt;0)),AND(R151&lt;&gt;"",OR(NOT(ISNUMBER(R151)),R151&lt;0)),AND(S151&lt;&gt;"",OR(NOT(ISNUMBER(S151)),S151&lt;0))),"Check days / cost",IF(AND(I151="Lost time",OR(NOT(ISNUMBER(Q151)),Q151&lt;1)),"Enter lost days",IF(AND(I151="Restricted / modified work",OR(NOT(ISNUMBER(R151)),R151&lt;1)),"Enter restricted days",IF(AND(Z151="Closed",NOT(ISNUMBER(AB151))),"Enter closure date",IF(AND(ISNUMBER(AB151),OR(AB151&lt;C151,AB151&gt;TODAY())),"Check closure date","Ready"))))))))))))))</f>
        <v/>
      </c>
    </row>
    <row r="152" spans="1:37" ht="24.95" customHeight="1">
      <c r="A152" s="23"/>
      <c r="B152" s="23"/>
      <c r="C152" s="24"/>
      <c r="D152" s="25"/>
      <c r="E152" s="26"/>
      <c r="F152" s="26"/>
      <c r="G152" s="26"/>
      <c r="H152" s="26"/>
      <c r="I152" s="26"/>
      <c r="J152" s="26"/>
      <c r="K152" s="26"/>
      <c r="L152" s="26"/>
      <c r="M152" s="26"/>
      <c r="N152" s="26"/>
      <c r="O152" s="26"/>
      <c r="P152" s="26"/>
      <c r="Q152" s="27"/>
      <c r="R152" s="27"/>
      <c r="S152" s="28"/>
      <c r="T152" s="26"/>
      <c r="U152" s="26"/>
      <c r="V152" s="26"/>
      <c r="W152" s="26"/>
      <c r="X152" s="26"/>
      <c r="Y152" s="26"/>
      <c r="Z152" s="26"/>
      <c r="AA152" s="26"/>
      <c r="AB152" s="24"/>
      <c r="AC152" s="26"/>
      <c r="AD152" s="15" t="str">
        <f t="shared" si="12"/>
        <v/>
      </c>
      <c r="AE152" s="16" t="str">
        <f t="shared" si="13"/>
        <v/>
      </c>
      <c r="AF152" s="15" t="str">
        <f t="shared" si="14"/>
        <v/>
      </c>
      <c r="AG152" s="15">
        <f t="shared" si="15"/>
        <v>0</v>
      </c>
      <c r="AH152" s="15">
        <f t="shared" si="16"/>
        <v>0</v>
      </c>
      <c r="AI152" s="15" t="str">
        <f t="shared" si="17"/>
        <v/>
      </c>
      <c r="AJ152" s="15" t="str">
        <f>IF(AI152="","",IF(COUNTIFS($AI$9:AI152,AI152)=1,1,0))</f>
        <v/>
      </c>
      <c r="AK152" s="15" t="str">
        <f ca="1">IF(COUNTA(A152:AC152)=0,"",IF(OR(NOT(ISNUMBER(C152)),C152&lt;1),"Missing / invalid date",IF(A152="","Missing case ID",IF(COUNTIFS($A$9:$A$1008,A152)&gt;1,"Duplicate case ID",IF(C152&gt;TODAY(),"Future incident date",IF(OR(E152="",F152="",G152="",H152="",I152="",J152=""),"Complete required fields",IF(OR(AND(E152&lt;&gt;"",COUNTIFS(Setup!$F$13:$F$212,E152)=0),AND(F152&lt;&gt;"",COUNTIFS(Setup!$G$13:$G$212,F152)=0),AND(G152&lt;&gt;"",COUNTIFS(Setup!$H$13:$H$212,G152)=0),AND(H152&lt;&gt;"",COUNTIFS(Setup!$I$13:$I$212,H152)=0),AND(I152&lt;&gt;"",COUNTIFS(Setup!$J$13:$J$212,I152)=0),AND(J152&lt;&gt;"",COUNTIFS(Setup!$K$13:$K$212,J152)=0),AND(K152&lt;&gt;"",COUNTIFS(Setup!$L$13:$L$212,K152)=0),AND(L152&lt;&gt;"",COUNTIFS(Setup!$M$13:$M$212,L152)=0),AND(M152&lt;&gt;"",COUNTIFS(Setup!$N$13:$N$212,M152)=0),AND(N152&lt;&gt;"",COUNTIFS(Setup!$O$13:$O$212,N152)=0),AND(O152&lt;&gt;"",COUNTIFS(Setup!$P$13:$P$212,O152)=0),AND(P152&lt;&gt;"",COUNTIFS(Setup!$Q$13:$Q$212,P152)=0),AND(V152&lt;&gt;"",COUNTIFS(Setup!$R$13:$R$212,V152)=0),AND(W152&lt;&gt;"",COUNTIFS(Setup!$R$13:$R$212,W152)=0),AND(X152&lt;&gt;"",COUNTIFS(Setup!$S$13:$S$212,X152)=0),AND(Y152&lt;&gt;"",COUNTIFS(Setup!$S$13:$S$212,Y152)=0),AND(Z152&lt;&gt;"",COUNTIFS(Setup!$T$13:$T$212,Z152)=0)),"Use listed categories",IF(J152="Pending","Confirm work-relatedness",IF(COUNTIFS($AI$9:$AI$1008,AI152,$C$9:$C$1008,"&lt;&gt;"&amp;C152)&gt;0,"Event dates disagree",IF(OR(AND(Q152&lt;&gt;"",OR(NOT(ISNUMBER(Q152)),Q152&lt;0)),AND(R152&lt;&gt;"",OR(NOT(ISNUMBER(R152)),R152&lt;0)),AND(S152&lt;&gt;"",OR(NOT(ISNUMBER(S152)),S152&lt;0))),"Check days / cost",IF(AND(I152="Lost time",OR(NOT(ISNUMBER(Q152)),Q152&lt;1)),"Enter lost days",IF(AND(I152="Restricted / modified work",OR(NOT(ISNUMBER(R152)),R152&lt;1)),"Enter restricted days",IF(AND(Z152="Closed",NOT(ISNUMBER(AB152))),"Enter closure date",IF(AND(ISNUMBER(AB152),OR(AB152&lt;C152,AB152&gt;TODAY())),"Check closure date","Ready"))))))))))))))</f>
        <v/>
      </c>
    </row>
    <row r="153" spans="1:37" ht="24.95" customHeight="1">
      <c r="A153" s="17"/>
      <c r="B153" s="17"/>
      <c r="C153" s="18"/>
      <c r="D153" s="19"/>
      <c r="E153" s="20"/>
      <c r="F153" s="20"/>
      <c r="G153" s="20"/>
      <c r="H153" s="20"/>
      <c r="I153" s="20"/>
      <c r="J153" s="20"/>
      <c r="K153" s="20"/>
      <c r="L153" s="20"/>
      <c r="M153" s="20"/>
      <c r="N153" s="20"/>
      <c r="O153" s="20"/>
      <c r="P153" s="20"/>
      <c r="Q153" s="21"/>
      <c r="R153" s="21"/>
      <c r="S153" s="22"/>
      <c r="T153" s="20"/>
      <c r="U153" s="20"/>
      <c r="V153" s="20"/>
      <c r="W153" s="20"/>
      <c r="X153" s="20"/>
      <c r="Y153" s="20"/>
      <c r="Z153" s="20"/>
      <c r="AA153" s="20"/>
      <c r="AB153" s="18"/>
      <c r="AC153" s="20"/>
      <c r="AD153" s="15" t="str">
        <f t="shared" si="12"/>
        <v/>
      </c>
      <c r="AE153" s="16" t="str">
        <f t="shared" si="13"/>
        <v/>
      </c>
      <c r="AF153" s="15" t="str">
        <f t="shared" si="14"/>
        <v/>
      </c>
      <c r="AG153" s="15">
        <f t="shared" si="15"/>
        <v>0</v>
      </c>
      <c r="AH153" s="15">
        <f t="shared" si="16"/>
        <v>0</v>
      </c>
      <c r="AI153" s="15" t="str">
        <f t="shared" si="17"/>
        <v/>
      </c>
      <c r="AJ153" s="15" t="str">
        <f>IF(AI153="","",IF(COUNTIFS($AI$9:AI153,AI153)=1,1,0))</f>
        <v/>
      </c>
      <c r="AK153" s="15" t="str">
        <f ca="1">IF(COUNTA(A153:AC153)=0,"",IF(OR(NOT(ISNUMBER(C153)),C153&lt;1),"Missing / invalid date",IF(A153="","Missing case ID",IF(COUNTIFS($A$9:$A$1008,A153)&gt;1,"Duplicate case ID",IF(C153&gt;TODAY(),"Future incident date",IF(OR(E153="",F153="",G153="",H153="",I153="",J153=""),"Complete required fields",IF(OR(AND(E153&lt;&gt;"",COUNTIFS(Setup!$F$13:$F$212,E153)=0),AND(F153&lt;&gt;"",COUNTIFS(Setup!$G$13:$G$212,F153)=0),AND(G153&lt;&gt;"",COUNTIFS(Setup!$H$13:$H$212,G153)=0),AND(H153&lt;&gt;"",COUNTIFS(Setup!$I$13:$I$212,H153)=0),AND(I153&lt;&gt;"",COUNTIFS(Setup!$J$13:$J$212,I153)=0),AND(J153&lt;&gt;"",COUNTIFS(Setup!$K$13:$K$212,J153)=0),AND(K153&lt;&gt;"",COUNTIFS(Setup!$L$13:$L$212,K153)=0),AND(L153&lt;&gt;"",COUNTIFS(Setup!$M$13:$M$212,L153)=0),AND(M153&lt;&gt;"",COUNTIFS(Setup!$N$13:$N$212,M153)=0),AND(N153&lt;&gt;"",COUNTIFS(Setup!$O$13:$O$212,N153)=0),AND(O153&lt;&gt;"",COUNTIFS(Setup!$P$13:$P$212,O153)=0),AND(P153&lt;&gt;"",COUNTIFS(Setup!$Q$13:$Q$212,P153)=0),AND(V153&lt;&gt;"",COUNTIFS(Setup!$R$13:$R$212,V153)=0),AND(W153&lt;&gt;"",COUNTIFS(Setup!$R$13:$R$212,W153)=0),AND(X153&lt;&gt;"",COUNTIFS(Setup!$S$13:$S$212,X153)=0),AND(Y153&lt;&gt;"",COUNTIFS(Setup!$S$13:$S$212,Y153)=0),AND(Z153&lt;&gt;"",COUNTIFS(Setup!$T$13:$T$212,Z153)=0)),"Use listed categories",IF(J153="Pending","Confirm work-relatedness",IF(COUNTIFS($AI$9:$AI$1008,AI153,$C$9:$C$1008,"&lt;&gt;"&amp;C153)&gt;0,"Event dates disagree",IF(OR(AND(Q153&lt;&gt;"",OR(NOT(ISNUMBER(Q153)),Q153&lt;0)),AND(R153&lt;&gt;"",OR(NOT(ISNUMBER(R153)),R153&lt;0)),AND(S153&lt;&gt;"",OR(NOT(ISNUMBER(S153)),S153&lt;0))),"Check days / cost",IF(AND(I153="Lost time",OR(NOT(ISNUMBER(Q153)),Q153&lt;1)),"Enter lost days",IF(AND(I153="Restricted / modified work",OR(NOT(ISNUMBER(R153)),R153&lt;1)),"Enter restricted days",IF(AND(Z153="Closed",NOT(ISNUMBER(AB153))),"Enter closure date",IF(AND(ISNUMBER(AB153),OR(AB153&lt;C153,AB153&gt;TODAY())),"Check closure date","Ready"))))))))))))))</f>
        <v/>
      </c>
    </row>
    <row r="154" spans="1:37" ht="24.95" customHeight="1">
      <c r="A154" s="23"/>
      <c r="B154" s="23"/>
      <c r="C154" s="24"/>
      <c r="D154" s="25"/>
      <c r="E154" s="26"/>
      <c r="F154" s="26"/>
      <c r="G154" s="26"/>
      <c r="H154" s="26"/>
      <c r="I154" s="26"/>
      <c r="J154" s="26"/>
      <c r="K154" s="26"/>
      <c r="L154" s="26"/>
      <c r="M154" s="26"/>
      <c r="N154" s="26"/>
      <c r="O154" s="26"/>
      <c r="P154" s="26"/>
      <c r="Q154" s="27"/>
      <c r="R154" s="27"/>
      <c r="S154" s="28"/>
      <c r="T154" s="26"/>
      <c r="U154" s="26"/>
      <c r="V154" s="26"/>
      <c r="W154" s="26"/>
      <c r="X154" s="26"/>
      <c r="Y154" s="26"/>
      <c r="Z154" s="26"/>
      <c r="AA154" s="26"/>
      <c r="AB154" s="24"/>
      <c r="AC154" s="26"/>
      <c r="AD154" s="15" t="str">
        <f t="shared" si="12"/>
        <v/>
      </c>
      <c r="AE154" s="16" t="str">
        <f t="shared" si="13"/>
        <v/>
      </c>
      <c r="AF154" s="15" t="str">
        <f t="shared" si="14"/>
        <v/>
      </c>
      <c r="AG154" s="15">
        <f t="shared" si="15"/>
        <v>0</v>
      </c>
      <c r="AH154" s="15">
        <f t="shared" si="16"/>
        <v>0</v>
      </c>
      <c r="AI154" s="15" t="str">
        <f t="shared" si="17"/>
        <v/>
      </c>
      <c r="AJ154" s="15" t="str">
        <f>IF(AI154="","",IF(COUNTIFS($AI$9:AI154,AI154)=1,1,0))</f>
        <v/>
      </c>
      <c r="AK154" s="15" t="str">
        <f ca="1">IF(COUNTA(A154:AC154)=0,"",IF(OR(NOT(ISNUMBER(C154)),C154&lt;1),"Missing / invalid date",IF(A154="","Missing case ID",IF(COUNTIFS($A$9:$A$1008,A154)&gt;1,"Duplicate case ID",IF(C154&gt;TODAY(),"Future incident date",IF(OR(E154="",F154="",G154="",H154="",I154="",J154=""),"Complete required fields",IF(OR(AND(E154&lt;&gt;"",COUNTIFS(Setup!$F$13:$F$212,E154)=0),AND(F154&lt;&gt;"",COUNTIFS(Setup!$G$13:$G$212,F154)=0),AND(G154&lt;&gt;"",COUNTIFS(Setup!$H$13:$H$212,G154)=0),AND(H154&lt;&gt;"",COUNTIFS(Setup!$I$13:$I$212,H154)=0),AND(I154&lt;&gt;"",COUNTIFS(Setup!$J$13:$J$212,I154)=0),AND(J154&lt;&gt;"",COUNTIFS(Setup!$K$13:$K$212,J154)=0),AND(K154&lt;&gt;"",COUNTIFS(Setup!$L$13:$L$212,K154)=0),AND(L154&lt;&gt;"",COUNTIFS(Setup!$M$13:$M$212,L154)=0),AND(M154&lt;&gt;"",COUNTIFS(Setup!$N$13:$N$212,M154)=0),AND(N154&lt;&gt;"",COUNTIFS(Setup!$O$13:$O$212,N154)=0),AND(O154&lt;&gt;"",COUNTIFS(Setup!$P$13:$P$212,O154)=0),AND(P154&lt;&gt;"",COUNTIFS(Setup!$Q$13:$Q$212,P154)=0),AND(V154&lt;&gt;"",COUNTIFS(Setup!$R$13:$R$212,V154)=0),AND(W154&lt;&gt;"",COUNTIFS(Setup!$R$13:$R$212,W154)=0),AND(X154&lt;&gt;"",COUNTIFS(Setup!$S$13:$S$212,X154)=0),AND(Y154&lt;&gt;"",COUNTIFS(Setup!$S$13:$S$212,Y154)=0),AND(Z154&lt;&gt;"",COUNTIFS(Setup!$T$13:$T$212,Z154)=0)),"Use listed categories",IF(J154="Pending","Confirm work-relatedness",IF(COUNTIFS($AI$9:$AI$1008,AI154,$C$9:$C$1008,"&lt;&gt;"&amp;C154)&gt;0,"Event dates disagree",IF(OR(AND(Q154&lt;&gt;"",OR(NOT(ISNUMBER(Q154)),Q154&lt;0)),AND(R154&lt;&gt;"",OR(NOT(ISNUMBER(R154)),R154&lt;0)),AND(S154&lt;&gt;"",OR(NOT(ISNUMBER(S154)),S154&lt;0))),"Check days / cost",IF(AND(I154="Lost time",OR(NOT(ISNUMBER(Q154)),Q154&lt;1)),"Enter lost days",IF(AND(I154="Restricted / modified work",OR(NOT(ISNUMBER(R154)),R154&lt;1)),"Enter restricted days",IF(AND(Z154="Closed",NOT(ISNUMBER(AB154))),"Enter closure date",IF(AND(ISNUMBER(AB154),OR(AB154&lt;C154,AB154&gt;TODAY())),"Check closure date","Ready"))))))))))))))</f>
        <v/>
      </c>
    </row>
    <row r="155" spans="1:37" ht="24.95" customHeight="1">
      <c r="A155" s="17"/>
      <c r="B155" s="17"/>
      <c r="C155" s="18"/>
      <c r="D155" s="19"/>
      <c r="E155" s="20"/>
      <c r="F155" s="20"/>
      <c r="G155" s="20"/>
      <c r="H155" s="20"/>
      <c r="I155" s="20"/>
      <c r="J155" s="20"/>
      <c r="K155" s="20"/>
      <c r="L155" s="20"/>
      <c r="M155" s="20"/>
      <c r="N155" s="20"/>
      <c r="O155" s="20"/>
      <c r="P155" s="20"/>
      <c r="Q155" s="21"/>
      <c r="R155" s="21"/>
      <c r="S155" s="22"/>
      <c r="T155" s="20"/>
      <c r="U155" s="20"/>
      <c r="V155" s="20"/>
      <c r="W155" s="20"/>
      <c r="X155" s="20"/>
      <c r="Y155" s="20"/>
      <c r="Z155" s="20"/>
      <c r="AA155" s="20"/>
      <c r="AB155" s="18"/>
      <c r="AC155" s="20"/>
      <c r="AD155" s="15" t="str">
        <f t="shared" si="12"/>
        <v/>
      </c>
      <c r="AE155" s="16" t="str">
        <f t="shared" si="13"/>
        <v/>
      </c>
      <c r="AF155" s="15" t="str">
        <f t="shared" si="14"/>
        <v/>
      </c>
      <c r="AG155" s="15">
        <f t="shared" si="15"/>
        <v>0</v>
      </c>
      <c r="AH155" s="15">
        <f t="shared" si="16"/>
        <v>0</v>
      </c>
      <c r="AI155" s="15" t="str">
        <f t="shared" si="17"/>
        <v/>
      </c>
      <c r="AJ155" s="15" t="str">
        <f>IF(AI155="","",IF(COUNTIFS($AI$9:AI155,AI155)=1,1,0))</f>
        <v/>
      </c>
      <c r="AK155" s="15" t="str">
        <f ca="1">IF(COUNTA(A155:AC155)=0,"",IF(OR(NOT(ISNUMBER(C155)),C155&lt;1),"Missing / invalid date",IF(A155="","Missing case ID",IF(COUNTIFS($A$9:$A$1008,A155)&gt;1,"Duplicate case ID",IF(C155&gt;TODAY(),"Future incident date",IF(OR(E155="",F155="",G155="",H155="",I155="",J155=""),"Complete required fields",IF(OR(AND(E155&lt;&gt;"",COUNTIFS(Setup!$F$13:$F$212,E155)=0),AND(F155&lt;&gt;"",COUNTIFS(Setup!$G$13:$G$212,F155)=0),AND(G155&lt;&gt;"",COUNTIFS(Setup!$H$13:$H$212,G155)=0),AND(H155&lt;&gt;"",COUNTIFS(Setup!$I$13:$I$212,H155)=0),AND(I155&lt;&gt;"",COUNTIFS(Setup!$J$13:$J$212,I155)=0),AND(J155&lt;&gt;"",COUNTIFS(Setup!$K$13:$K$212,J155)=0),AND(K155&lt;&gt;"",COUNTIFS(Setup!$L$13:$L$212,K155)=0),AND(L155&lt;&gt;"",COUNTIFS(Setup!$M$13:$M$212,L155)=0),AND(M155&lt;&gt;"",COUNTIFS(Setup!$N$13:$N$212,M155)=0),AND(N155&lt;&gt;"",COUNTIFS(Setup!$O$13:$O$212,N155)=0),AND(O155&lt;&gt;"",COUNTIFS(Setup!$P$13:$P$212,O155)=0),AND(P155&lt;&gt;"",COUNTIFS(Setup!$Q$13:$Q$212,P155)=0),AND(V155&lt;&gt;"",COUNTIFS(Setup!$R$13:$R$212,V155)=0),AND(W155&lt;&gt;"",COUNTIFS(Setup!$R$13:$R$212,W155)=0),AND(X155&lt;&gt;"",COUNTIFS(Setup!$S$13:$S$212,X155)=0),AND(Y155&lt;&gt;"",COUNTIFS(Setup!$S$13:$S$212,Y155)=0),AND(Z155&lt;&gt;"",COUNTIFS(Setup!$T$13:$T$212,Z155)=0)),"Use listed categories",IF(J155="Pending","Confirm work-relatedness",IF(COUNTIFS($AI$9:$AI$1008,AI155,$C$9:$C$1008,"&lt;&gt;"&amp;C155)&gt;0,"Event dates disagree",IF(OR(AND(Q155&lt;&gt;"",OR(NOT(ISNUMBER(Q155)),Q155&lt;0)),AND(R155&lt;&gt;"",OR(NOT(ISNUMBER(R155)),R155&lt;0)),AND(S155&lt;&gt;"",OR(NOT(ISNUMBER(S155)),S155&lt;0))),"Check days / cost",IF(AND(I155="Lost time",OR(NOT(ISNUMBER(Q155)),Q155&lt;1)),"Enter lost days",IF(AND(I155="Restricted / modified work",OR(NOT(ISNUMBER(R155)),R155&lt;1)),"Enter restricted days",IF(AND(Z155="Closed",NOT(ISNUMBER(AB155))),"Enter closure date",IF(AND(ISNUMBER(AB155),OR(AB155&lt;C155,AB155&gt;TODAY())),"Check closure date","Ready"))))))))))))))</f>
        <v/>
      </c>
    </row>
    <row r="156" spans="1:37" ht="24.95" customHeight="1">
      <c r="A156" s="23"/>
      <c r="B156" s="23"/>
      <c r="C156" s="24"/>
      <c r="D156" s="25"/>
      <c r="E156" s="26"/>
      <c r="F156" s="26"/>
      <c r="G156" s="26"/>
      <c r="H156" s="26"/>
      <c r="I156" s="26"/>
      <c r="J156" s="26"/>
      <c r="K156" s="26"/>
      <c r="L156" s="26"/>
      <c r="M156" s="26"/>
      <c r="N156" s="26"/>
      <c r="O156" s="26"/>
      <c r="P156" s="26"/>
      <c r="Q156" s="27"/>
      <c r="R156" s="27"/>
      <c r="S156" s="28"/>
      <c r="T156" s="26"/>
      <c r="U156" s="26"/>
      <c r="V156" s="26"/>
      <c r="W156" s="26"/>
      <c r="X156" s="26"/>
      <c r="Y156" s="26"/>
      <c r="Z156" s="26"/>
      <c r="AA156" s="26"/>
      <c r="AB156" s="24"/>
      <c r="AC156" s="26"/>
      <c r="AD156" s="15" t="str">
        <f t="shared" si="12"/>
        <v/>
      </c>
      <c r="AE156" s="16" t="str">
        <f t="shared" si="13"/>
        <v/>
      </c>
      <c r="AF156" s="15" t="str">
        <f t="shared" si="14"/>
        <v/>
      </c>
      <c r="AG156" s="15">
        <f t="shared" si="15"/>
        <v>0</v>
      </c>
      <c r="AH156" s="15">
        <f t="shared" si="16"/>
        <v>0</v>
      </c>
      <c r="AI156" s="15" t="str">
        <f t="shared" si="17"/>
        <v/>
      </c>
      <c r="AJ156" s="15" t="str">
        <f>IF(AI156="","",IF(COUNTIFS($AI$9:AI156,AI156)=1,1,0))</f>
        <v/>
      </c>
      <c r="AK156" s="15" t="str">
        <f ca="1">IF(COUNTA(A156:AC156)=0,"",IF(OR(NOT(ISNUMBER(C156)),C156&lt;1),"Missing / invalid date",IF(A156="","Missing case ID",IF(COUNTIFS($A$9:$A$1008,A156)&gt;1,"Duplicate case ID",IF(C156&gt;TODAY(),"Future incident date",IF(OR(E156="",F156="",G156="",H156="",I156="",J156=""),"Complete required fields",IF(OR(AND(E156&lt;&gt;"",COUNTIFS(Setup!$F$13:$F$212,E156)=0),AND(F156&lt;&gt;"",COUNTIFS(Setup!$G$13:$G$212,F156)=0),AND(G156&lt;&gt;"",COUNTIFS(Setup!$H$13:$H$212,G156)=0),AND(H156&lt;&gt;"",COUNTIFS(Setup!$I$13:$I$212,H156)=0),AND(I156&lt;&gt;"",COUNTIFS(Setup!$J$13:$J$212,I156)=0),AND(J156&lt;&gt;"",COUNTIFS(Setup!$K$13:$K$212,J156)=0),AND(K156&lt;&gt;"",COUNTIFS(Setup!$L$13:$L$212,K156)=0),AND(L156&lt;&gt;"",COUNTIFS(Setup!$M$13:$M$212,L156)=0),AND(M156&lt;&gt;"",COUNTIFS(Setup!$N$13:$N$212,M156)=0),AND(N156&lt;&gt;"",COUNTIFS(Setup!$O$13:$O$212,N156)=0),AND(O156&lt;&gt;"",COUNTIFS(Setup!$P$13:$P$212,O156)=0),AND(P156&lt;&gt;"",COUNTIFS(Setup!$Q$13:$Q$212,P156)=0),AND(V156&lt;&gt;"",COUNTIFS(Setup!$R$13:$R$212,V156)=0),AND(W156&lt;&gt;"",COUNTIFS(Setup!$R$13:$R$212,W156)=0),AND(X156&lt;&gt;"",COUNTIFS(Setup!$S$13:$S$212,X156)=0),AND(Y156&lt;&gt;"",COUNTIFS(Setup!$S$13:$S$212,Y156)=0),AND(Z156&lt;&gt;"",COUNTIFS(Setup!$T$13:$T$212,Z156)=0)),"Use listed categories",IF(J156="Pending","Confirm work-relatedness",IF(COUNTIFS($AI$9:$AI$1008,AI156,$C$9:$C$1008,"&lt;&gt;"&amp;C156)&gt;0,"Event dates disagree",IF(OR(AND(Q156&lt;&gt;"",OR(NOT(ISNUMBER(Q156)),Q156&lt;0)),AND(R156&lt;&gt;"",OR(NOT(ISNUMBER(R156)),R156&lt;0)),AND(S156&lt;&gt;"",OR(NOT(ISNUMBER(S156)),S156&lt;0))),"Check days / cost",IF(AND(I156="Lost time",OR(NOT(ISNUMBER(Q156)),Q156&lt;1)),"Enter lost days",IF(AND(I156="Restricted / modified work",OR(NOT(ISNUMBER(R156)),R156&lt;1)),"Enter restricted days",IF(AND(Z156="Closed",NOT(ISNUMBER(AB156))),"Enter closure date",IF(AND(ISNUMBER(AB156),OR(AB156&lt;C156,AB156&gt;TODAY())),"Check closure date","Ready"))))))))))))))</f>
        <v/>
      </c>
    </row>
    <row r="157" spans="1:37" ht="24.95" customHeight="1">
      <c r="A157" s="17"/>
      <c r="B157" s="17"/>
      <c r="C157" s="18"/>
      <c r="D157" s="19"/>
      <c r="E157" s="20"/>
      <c r="F157" s="20"/>
      <c r="G157" s="20"/>
      <c r="H157" s="20"/>
      <c r="I157" s="20"/>
      <c r="J157" s="20"/>
      <c r="K157" s="20"/>
      <c r="L157" s="20"/>
      <c r="M157" s="20"/>
      <c r="N157" s="20"/>
      <c r="O157" s="20"/>
      <c r="P157" s="20"/>
      <c r="Q157" s="21"/>
      <c r="R157" s="21"/>
      <c r="S157" s="22"/>
      <c r="T157" s="20"/>
      <c r="U157" s="20"/>
      <c r="V157" s="20"/>
      <c r="W157" s="20"/>
      <c r="X157" s="20"/>
      <c r="Y157" s="20"/>
      <c r="Z157" s="20"/>
      <c r="AA157" s="20"/>
      <c r="AB157" s="18"/>
      <c r="AC157" s="20"/>
      <c r="AD157" s="15" t="str">
        <f t="shared" si="12"/>
        <v/>
      </c>
      <c r="AE157" s="16" t="str">
        <f t="shared" si="13"/>
        <v/>
      </c>
      <c r="AF157" s="15" t="str">
        <f t="shared" si="14"/>
        <v/>
      </c>
      <c r="AG157" s="15">
        <f t="shared" si="15"/>
        <v>0</v>
      </c>
      <c r="AH157" s="15">
        <f t="shared" si="16"/>
        <v>0</v>
      </c>
      <c r="AI157" s="15" t="str">
        <f t="shared" si="17"/>
        <v/>
      </c>
      <c r="AJ157" s="15" t="str">
        <f>IF(AI157="","",IF(COUNTIFS($AI$9:AI157,AI157)=1,1,0))</f>
        <v/>
      </c>
      <c r="AK157" s="15" t="str">
        <f ca="1">IF(COUNTA(A157:AC157)=0,"",IF(OR(NOT(ISNUMBER(C157)),C157&lt;1),"Missing / invalid date",IF(A157="","Missing case ID",IF(COUNTIFS($A$9:$A$1008,A157)&gt;1,"Duplicate case ID",IF(C157&gt;TODAY(),"Future incident date",IF(OR(E157="",F157="",G157="",H157="",I157="",J157=""),"Complete required fields",IF(OR(AND(E157&lt;&gt;"",COUNTIFS(Setup!$F$13:$F$212,E157)=0),AND(F157&lt;&gt;"",COUNTIFS(Setup!$G$13:$G$212,F157)=0),AND(G157&lt;&gt;"",COUNTIFS(Setup!$H$13:$H$212,G157)=0),AND(H157&lt;&gt;"",COUNTIFS(Setup!$I$13:$I$212,H157)=0),AND(I157&lt;&gt;"",COUNTIFS(Setup!$J$13:$J$212,I157)=0),AND(J157&lt;&gt;"",COUNTIFS(Setup!$K$13:$K$212,J157)=0),AND(K157&lt;&gt;"",COUNTIFS(Setup!$L$13:$L$212,K157)=0),AND(L157&lt;&gt;"",COUNTIFS(Setup!$M$13:$M$212,L157)=0),AND(M157&lt;&gt;"",COUNTIFS(Setup!$N$13:$N$212,M157)=0),AND(N157&lt;&gt;"",COUNTIFS(Setup!$O$13:$O$212,N157)=0),AND(O157&lt;&gt;"",COUNTIFS(Setup!$P$13:$P$212,O157)=0),AND(P157&lt;&gt;"",COUNTIFS(Setup!$Q$13:$Q$212,P157)=0),AND(V157&lt;&gt;"",COUNTIFS(Setup!$R$13:$R$212,V157)=0),AND(W157&lt;&gt;"",COUNTIFS(Setup!$R$13:$R$212,W157)=0),AND(X157&lt;&gt;"",COUNTIFS(Setup!$S$13:$S$212,X157)=0),AND(Y157&lt;&gt;"",COUNTIFS(Setup!$S$13:$S$212,Y157)=0),AND(Z157&lt;&gt;"",COUNTIFS(Setup!$T$13:$T$212,Z157)=0)),"Use listed categories",IF(J157="Pending","Confirm work-relatedness",IF(COUNTIFS($AI$9:$AI$1008,AI157,$C$9:$C$1008,"&lt;&gt;"&amp;C157)&gt;0,"Event dates disagree",IF(OR(AND(Q157&lt;&gt;"",OR(NOT(ISNUMBER(Q157)),Q157&lt;0)),AND(R157&lt;&gt;"",OR(NOT(ISNUMBER(R157)),R157&lt;0)),AND(S157&lt;&gt;"",OR(NOT(ISNUMBER(S157)),S157&lt;0))),"Check days / cost",IF(AND(I157="Lost time",OR(NOT(ISNUMBER(Q157)),Q157&lt;1)),"Enter lost days",IF(AND(I157="Restricted / modified work",OR(NOT(ISNUMBER(R157)),R157&lt;1)),"Enter restricted days",IF(AND(Z157="Closed",NOT(ISNUMBER(AB157))),"Enter closure date",IF(AND(ISNUMBER(AB157),OR(AB157&lt;C157,AB157&gt;TODAY())),"Check closure date","Ready"))))))))))))))</f>
        <v/>
      </c>
    </row>
    <row r="158" spans="1:37" ht="24.95" customHeight="1">
      <c r="A158" s="23"/>
      <c r="B158" s="23"/>
      <c r="C158" s="24"/>
      <c r="D158" s="25"/>
      <c r="E158" s="26"/>
      <c r="F158" s="26"/>
      <c r="G158" s="26"/>
      <c r="H158" s="26"/>
      <c r="I158" s="26"/>
      <c r="J158" s="26"/>
      <c r="K158" s="26"/>
      <c r="L158" s="26"/>
      <c r="M158" s="26"/>
      <c r="N158" s="26"/>
      <c r="O158" s="26"/>
      <c r="P158" s="26"/>
      <c r="Q158" s="27"/>
      <c r="R158" s="27"/>
      <c r="S158" s="28"/>
      <c r="T158" s="26"/>
      <c r="U158" s="26"/>
      <c r="V158" s="26"/>
      <c r="W158" s="26"/>
      <c r="X158" s="26"/>
      <c r="Y158" s="26"/>
      <c r="Z158" s="26"/>
      <c r="AA158" s="26"/>
      <c r="AB158" s="24"/>
      <c r="AC158" s="26"/>
      <c r="AD158" s="15" t="str">
        <f t="shared" si="12"/>
        <v/>
      </c>
      <c r="AE158" s="16" t="str">
        <f t="shared" si="13"/>
        <v/>
      </c>
      <c r="AF158" s="15" t="str">
        <f t="shared" si="14"/>
        <v/>
      </c>
      <c r="AG158" s="15">
        <f t="shared" si="15"/>
        <v>0</v>
      </c>
      <c r="AH158" s="15">
        <f t="shared" si="16"/>
        <v>0</v>
      </c>
      <c r="AI158" s="15" t="str">
        <f t="shared" si="17"/>
        <v/>
      </c>
      <c r="AJ158" s="15" t="str">
        <f>IF(AI158="","",IF(COUNTIFS($AI$9:AI158,AI158)=1,1,0))</f>
        <v/>
      </c>
      <c r="AK158" s="15" t="str">
        <f ca="1">IF(COUNTA(A158:AC158)=0,"",IF(OR(NOT(ISNUMBER(C158)),C158&lt;1),"Missing / invalid date",IF(A158="","Missing case ID",IF(COUNTIFS($A$9:$A$1008,A158)&gt;1,"Duplicate case ID",IF(C158&gt;TODAY(),"Future incident date",IF(OR(E158="",F158="",G158="",H158="",I158="",J158=""),"Complete required fields",IF(OR(AND(E158&lt;&gt;"",COUNTIFS(Setup!$F$13:$F$212,E158)=0),AND(F158&lt;&gt;"",COUNTIFS(Setup!$G$13:$G$212,F158)=0),AND(G158&lt;&gt;"",COUNTIFS(Setup!$H$13:$H$212,G158)=0),AND(H158&lt;&gt;"",COUNTIFS(Setup!$I$13:$I$212,H158)=0),AND(I158&lt;&gt;"",COUNTIFS(Setup!$J$13:$J$212,I158)=0),AND(J158&lt;&gt;"",COUNTIFS(Setup!$K$13:$K$212,J158)=0),AND(K158&lt;&gt;"",COUNTIFS(Setup!$L$13:$L$212,K158)=0),AND(L158&lt;&gt;"",COUNTIFS(Setup!$M$13:$M$212,L158)=0),AND(M158&lt;&gt;"",COUNTIFS(Setup!$N$13:$N$212,M158)=0),AND(N158&lt;&gt;"",COUNTIFS(Setup!$O$13:$O$212,N158)=0),AND(O158&lt;&gt;"",COUNTIFS(Setup!$P$13:$P$212,O158)=0),AND(P158&lt;&gt;"",COUNTIFS(Setup!$Q$13:$Q$212,P158)=0),AND(V158&lt;&gt;"",COUNTIFS(Setup!$R$13:$R$212,V158)=0),AND(W158&lt;&gt;"",COUNTIFS(Setup!$R$13:$R$212,W158)=0),AND(X158&lt;&gt;"",COUNTIFS(Setup!$S$13:$S$212,X158)=0),AND(Y158&lt;&gt;"",COUNTIFS(Setup!$S$13:$S$212,Y158)=0),AND(Z158&lt;&gt;"",COUNTIFS(Setup!$T$13:$T$212,Z158)=0)),"Use listed categories",IF(J158="Pending","Confirm work-relatedness",IF(COUNTIFS($AI$9:$AI$1008,AI158,$C$9:$C$1008,"&lt;&gt;"&amp;C158)&gt;0,"Event dates disagree",IF(OR(AND(Q158&lt;&gt;"",OR(NOT(ISNUMBER(Q158)),Q158&lt;0)),AND(R158&lt;&gt;"",OR(NOT(ISNUMBER(R158)),R158&lt;0)),AND(S158&lt;&gt;"",OR(NOT(ISNUMBER(S158)),S158&lt;0))),"Check days / cost",IF(AND(I158="Lost time",OR(NOT(ISNUMBER(Q158)),Q158&lt;1)),"Enter lost days",IF(AND(I158="Restricted / modified work",OR(NOT(ISNUMBER(R158)),R158&lt;1)),"Enter restricted days",IF(AND(Z158="Closed",NOT(ISNUMBER(AB158))),"Enter closure date",IF(AND(ISNUMBER(AB158),OR(AB158&lt;C158,AB158&gt;TODAY())),"Check closure date","Ready"))))))))))))))</f>
        <v/>
      </c>
    </row>
    <row r="159" spans="1:37" ht="24.95" customHeight="1">
      <c r="A159" s="17"/>
      <c r="B159" s="17"/>
      <c r="C159" s="18"/>
      <c r="D159" s="19"/>
      <c r="E159" s="20"/>
      <c r="F159" s="20"/>
      <c r="G159" s="20"/>
      <c r="H159" s="20"/>
      <c r="I159" s="20"/>
      <c r="J159" s="20"/>
      <c r="K159" s="20"/>
      <c r="L159" s="20"/>
      <c r="M159" s="20"/>
      <c r="N159" s="20"/>
      <c r="O159" s="20"/>
      <c r="P159" s="20"/>
      <c r="Q159" s="21"/>
      <c r="R159" s="21"/>
      <c r="S159" s="22"/>
      <c r="T159" s="20"/>
      <c r="U159" s="20"/>
      <c r="V159" s="20"/>
      <c r="W159" s="20"/>
      <c r="X159" s="20"/>
      <c r="Y159" s="20"/>
      <c r="Z159" s="20"/>
      <c r="AA159" s="20"/>
      <c r="AB159" s="18"/>
      <c r="AC159" s="20"/>
      <c r="AD159" s="15" t="str">
        <f t="shared" si="12"/>
        <v/>
      </c>
      <c r="AE159" s="16" t="str">
        <f t="shared" si="13"/>
        <v/>
      </c>
      <c r="AF159" s="15" t="str">
        <f t="shared" si="14"/>
        <v/>
      </c>
      <c r="AG159" s="15">
        <f t="shared" si="15"/>
        <v>0</v>
      </c>
      <c r="AH159" s="15">
        <f t="shared" si="16"/>
        <v>0</v>
      </c>
      <c r="AI159" s="15" t="str">
        <f t="shared" si="17"/>
        <v/>
      </c>
      <c r="AJ159" s="15" t="str">
        <f>IF(AI159="","",IF(COUNTIFS($AI$9:AI159,AI159)=1,1,0))</f>
        <v/>
      </c>
      <c r="AK159" s="15" t="str">
        <f ca="1">IF(COUNTA(A159:AC159)=0,"",IF(OR(NOT(ISNUMBER(C159)),C159&lt;1),"Missing / invalid date",IF(A159="","Missing case ID",IF(COUNTIFS($A$9:$A$1008,A159)&gt;1,"Duplicate case ID",IF(C159&gt;TODAY(),"Future incident date",IF(OR(E159="",F159="",G159="",H159="",I159="",J159=""),"Complete required fields",IF(OR(AND(E159&lt;&gt;"",COUNTIFS(Setup!$F$13:$F$212,E159)=0),AND(F159&lt;&gt;"",COUNTIFS(Setup!$G$13:$G$212,F159)=0),AND(G159&lt;&gt;"",COUNTIFS(Setup!$H$13:$H$212,G159)=0),AND(H159&lt;&gt;"",COUNTIFS(Setup!$I$13:$I$212,H159)=0),AND(I159&lt;&gt;"",COUNTIFS(Setup!$J$13:$J$212,I159)=0),AND(J159&lt;&gt;"",COUNTIFS(Setup!$K$13:$K$212,J159)=0),AND(K159&lt;&gt;"",COUNTIFS(Setup!$L$13:$L$212,K159)=0),AND(L159&lt;&gt;"",COUNTIFS(Setup!$M$13:$M$212,L159)=0),AND(M159&lt;&gt;"",COUNTIFS(Setup!$N$13:$N$212,M159)=0),AND(N159&lt;&gt;"",COUNTIFS(Setup!$O$13:$O$212,N159)=0),AND(O159&lt;&gt;"",COUNTIFS(Setup!$P$13:$P$212,O159)=0),AND(P159&lt;&gt;"",COUNTIFS(Setup!$Q$13:$Q$212,P159)=0),AND(V159&lt;&gt;"",COUNTIFS(Setup!$R$13:$R$212,V159)=0),AND(W159&lt;&gt;"",COUNTIFS(Setup!$R$13:$R$212,W159)=0),AND(X159&lt;&gt;"",COUNTIFS(Setup!$S$13:$S$212,X159)=0),AND(Y159&lt;&gt;"",COUNTIFS(Setup!$S$13:$S$212,Y159)=0),AND(Z159&lt;&gt;"",COUNTIFS(Setup!$T$13:$T$212,Z159)=0)),"Use listed categories",IF(J159="Pending","Confirm work-relatedness",IF(COUNTIFS($AI$9:$AI$1008,AI159,$C$9:$C$1008,"&lt;&gt;"&amp;C159)&gt;0,"Event dates disagree",IF(OR(AND(Q159&lt;&gt;"",OR(NOT(ISNUMBER(Q159)),Q159&lt;0)),AND(R159&lt;&gt;"",OR(NOT(ISNUMBER(R159)),R159&lt;0)),AND(S159&lt;&gt;"",OR(NOT(ISNUMBER(S159)),S159&lt;0))),"Check days / cost",IF(AND(I159="Lost time",OR(NOT(ISNUMBER(Q159)),Q159&lt;1)),"Enter lost days",IF(AND(I159="Restricted / modified work",OR(NOT(ISNUMBER(R159)),R159&lt;1)),"Enter restricted days",IF(AND(Z159="Closed",NOT(ISNUMBER(AB159))),"Enter closure date",IF(AND(ISNUMBER(AB159),OR(AB159&lt;C159,AB159&gt;TODAY())),"Check closure date","Ready"))))))))))))))</f>
        <v/>
      </c>
    </row>
    <row r="160" spans="1:37" ht="24.95" customHeight="1">
      <c r="A160" s="23"/>
      <c r="B160" s="23"/>
      <c r="C160" s="24"/>
      <c r="D160" s="25"/>
      <c r="E160" s="26"/>
      <c r="F160" s="26"/>
      <c r="G160" s="26"/>
      <c r="H160" s="26"/>
      <c r="I160" s="26"/>
      <c r="J160" s="26"/>
      <c r="K160" s="26"/>
      <c r="L160" s="26"/>
      <c r="M160" s="26"/>
      <c r="N160" s="26"/>
      <c r="O160" s="26"/>
      <c r="P160" s="26"/>
      <c r="Q160" s="27"/>
      <c r="R160" s="27"/>
      <c r="S160" s="28"/>
      <c r="T160" s="26"/>
      <c r="U160" s="26"/>
      <c r="V160" s="26"/>
      <c r="W160" s="26"/>
      <c r="X160" s="26"/>
      <c r="Y160" s="26"/>
      <c r="Z160" s="26"/>
      <c r="AA160" s="26"/>
      <c r="AB160" s="24"/>
      <c r="AC160" s="26"/>
      <c r="AD160" s="15" t="str">
        <f t="shared" si="12"/>
        <v/>
      </c>
      <c r="AE160" s="16" t="str">
        <f t="shared" si="13"/>
        <v/>
      </c>
      <c r="AF160" s="15" t="str">
        <f t="shared" si="14"/>
        <v/>
      </c>
      <c r="AG160" s="15">
        <f t="shared" si="15"/>
        <v>0</v>
      </c>
      <c r="AH160" s="15">
        <f t="shared" si="16"/>
        <v>0</v>
      </c>
      <c r="AI160" s="15" t="str">
        <f t="shared" si="17"/>
        <v/>
      </c>
      <c r="AJ160" s="15" t="str">
        <f>IF(AI160="","",IF(COUNTIFS($AI$9:AI160,AI160)=1,1,0))</f>
        <v/>
      </c>
      <c r="AK160" s="15" t="str">
        <f ca="1">IF(COUNTA(A160:AC160)=0,"",IF(OR(NOT(ISNUMBER(C160)),C160&lt;1),"Missing / invalid date",IF(A160="","Missing case ID",IF(COUNTIFS($A$9:$A$1008,A160)&gt;1,"Duplicate case ID",IF(C160&gt;TODAY(),"Future incident date",IF(OR(E160="",F160="",G160="",H160="",I160="",J160=""),"Complete required fields",IF(OR(AND(E160&lt;&gt;"",COUNTIFS(Setup!$F$13:$F$212,E160)=0),AND(F160&lt;&gt;"",COUNTIFS(Setup!$G$13:$G$212,F160)=0),AND(G160&lt;&gt;"",COUNTIFS(Setup!$H$13:$H$212,G160)=0),AND(H160&lt;&gt;"",COUNTIFS(Setup!$I$13:$I$212,H160)=0),AND(I160&lt;&gt;"",COUNTIFS(Setup!$J$13:$J$212,I160)=0),AND(J160&lt;&gt;"",COUNTIFS(Setup!$K$13:$K$212,J160)=0),AND(K160&lt;&gt;"",COUNTIFS(Setup!$L$13:$L$212,K160)=0),AND(L160&lt;&gt;"",COUNTIFS(Setup!$M$13:$M$212,L160)=0),AND(M160&lt;&gt;"",COUNTIFS(Setup!$N$13:$N$212,M160)=0),AND(N160&lt;&gt;"",COUNTIFS(Setup!$O$13:$O$212,N160)=0),AND(O160&lt;&gt;"",COUNTIFS(Setup!$P$13:$P$212,O160)=0),AND(P160&lt;&gt;"",COUNTIFS(Setup!$Q$13:$Q$212,P160)=0),AND(V160&lt;&gt;"",COUNTIFS(Setup!$R$13:$R$212,V160)=0),AND(W160&lt;&gt;"",COUNTIFS(Setup!$R$13:$R$212,W160)=0),AND(X160&lt;&gt;"",COUNTIFS(Setup!$S$13:$S$212,X160)=0),AND(Y160&lt;&gt;"",COUNTIFS(Setup!$S$13:$S$212,Y160)=0),AND(Z160&lt;&gt;"",COUNTIFS(Setup!$T$13:$T$212,Z160)=0)),"Use listed categories",IF(J160="Pending","Confirm work-relatedness",IF(COUNTIFS($AI$9:$AI$1008,AI160,$C$9:$C$1008,"&lt;&gt;"&amp;C160)&gt;0,"Event dates disagree",IF(OR(AND(Q160&lt;&gt;"",OR(NOT(ISNUMBER(Q160)),Q160&lt;0)),AND(R160&lt;&gt;"",OR(NOT(ISNUMBER(R160)),R160&lt;0)),AND(S160&lt;&gt;"",OR(NOT(ISNUMBER(S160)),S160&lt;0))),"Check days / cost",IF(AND(I160="Lost time",OR(NOT(ISNUMBER(Q160)),Q160&lt;1)),"Enter lost days",IF(AND(I160="Restricted / modified work",OR(NOT(ISNUMBER(R160)),R160&lt;1)),"Enter restricted days",IF(AND(Z160="Closed",NOT(ISNUMBER(AB160))),"Enter closure date",IF(AND(ISNUMBER(AB160),OR(AB160&lt;C160,AB160&gt;TODAY())),"Check closure date","Ready"))))))))))))))</f>
        <v/>
      </c>
    </row>
    <row r="161" spans="1:37" ht="24.95" customHeight="1">
      <c r="A161" s="17"/>
      <c r="B161" s="17"/>
      <c r="C161" s="18"/>
      <c r="D161" s="19"/>
      <c r="E161" s="20"/>
      <c r="F161" s="20"/>
      <c r="G161" s="20"/>
      <c r="H161" s="20"/>
      <c r="I161" s="20"/>
      <c r="J161" s="20"/>
      <c r="K161" s="20"/>
      <c r="L161" s="20"/>
      <c r="M161" s="20"/>
      <c r="N161" s="20"/>
      <c r="O161" s="20"/>
      <c r="P161" s="20"/>
      <c r="Q161" s="21"/>
      <c r="R161" s="21"/>
      <c r="S161" s="22"/>
      <c r="T161" s="20"/>
      <c r="U161" s="20"/>
      <c r="V161" s="20"/>
      <c r="W161" s="20"/>
      <c r="X161" s="20"/>
      <c r="Y161" s="20"/>
      <c r="Z161" s="20"/>
      <c r="AA161" s="20"/>
      <c r="AB161" s="18"/>
      <c r="AC161" s="20"/>
      <c r="AD161" s="15" t="str">
        <f t="shared" si="12"/>
        <v/>
      </c>
      <c r="AE161" s="16" t="str">
        <f t="shared" si="13"/>
        <v/>
      </c>
      <c r="AF161" s="15" t="str">
        <f t="shared" si="14"/>
        <v/>
      </c>
      <c r="AG161" s="15">
        <f t="shared" si="15"/>
        <v>0</v>
      </c>
      <c r="AH161" s="15">
        <f t="shared" si="16"/>
        <v>0</v>
      </c>
      <c r="AI161" s="15" t="str">
        <f t="shared" si="17"/>
        <v/>
      </c>
      <c r="AJ161" s="15" t="str">
        <f>IF(AI161="","",IF(COUNTIFS($AI$9:AI161,AI161)=1,1,0))</f>
        <v/>
      </c>
      <c r="AK161" s="15" t="str">
        <f ca="1">IF(COUNTA(A161:AC161)=0,"",IF(OR(NOT(ISNUMBER(C161)),C161&lt;1),"Missing / invalid date",IF(A161="","Missing case ID",IF(COUNTIFS($A$9:$A$1008,A161)&gt;1,"Duplicate case ID",IF(C161&gt;TODAY(),"Future incident date",IF(OR(E161="",F161="",G161="",H161="",I161="",J161=""),"Complete required fields",IF(OR(AND(E161&lt;&gt;"",COUNTIFS(Setup!$F$13:$F$212,E161)=0),AND(F161&lt;&gt;"",COUNTIFS(Setup!$G$13:$G$212,F161)=0),AND(G161&lt;&gt;"",COUNTIFS(Setup!$H$13:$H$212,G161)=0),AND(H161&lt;&gt;"",COUNTIFS(Setup!$I$13:$I$212,H161)=0),AND(I161&lt;&gt;"",COUNTIFS(Setup!$J$13:$J$212,I161)=0),AND(J161&lt;&gt;"",COUNTIFS(Setup!$K$13:$K$212,J161)=0),AND(K161&lt;&gt;"",COUNTIFS(Setup!$L$13:$L$212,K161)=0),AND(L161&lt;&gt;"",COUNTIFS(Setup!$M$13:$M$212,L161)=0),AND(M161&lt;&gt;"",COUNTIFS(Setup!$N$13:$N$212,M161)=0),AND(N161&lt;&gt;"",COUNTIFS(Setup!$O$13:$O$212,N161)=0),AND(O161&lt;&gt;"",COUNTIFS(Setup!$P$13:$P$212,O161)=0),AND(P161&lt;&gt;"",COUNTIFS(Setup!$Q$13:$Q$212,P161)=0),AND(V161&lt;&gt;"",COUNTIFS(Setup!$R$13:$R$212,V161)=0),AND(W161&lt;&gt;"",COUNTIFS(Setup!$R$13:$R$212,W161)=0),AND(X161&lt;&gt;"",COUNTIFS(Setup!$S$13:$S$212,X161)=0),AND(Y161&lt;&gt;"",COUNTIFS(Setup!$S$13:$S$212,Y161)=0),AND(Z161&lt;&gt;"",COUNTIFS(Setup!$T$13:$T$212,Z161)=0)),"Use listed categories",IF(J161="Pending","Confirm work-relatedness",IF(COUNTIFS($AI$9:$AI$1008,AI161,$C$9:$C$1008,"&lt;&gt;"&amp;C161)&gt;0,"Event dates disagree",IF(OR(AND(Q161&lt;&gt;"",OR(NOT(ISNUMBER(Q161)),Q161&lt;0)),AND(R161&lt;&gt;"",OR(NOT(ISNUMBER(R161)),R161&lt;0)),AND(S161&lt;&gt;"",OR(NOT(ISNUMBER(S161)),S161&lt;0))),"Check days / cost",IF(AND(I161="Lost time",OR(NOT(ISNUMBER(Q161)),Q161&lt;1)),"Enter lost days",IF(AND(I161="Restricted / modified work",OR(NOT(ISNUMBER(R161)),R161&lt;1)),"Enter restricted days",IF(AND(Z161="Closed",NOT(ISNUMBER(AB161))),"Enter closure date",IF(AND(ISNUMBER(AB161),OR(AB161&lt;C161,AB161&gt;TODAY())),"Check closure date","Ready"))))))))))))))</f>
        <v/>
      </c>
    </row>
    <row r="162" spans="1:37" ht="24.95" customHeight="1">
      <c r="A162" s="23"/>
      <c r="B162" s="23"/>
      <c r="C162" s="24"/>
      <c r="D162" s="25"/>
      <c r="E162" s="26"/>
      <c r="F162" s="26"/>
      <c r="G162" s="26"/>
      <c r="H162" s="26"/>
      <c r="I162" s="26"/>
      <c r="J162" s="26"/>
      <c r="K162" s="26"/>
      <c r="L162" s="26"/>
      <c r="M162" s="26"/>
      <c r="N162" s="26"/>
      <c r="O162" s="26"/>
      <c r="P162" s="26"/>
      <c r="Q162" s="27"/>
      <c r="R162" s="27"/>
      <c r="S162" s="28"/>
      <c r="T162" s="26"/>
      <c r="U162" s="26"/>
      <c r="V162" s="26"/>
      <c r="W162" s="26"/>
      <c r="X162" s="26"/>
      <c r="Y162" s="26"/>
      <c r="Z162" s="26"/>
      <c r="AA162" s="26"/>
      <c r="AB162" s="24"/>
      <c r="AC162" s="26"/>
      <c r="AD162" s="15" t="str">
        <f t="shared" si="12"/>
        <v/>
      </c>
      <c r="AE162" s="16" t="str">
        <f t="shared" si="13"/>
        <v/>
      </c>
      <c r="AF162" s="15" t="str">
        <f t="shared" si="14"/>
        <v/>
      </c>
      <c r="AG162" s="15">
        <f t="shared" si="15"/>
        <v>0</v>
      </c>
      <c r="AH162" s="15">
        <f t="shared" si="16"/>
        <v>0</v>
      </c>
      <c r="AI162" s="15" t="str">
        <f t="shared" si="17"/>
        <v/>
      </c>
      <c r="AJ162" s="15" t="str">
        <f>IF(AI162="","",IF(COUNTIFS($AI$9:AI162,AI162)=1,1,0))</f>
        <v/>
      </c>
      <c r="AK162" s="15" t="str">
        <f ca="1">IF(COUNTA(A162:AC162)=0,"",IF(OR(NOT(ISNUMBER(C162)),C162&lt;1),"Missing / invalid date",IF(A162="","Missing case ID",IF(COUNTIFS($A$9:$A$1008,A162)&gt;1,"Duplicate case ID",IF(C162&gt;TODAY(),"Future incident date",IF(OR(E162="",F162="",G162="",H162="",I162="",J162=""),"Complete required fields",IF(OR(AND(E162&lt;&gt;"",COUNTIFS(Setup!$F$13:$F$212,E162)=0),AND(F162&lt;&gt;"",COUNTIFS(Setup!$G$13:$G$212,F162)=0),AND(G162&lt;&gt;"",COUNTIFS(Setup!$H$13:$H$212,G162)=0),AND(H162&lt;&gt;"",COUNTIFS(Setup!$I$13:$I$212,H162)=0),AND(I162&lt;&gt;"",COUNTIFS(Setup!$J$13:$J$212,I162)=0),AND(J162&lt;&gt;"",COUNTIFS(Setup!$K$13:$K$212,J162)=0),AND(K162&lt;&gt;"",COUNTIFS(Setup!$L$13:$L$212,K162)=0),AND(L162&lt;&gt;"",COUNTIFS(Setup!$M$13:$M$212,L162)=0),AND(M162&lt;&gt;"",COUNTIFS(Setup!$N$13:$N$212,M162)=0),AND(N162&lt;&gt;"",COUNTIFS(Setup!$O$13:$O$212,N162)=0),AND(O162&lt;&gt;"",COUNTIFS(Setup!$P$13:$P$212,O162)=0),AND(P162&lt;&gt;"",COUNTIFS(Setup!$Q$13:$Q$212,P162)=0),AND(V162&lt;&gt;"",COUNTIFS(Setup!$R$13:$R$212,V162)=0),AND(W162&lt;&gt;"",COUNTIFS(Setup!$R$13:$R$212,W162)=0),AND(X162&lt;&gt;"",COUNTIFS(Setup!$S$13:$S$212,X162)=0),AND(Y162&lt;&gt;"",COUNTIFS(Setup!$S$13:$S$212,Y162)=0),AND(Z162&lt;&gt;"",COUNTIFS(Setup!$T$13:$T$212,Z162)=0)),"Use listed categories",IF(J162="Pending","Confirm work-relatedness",IF(COUNTIFS($AI$9:$AI$1008,AI162,$C$9:$C$1008,"&lt;&gt;"&amp;C162)&gt;0,"Event dates disagree",IF(OR(AND(Q162&lt;&gt;"",OR(NOT(ISNUMBER(Q162)),Q162&lt;0)),AND(R162&lt;&gt;"",OR(NOT(ISNUMBER(R162)),R162&lt;0)),AND(S162&lt;&gt;"",OR(NOT(ISNUMBER(S162)),S162&lt;0))),"Check days / cost",IF(AND(I162="Lost time",OR(NOT(ISNUMBER(Q162)),Q162&lt;1)),"Enter lost days",IF(AND(I162="Restricted / modified work",OR(NOT(ISNUMBER(R162)),R162&lt;1)),"Enter restricted days",IF(AND(Z162="Closed",NOT(ISNUMBER(AB162))),"Enter closure date",IF(AND(ISNUMBER(AB162),OR(AB162&lt;C162,AB162&gt;TODAY())),"Check closure date","Ready"))))))))))))))</f>
        <v/>
      </c>
    </row>
    <row r="163" spans="1:37" ht="24.95" customHeight="1">
      <c r="A163" s="17"/>
      <c r="B163" s="17"/>
      <c r="C163" s="18"/>
      <c r="D163" s="19"/>
      <c r="E163" s="20"/>
      <c r="F163" s="20"/>
      <c r="G163" s="20"/>
      <c r="H163" s="20"/>
      <c r="I163" s="20"/>
      <c r="J163" s="20"/>
      <c r="K163" s="20"/>
      <c r="L163" s="20"/>
      <c r="M163" s="20"/>
      <c r="N163" s="20"/>
      <c r="O163" s="20"/>
      <c r="P163" s="20"/>
      <c r="Q163" s="21"/>
      <c r="R163" s="21"/>
      <c r="S163" s="22"/>
      <c r="T163" s="20"/>
      <c r="U163" s="20"/>
      <c r="V163" s="20"/>
      <c r="W163" s="20"/>
      <c r="X163" s="20"/>
      <c r="Y163" s="20"/>
      <c r="Z163" s="20"/>
      <c r="AA163" s="20"/>
      <c r="AB163" s="18"/>
      <c r="AC163" s="20"/>
      <c r="AD163" s="15" t="str">
        <f t="shared" si="12"/>
        <v/>
      </c>
      <c r="AE163" s="16" t="str">
        <f t="shared" si="13"/>
        <v/>
      </c>
      <c r="AF163" s="15" t="str">
        <f t="shared" si="14"/>
        <v/>
      </c>
      <c r="AG163" s="15">
        <f t="shared" si="15"/>
        <v>0</v>
      </c>
      <c r="AH163" s="15">
        <f t="shared" si="16"/>
        <v>0</v>
      </c>
      <c r="AI163" s="15" t="str">
        <f t="shared" si="17"/>
        <v/>
      </c>
      <c r="AJ163" s="15" t="str">
        <f>IF(AI163="","",IF(COUNTIFS($AI$9:AI163,AI163)=1,1,0))</f>
        <v/>
      </c>
      <c r="AK163" s="15" t="str">
        <f ca="1">IF(COUNTA(A163:AC163)=0,"",IF(OR(NOT(ISNUMBER(C163)),C163&lt;1),"Missing / invalid date",IF(A163="","Missing case ID",IF(COUNTIFS($A$9:$A$1008,A163)&gt;1,"Duplicate case ID",IF(C163&gt;TODAY(),"Future incident date",IF(OR(E163="",F163="",G163="",H163="",I163="",J163=""),"Complete required fields",IF(OR(AND(E163&lt;&gt;"",COUNTIFS(Setup!$F$13:$F$212,E163)=0),AND(F163&lt;&gt;"",COUNTIFS(Setup!$G$13:$G$212,F163)=0),AND(G163&lt;&gt;"",COUNTIFS(Setup!$H$13:$H$212,G163)=0),AND(H163&lt;&gt;"",COUNTIFS(Setup!$I$13:$I$212,H163)=0),AND(I163&lt;&gt;"",COUNTIFS(Setup!$J$13:$J$212,I163)=0),AND(J163&lt;&gt;"",COUNTIFS(Setup!$K$13:$K$212,J163)=0),AND(K163&lt;&gt;"",COUNTIFS(Setup!$L$13:$L$212,K163)=0),AND(L163&lt;&gt;"",COUNTIFS(Setup!$M$13:$M$212,L163)=0),AND(M163&lt;&gt;"",COUNTIFS(Setup!$N$13:$N$212,M163)=0),AND(N163&lt;&gt;"",COUNTIFS(Setup!$O$13:$O$212,N163)=0),AND(O163&lt;&gt;"",COUNTIFS(Setup!$P$13:$P$212,O163)=0),AND(P163&lt;&gt;"",COUNTIFS(Setup!$Q$13:$Q$212,P163)=0),AND(V163&lt;&gt;"",COUNTIFS(Setup!$R$13:$R$212,V163)=0),AND(W163&lt;&gt;"",COUNTIFS(Setup!$R$13:$R$212,W163)=0),AND(X163&lt;&gt;"",COUNTIFS(Setup!$S$13:$S$212,X163)=0),AND(Y163&lt;&gt;"",COUNTIFS(Setup!$S$13:$S$212,Y163)=0),AND(Z163&lt;&gt;"",COUNTIFS(Setup!$T$13:$T$212,Z163)=0)),"Use listed categories",IF(J163="Pending","Confirm work-relatedness",IF(COUNTIFS($AI$9:$AI$1008,AI163,$C$9:$C$1008,"&lt;&gt;"&amp;C163)&gt;0,"Event dates disagree",IF(OR(AND(Q163&lt;&gt;"",OR(NOT(ISNUMBER(Q163)),Q163&lt;0)),AND(R163&lt;&gt;"",OR(NOT(ISNUMBER(R163)),R163&lt;0)),AND(S163&lt;&gt;"",OR(NOT(ISNUMBER(S163)),S163&lt;0))),"Check days / cost",IF(AND(I163="Lost time",OR(NOT(ISNUMBER(Q163)),Q163&lt;1)),"Enter lost days",IF(AND(I163="Restricted / modified work",OR(NOT(ISNUMBER(R163)),R163&lt;1)),"Enter restricted days",IF(AND(Z163="Closed",NOT(ISNUMBER(AB163))),"Enter closure date",IF(AND(ISNUMBER(AB163),OR(AB163&lt;C163,AB163&gt;TODAY())),"Check closure date","Ready"))))))))))))))</f>
        <v/>
      </c>
    </row>
    <row r="164" spans="1:37" ht="24.95" customHeight="1">
      <c r="A164" s="23"/>
      <c r="B164" s="23"/>
      <c r="C164" s="24"/>
      <c r="D164" s="25"/>
      <c r="E164" s="26"/>
      <c r="F164" s="26"/>
      <c r="G164" s="26"/>
      <c r="H164" s="26"/>
      <c r="I164" s="26"/>
      <c r="J164" s="26"/>
      <c r="K164" s="26"/>
      <c r="L164" s="26"/>
      <c r="M164" s="26"/>
      <c r="N164" s="26"/>
      <c r="O164" s="26"/>
      <c r="P164" s="26"/>
      <c r="Q164" s="27"/>
      <c r="R164" s="27"/>
      <c r="S164" s="28"/>
      <c r="T164" s="26"/>
      <c r="U164" s="26"/>
      <c r="V164" s="26"/>
      <c r="W164" s="26"/>
      <c r="X164" s="26"/>
      <c r="Y164" s="26"/>
      <c r="Z164" s="26"/>
      <c r="AA164" s="26"/>
      <c r="AB164" s="24"/>
      <c r="AC164" s="26"/>
      <c r="AD164" s="15" t="str">
        <f t="shared" si="12"/>
        <v/>
      </c>
      <c r="AE164" s="16" t="str">
        <f t="shared" si="13"/>
        <v/>
      </c>
      <c r="AF164" s="15" t="str">
        <f t="shared" si="14"/>
        <v/>
      </c>
      <c r="AG164" s="15">
        <f t="shared" si="15"/>
        <v>0</v>
      </c>
      <c r="AH164" s="15">
        <f t="shared" si="16"/>
        <v>0</v>
      </c>
      <c r="AI164" s="15" t="str">
        <f t="shared" si="17"/>
        <v/>
      </c>
      <c r="AJ164" s="15" t="str">
        <f>IF(AI164="","",IF(COUNTIFS($AI$9:AI164,AI164)=1,1,0))</f>
        <v/>
      </c>
      <c r="AK164" s="15" t="str">
        <f ca="1">IF(COUNTA(A164:AC164)=0,"",IF(OR(NOT(ISNUMBER(C164)),C164&lt;1),"Missing / invalid date",IF(A164="","Missing case ID",IF(COUNTIFS($A$9:$A$1008,A164)&gt;1,"Duplicate case ID",IF(C164&gt;TODAY(),"Future incident date",IF(OR(E164="",F164="",G164="",H164="",I164="",J164=""),"Complete required fields",IF(OR(AND(E164&lt;&gt;"",COUNTIFS(Setup!$F$13:$F$212,E164)=0),AND(F164&lt;&gt;"",COUNTIFS(Setup!$G$13:$G$212,F164)=0),AND(G164&lt;&gt;"",COUNTIFS(Setup!$H$13:$H$212,G164)=0),AND(H164&lt;&gt;"",COUNTIFS(Setup!$I$13:$I$212,H164)=0),AND(I164&lt;&gt;"",COUNTIFS(Setup!$J$13:$J$212,I164)=0),AND(J164&lt;&gt;"",COUNTIFS(Setup!$K$13:$K$212,J164)=0),AND(K164&lt;&gt;"",COUNTIFS(Setup!$L$13:$L$212,K164)=0),AND(L164&lt;&gt;"",COUNTIFS(Setup!$M$13:$M$212,L164)=0),AND(M164&lt;&gt;"",COUNTIFS(Setup!$N$13:$N$212,M164)=0),AND(N164&lt;&gt;"",COUNTIFS(Setup!$O$13:$O$212,N164)=0),AND(O164&lt;&gt;"",COUNTIFS(Setup!$P$13:$P$212,O164)=0),AND(P164&lt;&gt;"",COUNTIFS(Setup!$Q$13:$Q$212,P164)=0),AND(V164&lt;&gt;"",COUNTIFS(Setup!$R$13:$R$212,V164)=0),AND(W164&lt;&gt;"",COUNTIFS(Setup!$R$13:$R$212,W164)=0),AND(X164&lt;&gt;"",COUNTIFS(Setup!$S$13:$S$212,X164)=0),AND(Y164&lt;&gt;"",COUNTIFS(Setup!$S$13:$S$212,Y164)=0),AND(Z164&lt;&gt;"",COUNTIFS(Setup!$T$13:$T$212,Z164)=0)),"Use listed categories",IF(J164="Pending","Confirm work-relatedness",IF(COUNTIFS($AI$9:$AI$1008,AI164,$C$9:$C$1008,"&lt;&gt;"&amp;C164)&gt;0,"Event dates disagree",IF(OR(AND(Q164&lt;&gt;"",OR(NOT(ISNUMBER(Q164)),Q164&lt;0)),AND(R164&lt;&gt;"",OR(NOT(ISNUMBER(R164)),R164&lt;0)),AND(S164&lt;&gt;"",OR(NOT(ISNUMBER(S164)),S164&lt;0))),"Check days / cost",IF(AND(I164="Lost time",OR(NOT(ISNUMBER(Q164)),Q164&lt;1)),"Enter lost days",IF(AND(I164="Restricted / modified work",OR(NOT(ISNUMBER(R164)),R164&lt;1)),"Enter restricted days",IF(AND(Z164="Closed",NOT(ISNUMBER(AB164))),"Enter closure date",IF(AND(ISNUMBER(AB164),OR(AB164&lt;C164,AB164&gt;TODAY())),"Check closure date","Ready"))))))))))))))</f>
        <v/>
      </c>
    </row>
    <row r="165" spans="1:37" ht="24.95" customHeight="1">
      <c r="A165" s="17"/>
      <c r="B165" s="17"/>
      <c r="C165" s="18"/>
      <c r="D165" s="19"/>
      <c r="E165" s="20"/>
      <c r="F165" s="20"/>
      <c r="G165" s="20"/>
      <c r="H165" s="20"/>
      <c r="I165" s="20"/>
      <c r="J165" s="20"/>
      <c r="K165" s="20"/>
      <c r="L165" s="20"/>
      <c r="M165" s="20"/>
      <c r="N165" s="20"/>
      <c r="O165" s="20"/>
      <c r="P165" s="20"/>
      <c r="Q165" s="21"/>
      <c r="R165" s="21"/>
      <c r="S165" s="22"/>
      <c r="T165" s="20"/>
      <c r="U165" s="20"/>
      <c r="V165" s="20"/>
      <c r="W165" s="20"/>
      <c r="X165" s="20"/>
      <c r="Y165" s="20"/>
      <c r="Z165" s="20"/>
      <c r="AA165" s="20"/>
      <c r="AB165" s="18"/>
      <c r="AC165" s="20"/>
      <c r="AD165" s="15" t="str">
        <f t="shared" si="12"/>
        <v/>
      </c>
      <c r="AE165" s="16" t="str">
        <f t="shared" si="13"/>
        <v/>
      </c>
      <c r="AF165" s="15" t="str">
        <f t="shared" si="14"/>
        <v/>
      </c>
      <c r="AG165" s="15">
        <f t="shared" si="15"/>
        <v>0</v>
      </c>
      <c r="AH165" s="15">
        <f t="shared" si="16"/>
        <v>0</v>
      </c>
      <c r="AI165" s="15" t="str">
        <f t="shared" si="17"/>
        <v/>
      </c>
      <c r="AJ165" s="15" t="str">
        <f>IF(AI165="","",IF(COUNTIFS($AI$9:AI165,AI165)=1,1,0))</f>
        <v/>
      </c>
      <c r="AK165" s="15" t="str">
        <f ca="1">IF(COUNTA(A165:AC165)=0,"",IF(OR(NOT(ISNUMBER(C165)),C165&lt;1),"Missing / invalid date",IF(A165="","Missing case ID",IF(COUNTIFS($A$9:$A$1008,A165)&gt;1,"Duplicate case ID",IF(C165&gt;TODAY(),"Future incident date",IF(OR(E165="",F165="",G165="",H165="",I165="",J165=""),"Complete required fields",IF(OR(AND(E165&lt;&gt;"",COUNTIFS(Setup!$F$13:$F$212,E165)=0),AND(F165&lt;&gt;"",COUNTIFS(Setup!$G$13:$G$212,F165)=0),AND(G165&lt;&gt;"",COUNTIFS(Setup!$H$13:$H$212,G165)=0),AND(H165&lt;&gt;"",COUNTIFS(Setup!$I$13:$I$212,H165)=0),AND(I165&lt;&gt;"",COUNTIFS(Setup!$J$13:$J$212,I165)=0),AND(J165&lt;&gt;"",COUNTIFS(Setup!$K$13:$K$212,J165)=0),AND(K165&lt;&gt;"",COUNTIFS(Setup!$L$13:$L$212,K165)=0),AND(L165&lt;&gt;"",COUNTIFS(Setup!$M$13:$M$212,L165)=0),AND(M165&lt;&gt;"",COUNTIFS(Setup!$N$13:$N$212,M165)=0),AND(N165&lt;&gt;"",COUNTIFS(Setup!$O$13:$O$212,N165)=0),AND(O165&lt;&gt;"",COUNTIFS(Setup!$P$13:$P$212,O165)=0),AND(P165&lt;&gt;"",COUNTIFS(Setup!$Q$13:$Q$212,P165)=0),AND(V165&lt;&gt;"",COUNTIFS(Setup!$R$13:$R$212,V165)=0),AND(W165&lt;&gt;"",COUNTIFS(Setup!$R$13:$R$212,W165)=0),AND(X165&lt;&gt;"",COUNTIFS(Setup!$S$13:$S$212,X165)=0),AND(Y165&lt;&gt;"",COUNTIFS(Setup!$S$13:$S$212,Y165)=0),AND(Z165&lt;&gt;"",COUNTIFS(Setup!$T$13:$T$212,Z165)=0)),"Use listed categories",IF(J165="Pending","Confirm work-relatedness",IF(COUNTIFS($AI$9:$AI$1008,AI165,$C$9:$C$1008,"&lt;&gt;"&amp;C165)&gt;0,"Event dates disagree",IF(OR(AND(Q165&lt;&gt;"",OR(NOT(ISNUMBER(Q165)),Q165&lt;0)),AND(R165&lt;&gt;"",OR(NOT(ISNUMBER(R165)),R165&lt;0)),AND(S165&lt;&gt;"",OR(NOT(ISNUMBER(S165)),S165&lt;0))),"Check days / cost",IF(AND(I165="Lost time",OR(NOT(ISNUMBER(Q165)),Q165&lt;1)),"Enter lost days",IF(AND(I165="Restricted / modified work",OR(NOT(ISNUMBER(R165)),R165&lt;1)),"Enter restricted days",IF(AND(Z165="Closed",NOT(ISNUMBER(AB165))),"Enter closure date",IF(AND(ISNUMBER(AB165),OR(AB165&lt;C165,AB165&gt;TODAY())),"Check closure date","Ready"))))))))))))))</f>
        <v/>
      </c>
    </row>
    <row r="166" spans="1:37" ht="24.95" customHeight="1">
      <c r="A166" s="23"/>
      <c r="B166" s="23"/>
      <c r="C166" s="24"/>
      <c r="D166" s="25"/>
      <c r="E166" s="26"/>
      <c r="F166" s="26"/>
      <c r="G166" s="26"/>
      <c r="H166" s="26"/>
      <c r="I166" s="26"/>
      <c r="J166" s="26"/>
      <c r="K166" s="26"/>
      <c r="L166" s="26"/>
      <c r="M166" s="26"/>
      <c r="N166" s="26"/>
      <c r="O166" s="26"/>
      <c r="P166" s="26"/>
      <c r="Q166" s="27"/>
      <c r="R166" s="27"/>
      <c r="S166" s="28"/>
      <c r="T166" s="26"/>
      <c r="U166" s="26"/>
      <c r="V166" s="26"/>
      <c r="W166" s="26"/>
      <c r="X166" s="26"/>
      <c r="Y166" s="26"/>
      <c r="Z166" s="26"/>
      <c r="AA166" s="26"/>
      <c r="AB166" s="24"/>
      <c r="AC166" s="26"/>
      <c r="AD166" s="15" t="str">
        <f t="shared" si="12"/>
        <v/>
      </c>
      <c r="AE166" s="16" t="str">
        <f t="shared" si="13"/>
        <v/>
      </c>
      <c r="AF166" s="15" t="str">
        <f t="shared" si="14"/>
        <v/>
      </c>
      <c r="AG166" s="15">
        <f t="shared" si="15"/>
        <v>0</v>
      </c>
      <c r="AH166" s="15">
        <f t="shared" si="16"/>
        <v>0</v>
      </c>
      <c r="AI166" s="15" t="str">
        <f t="shared" si="17"/>
        <v/>
      </c>
      <c r="AJ166" s="15" t="str">
        <f>IF(AI166="","",IF(COUNTIFS($AI$9:AI166,AI166)=1,1,0))</f>
        <v/>
      </c>
      <c r="AK166" s="15" t="str">
        <f ca="1">IF(COUNTA(A166:AC166)=0,"",IF(OR(NOT(ISNUMBER(C166)),C166&lt;1),"Missing / invalid date",IF(A166="","Missing case ID",IF(COUNTIFS($A$9:$A$1008,A166)&gt;1,"Duplicate case ID",IF(C166&gt;TODAY(),"Future incident date",IF(OR(E166="",F166="",G166="",H166="",I166="",J166=""),"Complete required fields",IF(OR(AND(E166&lt;&gt;"",COUNTIFS(Setup!$F$13:$F$212,E166)=0),AND(F166&lt;&gt;"",COUNTIFS(Setup!$G$13:$G$212,F166)=0),AND(G166&lt;&gt;"",COUNTIFS(Setup!$H$13:$H$212,G166)=0),AND(H166&lt;&gt;"",COUNTIFS(Setup!$I$13:$I$212,H166)=0),AND(I166&lt;&gt;"",COUNTIFS(Setup!$J$13:$J$212,I166)=0),AND(J166&lt;&gt;"",COUNTIFS(Setup!$K$13:$K$212,J166)=0),AND(K166&lt;&gt;"",COUNTIFS(Setup!$L$13:$L$212,K166)=0),AND(L166&lt;&gt;"",COUNTIFS(Setup!$M$13:$M$212,L166)=0),AND(M166&lt;&gt;"",COUNTIFS(Setup!$N$13:$N$212,M166)=0),AND(N166&lt;&gt;"",COUNTIFS(Setup!$O$13:$O$212,N166)=0),AND(O166&lt;&gt;"",COUNTIFS(Setup!$P$13:$P$212,O166)=0),AND(P166&lt;&gt;"",COUNTIFS(Setup!$Q$13:$Q$212,P166)=0),AND(V166&lt;&gt;"",COUNTIFS(Setup!$R$13:$R$212,V166)=0),AND(W166&lt;&gt;"",COUNTIFS(Setup!$R$13:$R$212,W166)=0),AND(X166&lt;&gt;"",COUNTIFS(Setup!$S$13:$S$212,X166)=0),AND(Y166&lt;&gt;"",COUNTIFS(Setup!$S$13:$S$212,Y166)=0),AND(Z166&lt;&gt;"",COUNTIFS(Setup!$T$13:$T$212,Z166)=0)),"Use listed categories",IF(J166="Pending","Confirm work-relatedness",IF(COUNTIFS($AI$9:$AI$1008,AI166,$C$9:$C$1008,"&lt;&gt;"&amp;C166)&gt;0,"Event dates disagree",IF(OR(AND(Q166&lt;&gt;"",OR(NOT(ISNUMBER(Q166)),Q166&lt;0)),AND(R166&lt;&gt;"",OR(NOT(ISNUMBER(R166)),R166&lt;0)),AND(S166&lt;&gt;"",OR(NOT(ISNUMBER(S166)),S166&lt;0))),"Check days / cost",IF(AND(I166="Lost time",OR(NOT(ISNUMBER(Q166)),Q166&lt;1)),"Enter lost days",IF(AND(I166="Restricted / modified work",OR(NOT(ISNUMBER(R166)),R166&lt;1)),"Enter restricted days",IF(AND(Z166="Closed",NOT(ISNUMBER(AB166))),"Enter closure date",IF(AND(ISNUMBER(AB166),OR(AB166&lt;C166,AB166&gt;TODAY())),"Check closure date","Ready"))))))))))))))</f>
        <v/>
      </c>
    </row>
    <row r="167" spans="1:37" ht="24.95" customHeight="1">
      <c r="A167" s="17"/>
      <c r="B167" s="17"/>
      <c r="C167" s="18"/>
      <c r="D167" s="19"/>
      <c r="E167" s="20"/>
      <c r="F167" s="20"/>
      <c r="G167" s="20"/>
      <c r="H167" s="20"/>
      <c r="I167" s="20"/>
      <c r="J167" s="20"/>
      <c r="K167" s="20"/>
      <c r="L167" s="20"/>
      <c r="M167" s="20"/>
      <c r="N167" s="20"/>
      <c r="O167" s="20"/>
      <c r="P167" s="20"/>
      <c r="Q167" s="21"/>
      <c r="R167" s="21"/>
      <c r="S167" s="22"/>
      <c r="T167" s="20"/>
      <c r="U167" s="20"/>
      <c r="V167" s="20"/>
      <c r="W167" s="20"/>
      <c r="X167" s="20"/>
      <c r="Y167" s="20"/>
      <c r="Z167" s="20"/>
      <c r="AA167" s="20"/>
      <c r="AB167" s="18"/>
      <c r="AC167" s="20"/>
      <c r="AD167" s="15" t="str">
        <f t="shared" si="12"/>
        <v/>
      </c>
      <c r="AE167" s="16" t="str">
        <f t="shared" si="13"/>
        <v/>
      </c>
      <c r="AF167" s="15" t="str">
        <f t="shared" si="14"/>
        <v/>
      </c>
      <c r="AG167" s="15">
        <f t="shared" si="15"/>
        <v>0</v>
      </c>
      <c r="AH167" s="15">
        <f t="shared" si="16"/>
        <v>0</v>
      </c>
      <c r="AI167" s="15" t="str">
        <f t="shared" si="17"/>
        <v/>
      </c>
      <c r="AJ167" s="15" t="str">
        <f>IF(AI167="","",IF(COUNTIFS($AI$9:AI167,AI167)=1,1,0))</f>
        <v/>
      </c>
      <c r="AK167" s="15" t="str">
        <f ca="1">IF(COUNTA(A167:AC167)=0,"",IF(OR(NOT(ISNUMBER(C167)),C167&lt;1),"Missing / invalid date",IF(A167="","Missing case ID",IF(COUNTIFS($A$9:$A$1008,A167)&gt;1,"Duplicate case ID",IF(C167&gt;TODAY(),"Future incident date",IF(OR(E167="",F167="",G167="",H167="",I167="",J167=""),"Complete required fields",IF(OR(AND(E167&lt;&gt;"",COUNTIFS(Setup!$F$13:$F$212,E167)=0),AND(F167&lt;&gt;"",COUNTIFS(Setup!$G$13:$G$212,F167)=0),AND(G167&lt;&gt;"",COUNTIFS(Setup!$H$13:$H$212,G167)=0),AND(H167&lt;&gt;"",COUNTIFS(Setup!$I$13:$I$212,H167)=0),AND(I167&lt;&gt;"",COUNTIFS(Setup!$J$13:$J$212,I167)=0),AND(J167&lt;&gt;"",COUNTIFS(Setup!$K$13:$K$212,J167)=0),AND(K167&lt;&gt;"",COUNTIFS(Setup!$L$13:$L$212,K167)=0),AND(L167&lt;&gt;"",COUNTIFS(Setup!$M$13:$M$212,L167)=0),AND(M167&lt;&gt;"",COUNTIFS(Setup!$N$13:$N$212,M167)=0),AND(N167&lt;&gt;"",COUNTIFS(Setup!$O$13:$O$212,N167)=0),AND(O167&lt;&gt;"",COUNTIFS(Setup!$P$13:$P$212,O167)=0),AND(P167&lt;&gt;"",COUNTIFS(Setup!$Q$13:$Q$212,P167)=0),AND(V167&lt;&gt;"",COUNTIFS(Setup!$R$13:$R$212,V167)=0),AND(W167&lt;&gt;"",COUNTIFS(Setup!$R$13:$R$212,W167)=0),AND(X167&lt;&gt;"",COUNTIFS(Setup!$S$13:$S$212,X167)=0),AND(Y167&lt;&gt;"",COUNTIFS(Setup!$S$13:$S$212,Y167)=0),AND(Z167&lt;&gt;"",COUNTIFS(Setup!$T$13:$T$212,Z167)=0)),"Use listed categories",IF(J167="Pending","Confirm work-relatedness",IF(COUNTIFS($AI$9:$AI$1008,AI167,$C$9:$C$1008,"&lt;&gt;"&amp;C167)&gt;0,"Event dates disagree",IF(OR(AND(Q167&lt;&gt;"",OR(NOT(ISNUMBER(Q167)),Q167&lt;0)),AND(R167&lt;&gt;"",OR(NOT(ISNUMBER(R167)),R167&lt;0)),AND(S167&lt;&gt;"",OR(NOT(ISNUMBER(S167)),S167&lt;0))),"Check days / cost",IF(AND(I167="Lost time",OR(NOT(ISNUMBER(Q167)),Q167&lt;1)),"Enter lost days",IF(AND(I167="Restricted / modified work",OR(NOT(ISNUMBER(R167)),R167&lt;1)),"Enter restricted days",IF(AND(Z167="Closed",NOT(ISNUMBER(AB167))),"Enter closure date",IF(AND(ISNUMBER(AB167),OR(AB167&lt;C167,AB167&gt;TODAY())),"Check closure date","Ready"))))))))))))))</f>
        <v/>
      </c>
    </row>
    <row r="168" spans="1:37" ht="24.95" customHeight="1">
      <c r="A168" s="23"/>
      <c r="B168" s="23"/>
      <c r="C168" s="24"/>
      <c r="D168" s="25"/>
      <c r="E168" s="26"/>
      <c r="F168" s="26"/>
      <c r="G168" s="26"/>
      <c r="H168" s="26"/>
      <c r="I168" s="26"/>
      <c r="J168" s="26"/>
      <c r="K168" s="26"/>
      <c r="L168" s="26"/>
      <c r="M168" s="26"/>
      <c r="N168" s="26"/>
      <c r="O168" s="26"/>
      <c r="P168" s="26"/>
      <c r="Q168" s="27"/>
      <c r="R168" s="27"/>
      <c r="S168" s="28"/>
      <c r="T168" s="26"/>
      <c r="U168" s="26"/>
      <c r="V168" s="26"/>
      <c r="W168" s="26"/>
      <c r="X168" s="26"/>
      <c r="Y168" s="26"/>
      <c r="Z168" s="26"/>
      <c r="AA168" s="26"/>
      <c r="AB168" s="24"/>
      <c r="AC168" s="26"/>
      <c r="AD168" s="15" t="str">
        <f t="shared" si="12"/>
        <v/>
      </c>
      <c r="AE168" s="16" t="str">
        <f t="shared" si="13"/>
        <v/>
      </c>
      <c r="AF168" s="15" t="str">
        <f t="shared" si="14"/>
        <v/>
      </c>
      <c r="AG168" s="15">
        <f t="shared" si="15"/>
        <v>0</v>
      </c>
      <c r="AH168" s="15">
        <f t="shared" si="16"/>
        <v>0</v>
      </c>
      <c r="AI168" s="15" t="str">
        <f t="shared" si="17"/>
        <v/>
      </c>
      <c r="AJ168" s="15" t="str">
        <f>IF(AI168="","",IF(COUNTIFS($AI$9:AI168,AI168)=1,1,0))</f>
        <v/>
      </c>
      <c r="AK168" s="15" t="str">
        <f ca="1">IF(COUNTA(A168:AC168)=0,"",IF(OR(NOT(ISNUMBER(C168)),C168&lt;1),"Missing / invalid date",IF(A168="","Missing case ID",IF(COUNTIFS($A$9:$A$1008,A168)&gt;1,"Duplicate case ID",IF(C168&gt;TODAY(),"Future incident date",IF(OR(E168="",F168="",G168="",H168="",I168="",J168=""),"Complete required fields",IF(OR(AND(E168&lt;&gt;"",COUNTIFS(Setup!$F$13:$F$212,E168)=0),AND(F168&lt;&gt;"",COUNTIFS(Setup!$G$13:$G$212,F168)=0),AND(G168&lt;&gt;"",COUNTIFS(Setup!$H$13:$H$212,G168)=0),AND(H168&lt;&gt;"",COUNTIFS(Setup!$I$13:$I$212,H168)=0),AND(I168&lt;&gt;"",COUNTIFS(Setup!$J$13:$J$212,I168)=0),AND(J168&lt;&gt;"",COUNTIFS(Setup!$K$13:$K$212,J168)=0),AND(K168&lt;&gt;"",COUNTIFS(Setup!$L$13:$L$212,K168)=0),AND(L168&lt;&gt;"",COUNTIFS(Setup!$M$13:$M$212,L168)=0),AND(M168&lt;&gt;"",COUNTIFS(Setup!$N$13:$N$212,M168)=0),AND(N168&lt;&gt;"",COUNTIFS(Setup!$O$13:$O$212,N168)=0),AND(O168&lt;&gt;"",COUNTIFS(Setup!$P$13:$P$212,O168)=0),AND(P168&lt;&gt;"",COUNTIFS(Setup!$Q$13:$Q$212,P168)=0),AND(V168&lt;&gt;"",COUNTIFS(Setup!$R$13:$R$212,V168)=0),AND(W168&lt;&gt;"",COUNTIFS(Setup!$R$13:$R$212,W168)=0),AND(X168&lt;&gt;"",COUNTIFS(Setup!$S$13:$S$212,X168)=0),AND(Y168&lt;&gt;"",COUNTIFS(Setup!$S$13:$S$212,Y168)=0),AND(Z168&lt;&gt;"",COUNTIFS(Setup!$T$13:$T$212,Z168)=0)),"Use listed categories",IF(J168="Pending","Confirm work-relatedness",IF(COUNTIFS($AI$9:$AI$1008,AI168,$C$9:$C$1008,"&lt;&gt;"&amp;C168)&gt;0,"Event dates disagree",IF(OR(AND(Q168&lt;&gt;"",OR(NOT(ISNUMBER(Q168)),Q168&lt;0)),AND(R168&lt;&gt;"",OR(NOT(ISNUMBER(R168)),R168&lt;0)),AND(S168&lt;&gt;"",OR(NOT(ISNUMBER(S168)),S168&lt;0))),"Check days / cost",IF(AND(I168="Lost time",OR(NOT(ISNUMBER(Q168)),Q168&lt;1)),"Enter lost days",IF(AND(I168="Restricted / modified work",OR(NOT(ISNUMBER(R168)),R168&lt;1)),"Enter restricted days",IF(AND(Z168="Closed",NOT(ISNUMBER(AB168))),"Enter closure date",IF(AND(ISNUMBER(AB168),OR(AB168&lt;C168,AB168&gt;TODAY())),"Check closure date","Ready"))))))))))))))</f>
        <v/>
      </c>
    </row>
    <row r="169" spans="1:37" ht="24.95" customHeight="1">
      <c r="A169" s="17"/>
      <c r="B169" s="17"/>
      <c r="C169" s="18"/>
      <c r="D169" s="19"/>
      <c r="E169" s="20"/>
      <c r="F169" s="20"/>
      <c r="G169" s="20"/>
      <c r="H169" s="20"/>
      <c r="I169" s="20"/>
      <c r="J169" s="20"/>
      <c r="K169" s="20"/>
      <c r="L169" s="20"/>
      <c r="M169" s="20"/>
      <c r="N169" s="20"/>
      <c r="O169" s="20"/>
      <c r="P169" s="20"/>
      <c r="Q169" s="21"/>
      <c r="R169" s="21"/>
      <c r="S169" s="22"/>
      <c r="T169" s="20"/>
      <c r="U169" s="20"/>
      <c r="V169" s="20"/>
      <c r="W169" s="20"/>
      <c r="X169" s="20"/>
      <c r="Y169" s="20"/>
      <c r="Z169" s="20"/>
      <c r="AA169" s="20"/>
      <c r="AB169" s="18"/>
      <c r="AC169" s="20"/>
      <c r="AD169" s="15" t="str">
        <f t="shared" si="12"/>
        <v/>
      </c>
      <c r="AE169" s="16" t="str">
        <f t="shared" si="13"/>
        <v/>
      </c>
      <c r="AF169" s="15" t="str">
        <f t="shared" si="14"/>
        <v/>
      </c>
      <c r="AG169" s="15">
        <f t="shared" si="15"/>
        <v>0</v>
      </c>
      <c r="AH169" s="15">
        <f t="shared" si="16"/>
        <v>0</v>
      </c>
      <c r="AI169" s="15" t="str">
        <f t="shared" si="17"/>
        <v/>
      </c>
      <c r="AJ169" s="15" t="str">
        <f>IF(AI169="","",IF(COUNTIFS($AI$9:AI169,AI169)=1,1,0))</f>
        <v/>
      </c>
      <c r="AK169" s="15" t="str">
        <f ca="1">IF(COUNTA(A169:AC169)=0,"",IF(OR(NOT(ISNUMBER(C169)),C169&lt;1),"Missing / invalid date",IF(A169="","Missing case ID",IF(COUNTIFS($A$9:$A$1008,A169)&gt;1,"Duplicate case ID",IF(C169&gt;TODAY(),"Future incident date",IF(OR(E169="",F169="",G169="",H169="",I169="",J169=""),"Complete required fields",IF(OR(AND(E169&lt;&gt;"",COUNTIFS(Setup!$F$13:$F$212,E169)=0),AND(F169&lt;&gt;"",COUNTIFS(Setup!$G$13:$G$212,F169)=0),AND(G169&lt;&gt;"",COUNTIFS(Setup!$H$13:$H$212,G169)=0),AND(H169&lt;&gt;"",COUNTIFS(Setup!$I$13:$I$212,H169)=0),AND(I169&lt;&gt;"",COUNTIFS(Setup!$J$13:$J$212,I169)=0),AND(J169&lt;&gt;"",COUNTIFS(Setup!$K$13:$K$212,J169)=0),AND(K169&lt;&gt;"",COUNTIFS(Setup!$L$13:$L$212,K169)=0),AND(L169&lt;&gt;"",COUNTIFS(Setup!$M$13:$M$212,L169)=0),AND(M169&lt;&gt;"",COUNTIFS(Setup!$N$13:$N$212,M169)=0),AND(N169&lt;&gt;"",COUNTIFS(Setup!$O$13:$O$212,N169)=0),AND(O169&lt;&gt;"",COUNTIFS(Setup!$P$13:$P$212,O169)=0),AND(P169&lt;&gt;"",COUNTIFS(Setup!$Q$13:$Q$212,P169)=0),AND(V169&lt;&gt;"",COUNTIFS(Setup!$R$13:$R$212,V169)=0),AND(W169&lt;&gt;"",COUNTIFS(Setup!$R$13:$R$212,W169)=0),AND(X169&lt;&gt;"",COUNTIFS(Setup!$S$13:$S$212,X169)=0),AND(Y169&lt;&gt;"",COUNTIFS(Setup!$S$13:$S$212,Y169)=0),AND(Z169&lt;&gt;"",COUNTIFS(Setup!$T$13:$T$212,Z169)=0)),"Use listed categories",IF(J169="Pending","Confirm work-relatedness",IF(COUNTIFS($AI$9:$AI$1008,AI169,$C$9:$C$1008,"&lt;&gt;"&amp;C169)&gt;0,"Event dates disagree",IF(OR(AND(Q169&lt;&gt;"",OR(NOT(ISNUMBER(Q169)),Q169&lt;0)),AND(R169&lt;&gt;"",OR(NOT(ISNUMBER(R169)),R169&lt;0)),AND(S169&lt;&gt;"",OR(NOT(ISNUMBER(S169)),S169&lt;0))),"Check days / cost",IF(AND(I169="Lost time",OR(NOT(ISNUMBER(Q169)),Q169&lt;1)),"Enter lost days",IF(AND(I169="Restricted / modified work",OR(NOT(ISNUMBER(R169)),R169&lt;1)),"Enter restricted days",IF(AND(Z169="Closed",NOT(ISNUMBER(AB169))),"Enter closure date",IF(AND(ISNUMBER(AB169),OR(AB169&lt;C169,AB169&gt;TODAY())),"Check closure date","Ready"))))))))))))))</f>
        <v/>
      </c>
    </row>
    <row r="170" spans="1:37" ht="24.95" customHeight="1">
      <c r="A170" s="23"/>
      <c r="B170" s="23"/>
      <c r="C170" s="24"/>
      <c r="D170" s="25"/>
      <c r="E170" s="26"/>
      <c r="F170" s="26"/>
      <c r="G170" s="26"/>
      <c r="H170" s="26"/>
      <c r="I170" s="26"/>
      <c r="J170" s="26"/>
      <c r="K170" s="26"/>
      <c r="L170" s="26"/>
      <c r="M170" s="26"/>
      <c r="N170" s="26"/>
      <c r="O170" s="26"/>
      <c r="P170" s="26"/>
      <c r="Q170" s="27"/>
      <c r="R170" s="27"/>
      <c r="S170" s="28"/>
      <c r="T170" s="26"/>
      <c r="U170" s="26"/>
      <c r="V170" s="26"/>
      <c r="W170" s="26"/>
      <c r="X170" s="26"/>
      <c r="Y170" s="26"/>
      <c r="Z170" s="26"/>
      <c r="AA170" s="26"/>
      <c r="AB170" s="24"/>
      <c r="AC170" s="26"/>
      <c r="AD170" s="15" t="str">
        <f t="shared" si="12"/>
        <v/>
      </c>
      <c r="AE170" s="16" t="str">
        <f t="shared" si="13"/>
        <v/>
      </c>
      <c r="AF170" s="15" t="str">
        <f t="shared" si="14"/>
        <v/>
      </c>
      <c r="AG170" s="15">
        <f t="shared" si="15"/>
        <v>0</v>
      </c>
      <c r="AH170" s="15">
        <f t="shared" si="16"/>
        <v>0</v>
      </c>
      <c r="AI170" s="15" t="str">
        <f t="shared" si="17"/>
        <v/>
      </c>
      <c r="AJ170" s="15" t="str">
        <f>IF(AI170="","",IF(COUNTIFS($AI$9:AI170,AI170)=1,1,0))</f>
        <v/>
      </c>
      <c r="AK170" s="15" t="str">
        <f ca="1">IF(COUNTA(A170:AC170)=0,"",IF(OR(NOT(ISNUMBER(C170)),C170&lt;1),"Missing / invalid date",IF(A170="","Missing case ID",IF(COUNTIFS($A$9:$A$1008,A170)&gt;1,"Duplicate case ID",IF(C170&gt;TODAY(),"Future incident date",IF(OR(E170="",F170="",G170="",H170="",I170="",J170=""),"Complete required fields",IF(OR(AND(E170&lt;&gt;"",COUNTIFS(Setup!$F$13:$F$212,E170)=0),AND(F170&lt;&gt;"",COUNTIFS(Setup!$G$13:$G$212,F170)=0),AND(G170&lt;&gt;"",COUNTIFS(Setup!$H$13:$H$212,G170)=0),AND(H170&lt;&gt;"",COUNTIFS(Setup!$I$13:$I$212,H170)=0),AND(I170&lt;&gt;"",COUNTIFS(Setup!$J$13:$J$212,I170)=0),AND(J170&lt;&gt;"",COUNTIFS(Setup!$K$13:$K$212,J170)=0),AND(K170&lt;&gt;"",COUNTIFS(Setup!$L$13:$L$212,K170)=0),AND(L170&lt;&gt;"",COUNTIFS(Setup!$M$13:$M$212,L170)=0),AND(M170&lt;&gt;"",COUNTIFS(Setup!$N$13:$N$212,M170)=0),AND(N170&lt;&gt;"",COUNTIFS(Setup!$O$13:$O$212,N170)=0),AND(O170&lt;&gt;"",COUNTIFS(Setup!$P$13:$P$212,O170)=0),AND(P170&lt;&gt;"",COUNTIFS(Setup!$Q$13:$Q$212,P170)=0),AND(V170&lt;&gt;"",COUNTIFS(Setup!$R$13:$R$212,V170)=0),AND(W170&lt;&gt;"",COUNTIFS(Setup!$R$13:$R$212,W170)=0),AND(X170&lt;&gt;"",COUNTIFS(Setup!$S$13:$S$212,X170)=0),AND(Y170&lt;&gt;"",COUNTIFS(Setup!$S$13:$S$212,Y170)=0),AND(Z170&lt;&gt;"",COUNTIFS(Setup!$T$13:$T$212,Z170)=0)),"Use listed categories",IF(J170="Pending","Confirm work-relatedness",IF(COUNTIFS($AI$9:$AI$1008,AI170,$C$9:$C$1008,"&lt;&gt;"&amp;C170)&gt;0,"Event dates disagree",IF(OR(AND(Q170&lt;&gt;"",OR(NOT(ISNUMBER(Q170)),Q170&lt;0)),AND(R170&lt;&gt;"",OR(NOT(ISNUMBER(R170)),R170&lt;0)),AND(S170&lt;&gt;"",OR(NOT(ISNUMBER(S170)),S170&lt;0))),"Check days / cost",IF(AND(I170="Lost time",OR(NOT(ISNUMBER(Q170)),Q170&lt;1)),"Enter lost days",IF(AND(I170="Restricted / modified work",OR(NOT(ISNUMBER(R170)),R170&lt;1)),"Enter restricted days",IF(AND(Z170="Closed",NOT(ISNUMBER(AB170))),"Enter closure date",IF(AND(ISNUMBER(AB170),OR(AB170&lt;C170,AB170&gt;TODAY())),"Check closure date","Ready"))))))))))))))</f>
        <v/>
      </c>
    </row>
    <row r="171" spans="1:37" ht="24.95" customHeight="1">
      <c r="A171" s="17"/>
      <c r="B171" s="17"/>
      <c r="C171" s="18"/>
      <c r="D171" s="19"/>
      <c r="E171" s="20"/>
      <c r="F171" s="20"/>
      <c r="G171" s="20"/>
      <c r="H171" s="20"/>
      <c r="I171" s="20"/>
      <c r="J171" s="20"/>
      <c r="K171" s="20"/>
      <c r="L171" s="20"/>
      <c r="M171" s="20"/>
      <c r="N171" s="20"/>
      <c r="O171" s="20"/>
      <c r="P171" s="20"/>
      <c r="Q171" s="21"/>
      <c r="R171" s="21"/>
      <c r="S171" s="22"/>
      <c r="T171" s="20"/>
      <c r="U171" s="20"/>
      <c r="V171" s="20"/>
      <c r="W171" s="20"/>
      <c r="X171" s="20"/>
      <c r="Y171" s="20"/>
      <c r="Z171" s="20"/>
      <c r="AA171" s="20"/>
      <c r="AB171" s="18"/>
      <c r="AC171" s="20"/>
      <c r="AD171" s="15" t="str">
        <f t="shared" si="12"/>
        <v/>
      </c>
      <c r="AE171" s="16" t="str">
        <f t="shared" si="13"/>
        <v/>
      </c>
      <c r="AF171" s="15" t="str">
        <f t="shared" si="14"/>
        <v/>
      </c>
      <c r="AG171" s="15">
        <f t="shared" si="15"/>
        <v>0</v>
      </c>
      <c r="AH171" s="15">
        <f t="shared" si="16"/>
        <v>0</v>
      </c>
      <c r="AI171" s="15" t="str">
        <f t="shared" si="17"/>
        <v/>
      </c>
      <c r="AJ171" s="15" t="str">
        <f>IF(AI171="","",IF(COUNTIFS($AI$9:AI171,AI171)=1,1,0))</f>
        <v/>
      </c>
      <c r="AK171" s="15" t="str">
        <f ca="1">IF(COUNTA(A171:AC171)=0,"",IF(OR(NOT(ISNUMBER(C171)),C171&lt;1),"Missing / invalid date",IF(A171="","Missing case ID",IF(COUNTIFS($A$9:$A$1008,A171)&gt;1,"Duplicate case ID",IF(C171&gt;TODAY(),"Future incident date",IF(OR(E171="",F171="",G171="",H171="",I171="",J171=""),"Complete required fields",IF(OR(AND(E171&lt;&gt;"",COUNTIFS(Setup!$F$13:$F$212,E171)=0),AND(F171&lt;&gt;"",COUNTIFS(Setup!$G$13:$G$212,F171)=0),AND(G171&lt;&gt;"",COUNTIFS(Setup!$H$13:$H$212,G171)=0),AND(H171&lt;&gt;"",COUNTIFS(Setup!$I$13:$I$212,H171)=0),AND(I171&lt;&gt;"",COUNTIFS(Setup!$J$13:$J$212,I171)=0),AND(J171&lt;&gt;"",COUNTIFS(Setup!$K$13:$K$212,J171)=0),AND(K171&lt;&gt;"",COUNTIFS(Setup!$L$13:$L$212,K171)=0),AND(L171&lt;&gt;"",COUNTIFS(Setup!$M$13:$M$212,L171)=0),AND(M171&lt;&gt;"",COUNTIFS(Setup!$N$13:$N$212,M171)=0),AND(N171&lt;&gt;"",COUNTIFS(Setup!$O$13:$O$212,N171)=0),AND(O171&lt;&gt;"",COUNTIFS(Setup!$P$13:$P$212,O171)=0),AND(P171&lt;&gt;"",COUNTIFS(Setup!$Q$13:$Q$212,P171)=0),AND(V171&lt;&gt;"",COUNTIFS(Setup!$R$13:$R$212,V171)=0),AND(W171&lt;&gt;"",COUNTIFS(Setup!$R$13:$R$212,W171)=0),AND(X171&lt;&gt;"",COUNTIFS(Setup!$S$13:$S$212,X171)=0),AND(Y171&lt;&gt;"",COUNTIFS(Setup!$S$13:$S$212,Y171)=0),AND(Z171&lt;&gt;"",COUNTIFS(Setup!$T$13:$T$212,Z171)=0)),"Use listed categories",IF(J171="Pending","Confirm work-relatedness",IF(COUNTIFS($AI$9:$AI$1008,AI171,$C$9:$C$1008,"&lt;&gt;"&amp;C171)&gt;0,"Event dates disagree",IF(OR(AND(Q171&lt;&gt;"",OR(NOT(ISNUMBER(Q171)),Q171&lt;0)),AND(R171&lt;&gt;"",OR(NOT(ISNUMBER(R171)),R171&lt;0)),AND(S171&lt;&gt;"",OR(NOT(ISNUMBER(S171)),S171&lt;0))),"Check days / cost",IF(AND(I171="Lost time",OR(NOT(ISNUMBER(Q171)),Q171&lt;1)),"Enter lost days",IF(AND(I171="Restricted / modified work",OR(NOT(ISNUMBER(R171)),R171&lt;1)),"Enter restricted days",IF(AND(Z171="Closed",NOT(ISNUMBER(AB171))),"Enter closure date",IF(AND(ISNUMBER(AB171),OR(AB171&lt;C171,AB171&gt;TODAY())),"Check closure date","Ready"))))))))))))))</f>
        <v/>
      </c>
    </row>
    <row r="172" spans="1:37" ht="24.95" customHeight="1">
      <c r="A172" s="23"/>
      <c r="B172" s="23"/>
      <c r="C172" s="24"/>
      <c r="D172" s="25"/>
      <c r="E172" s="26"/>
      <c r="F172" s="26"/>
      <c r="G172" s="26"/>
      <c r="H172" s="26"/>
      <c r="I172" s="26"/>
      <c r="J172" s="26"/>
      <c r="K172" s="26"/>
      <c r="L172" s="26"/>
      <c r="M172" s="26"/>
      <c r="N172" s="26"/>
      <c r="O172" s="26"/>
      <c r="P172" s="26"/>
      <c r="Q172" s="27"/>
      <c r="R172" s="27"/>
      <c r="S172" s="28"/>
      <c r="T172" s="26"/>
      <c r="U172" s="26"/>
      <c r="V172" s="26"/>
      <c r="W172" s="26"/>
      <c r="X172" s="26"/>
      <c r="Y172" s="26"/>
      <c r="Z172" s="26"/>
      <c r="AA172" s="26"/>
      <c r="AB172" s="24"/>
      <c r="AC172" s="26"/>
      <c r="AD172" s="15" t="str">
        <f t="shared" si="12"/>
        <v/>
      </c>
      <c r="AE172" s="16" t="str">
        <f t="shared" si="13"/>
        <v/>
      </c>
      <c r="AF172" s="15" t="str">
        <f t="shared" si="14"/>
        <v/>
      </c>
      <c r="AG172" s="15">
        <f t="shared" si="15"/>
        <v>0</v>
      </c>
      <c r="AH172" s="15">
        <f t="shared" si="16"/>
        <v>0</v>
      </c>
      <c r="AI172" s="15" t="str">
        <f t="shared" si="17"/>
        <v/>
      </c>
      <c r="AJ172" s="15" t="str">
        <f>IF(AI172="","",IF(COUNTIFS($AI$9:AI172,AI172)=1,1,0))</f>
        <v/>
      </c>
      <c r="AK172" s="15" t="str">
        <f ca="1">IF(COUNTA(A172:AC172)=0,"",IF(OR(NOT(ISNUMBER(C172)),C172&lt;1),"Missing / invalid date",IF(A172="","Missing case ID",IF(COUNTIFS($A$9:$A$1008,A172)&gt;1,"Duplicate case ID",IF(C172&gt;TODAY(),"Future incident date",IF(OR(E172="",F172="",G172="",H172="",I172="",J172=""),"Complete required fields",IF(OR(AND(E172&lt;&gt;"",COUNTIFS(Setup!$F$13:$F$212,E172)=0),AND(F172&lt;&gt;"",COUNTIFS(Setup!$G$13:$G$212,F172)=0),AND(G172&lt;&gt;"",COUNTIFS(Setup!$H$13:$H$212,G172)=0),AND(H172&lt;&gt;"",COUNTIFS(Setup!$I$13:$I$212,H172)=0),AND(I172&lt;&gt;"",COUNTIFS(Setup!$J$13:$J$212,I172)=0),AND(J172&lt;&gt;"",COUNTIFS(Setup!$K$13:$K$212,J172)=0),AND(K172&lt;&gt;"",COUNTIFS(Setup!$L$13:$L$212,K172)=0),AND(L172&lt;&gt;"",COUNTIFS(Setup!$M$13:$M$212,L172)=0),AND(M172&lt;&gt;"",COUNTIFS(Setup!$N$13:$N$212,M172)=0),AND(N172&lt;&gt;"",COUNTIFS(Setup!$O$13:$O$212,N172)=0),AND(O172&lt;&gt;"",COUNTIFS(Setup!$P$13:$P$212,O172)=0),AND(P172&lt;&gt;"",COUNTIFS(Setup!$Q$13:$Q$212,P172)=0),AND(V172&lt;&gt;"",COUNTIFS(Setup!$R$13:$R$212,V172)=0),AND(W172&lt;&gt;"",COUNTIFS(Setup!$R$13:$R$212,W172)=0),AND(X172&lt;&gt;"",COUNTIFS(Setup!$S$13:$S$212,X172)=0),AND(Y172&lt;&gt;"",COUNTIFS(Setup!$S$13:$S$212,Y172)=0),AND(Z172&lt;&gt;"",COUNTIFS(Setup!$T$13:$T$212,Z172)=0)),"Use listed categories",IF(J172="Pending","Confirm work-relatedness",IF(COUNTIFS($AI$9:$AI$1008,AI172,$C$9:$C$1008,"&lt;&gt;"&amp;C172)&gt;0,"Event dates disagree",IF(OR(AND(Q172&lt;&gt;"",OR(NOT(ISNUMBER(Q172)),Q172&lt;0)),AND(R172&lt;&gt;"",OR(NOT(ISNUMBER(R172)),R172&lt;0)),AND(S172&lt;&gt;"",OR(NOT(ISNUMBER(S172)),S172&lt;0))),"Check days / cost",IF(AND(I172="Lost time",OR(NOT(ISNUMBER(Q172)),Q172&lt;1)),"Enter lost days",IF(AND(I172="Restricted / modified work",OR(NOT(ISNUMBER(R172)),R172&lt;1)),"Enter restricted days",IF(AND(Z172="Closed",NOT(ISNUMBER(AB172))),"Enter closure date",IF(AND(ISNUMBER(AB172),OR(AB172&lt;C172,AB172&gt;TODAY())),"Check closure date","Ready"))))))))))))))</f>
        <v/>
      </c>
    </row>
    <row r="173" spans="1:37" ht="24.95" customHeight="1">
      <c r="A173" s="17"/>
      <c r="B173" s="17"/>
      <c r="C173" s="18"/>
      <c r="D173" s="19"/>
      <c r="E173" s="20"/>
      <c r="F173" s="20"/>
      <c r="G173" s="20"/>
      <c r="H173" s="20"/>
      <c r="I173" s="20"/>
      <c r="J173" s="20"/>
      <c r="K173" s="20"/>
      <c r="L173" s="20"/>
      <c r="M173" s="20"/>
      <c r="N173" s="20"/>
      <c r="O173" s="20"/>
      <c r="P173" s="20"/>
      <c r="Q173" s="21"/>
      <c r="R173" s="21"/>
      <c r="S173" s="22"/>
      <c r="T173" s="20"/>
      <c r="U173" s="20"/>
      <c r="V173" s="20"/>
      <c r="W173" s="20"/>
      <c r="X173" s="20"/>
      <c r="Y173" s="20"/>
      <c r="Z173" s="20"/>
      <c r="AA173" s="20"/>
      <c r="AB173" s="18"/>
      <c r="AC173" s="20"/>
      <c r="AD173" s="15" t="str">
        <f t="shared" si="12"/>
        <v/>
      </c>
      <c r="AE173" s="16" t="str">
        <f t="shared" si="13"/>
        <v/>
      </c>
      <c r="AF173" s="15" t="str">
        <f t="shared" si="14"/>
        <v/>
      </c>
      <c r="AG173" s="15">
        <f t="shared" si="15"/>
        <v>0</v>
      </c>
      <c r="AH173" s="15">
        <f t="shared" si="16"/>
        <v>0</v>
      </c>
      <c r="AI173" s="15" t="str">
        <f t="shared" si="17"/>
        <v/>
      </c>
      <c r="AJ173" s="15" t="str">
        <f>IF(AI173="","",IF(COUNTIFS($AI$9:AI173,AI173)=1,1,0))</f>
        <v/>
      </c>
      <c r="AK173" s="15" t="str">
        <f ca="1">IF(COUNTA(A173:AC173)=0,"",IF(OR(NOT(ISNUMBER(C173)),C173&lt;1),"Missing / invalid date",IF(A173="","Missing case ID",IF(COUNTIFS($A$9:$A$1008,A173)&gt;1,"Duplicate case ID",IF(C173&gt;TODAY(),"Future incident date",IF(OR(E173="",F173="",G173="",H173="",I173="",J173=""),"Complete required fields",IF(OR(AND(E173&lt;&gt;"",COUNTIFS(Setup!$F$13:$F$212,E173)=0),AND(F173&lt;&gt;"",COUNTIFS(Setup!$G$13:$G$212,F173)=0),AND(G173&lt;&gt;"",COUNTIFS(Setup!$H$13:$H$212,G173)=0),AND(H173&lt;&gt;"",COUNTIFS(Setup!$I$13:$I$212,H173)=0),AND(I173&lt;&gt;"",COUNTIFS(Setup!$J$13:$J$212,I173)=0),AND(J173&lt;&gt;"",COUNTIFS(Setup!$K$13:$K$212,J173)=0),AND(K173&lt;&gt;"",COUNTIFS(Setup!$L$13:$L$212,K173)=0),AND(L173&lt;&gt;"",COUNTIFS(Setup!$M$13:$M$212,L173)=0),AND(M173&lt;&gt;"",COUNTIFS(Setup!$N$13:$N$212,M173)=0),AND(N173&lt;&gt;"",COUNTIFS(Setup!$O$13:$O$212,N173)=0),AND(O173&lt;&gt;"",COUNTIFS(Setup!$P$13:$P$212,O173)=0),AND(P173&lt;&gt;"",COUNTIFS(Setup!$Q$13:$Q$212,P173)=0),AND(V173&lt;&gt;"",COUNTIFS(Setup!$R$13:$R$212,V173)=0),AND(W173&lt;&gt;"",COUNTIFS(Setup!$R$13:$R$212,W173)=0),AND(X173&lt;&gt;"",COUNTIFS(Setup!$S$13:$S$212,X173)=0),AND(Y173&lt;&gt;"",COUNTIFS(Setup!$S$13:$S$212,Y173)=0),AND(Z173&lt;&gt;"",COUNTIFS(Setup!$T$13:$T$212,Z173)=0)),"Use listed categories",IF(J173="Pending","Confirm work-relatedness",IF(COUNTIFS($AI$9:$AI$1008,AI173,$C$9:$C$1008,"&lt;&gt;"&amp;C173)&gt;0,"Event dates disagree",IF(OR(AND(Q173&lt;&gt;"",OR(NOT(ISNUMBER(Q173)),Q173&lt;0)),AND(R173&lt;&gt;"",OR(NOT(ISNUMBER(R173)),R173&lt;0)),AND(S173&lt;&gt;"",OR(NOT(ISNUMBER(S173)),S173&lt;0))),"Check days / cost",IF(AND(I173="Lost time",OR(NOT(ISNUMBER(Q173)),Q173&lt;1)),"Enter lost days",IF(AND(I173="Restricted / modified work",OR(NOT(ISNUMBER(R173)),R173&lt;1)),"Enter restricted days",IF(AND(Z173="Closed",NOT(ISNUMBER(AB173))),"Enter closure date",IF(AND(ISNUMBER(AB173),OR(AB173&lt;C173,AB173&gt;TODAY())),"Check closure date","Ready"))))))))))))))</f>
        <v/>
      </c>
    </row>
    <row r="174" spans="1:37" ht="24.95" customHeight="1">
      <c r="A174" s="23"/>
      <c r="B174" s="23"/>
      <c r="C174" s="24"/>
      <c r="D174" s="25"/>
      <c r="E174" s="26"/>
      <c r="F174" s="26"/>
      <c r="G174" s="26"/>
      <c r="H174" s="26"/>
      <c r="I174" s="26"/>
      <c r="J174" s="26"/>
      <c r="K174" s="26"/>
      <c r="L174" s="26"/>
      <c r="M174" s="26"/>
      <c r="N174" s="26"/>
      <c r="O174" s="26"/>
      <c r="P174" s="26"/>
      <c r="Q174" s="27"/>
      <c r="R174" s="27"/>
      <c r="S174" s="28"/>
      <c r="T174" s="26"/>
      <c r="U174" s="26"/>
      <c r="V174" s="26"/>
      <c r="W174" s="26"/>
      <c r="X174" s="26"/>
      <c r="Y174" s="26"/>
      <c r="Z174" s="26"/>
      <c r="AA174" s="26"/>
      <c r="AB174" s="24"/>
      <c r="AC174" s="26"/>
      <c r="AD174" s="15" t="str">
        <f t="shared" si="12"/>
        <v/>
      </c>
      <c r="AE174" s="16" t="str">
        <f t="shared" si="13"/>
        <v/>
      </c>
      <c r="AF174" s="15" t="str">
        <f t="shared" si="14"/>
        <v/>
      </c>
      <c r="AG174" s="15">
        <f t="shared" si="15"/>
        <v>0</v>
      </c>
      <c r="AH174" s="15">
        <f t="shared" si="16"/>
        <v>0</v>
      </c>
      <c r="AI174" s="15" t="str">
        <f t="shared" si="17"/>
        <v/>
      </c>
      <c r="AJ174" s="15" t="str">
        <f>IF(AI174="","",IF(COUNTIFS($AI$9:AI174,AI174)=1,1,0))</f>
        <v/>
      </c>
      <c r="AK174" s="15" t="str">
        <f ca="1">IF(COUNTA(A174:AC174)=0,"",IF(OR(NOT(ISNUMBER(C174)),C174&lt;1),"Missing / invalid date",IF(A174="","Missing case ID",IF(COUNTIFS($A$9:$A$1008,A174)&gt;1,"Duplicate case ID",IF(C174&gt;TODAY(),"Future incident date",IF(OR(E174="",F174="",G174="",H174="",I174="",J174=""),"Complete required fields",IF(OR(AND(E174&lt;&gt;"",COUNTIFS(Setup!$F$13:$F$212,E174)=0),AND(F174&lt;&gt;"",COUNTIFS(Setup!$G$13:$G$212,F174)=0),AND(G174&lt;&gt;"",COUNTIFS(Setup!$H$13:$H$212,G174)=0),AND(H174&lt;&gt;"",COUNTIFS(Setup!$I$13:$I$212,H174)=0),AND(I174&lt;&gt;"",COUNTIFS(Setup!$J$13:$J$212,I174)=0),AND(J174&lt;&gt;"",COUNTIFS(Setup!$K$13:$K$212,J174)=0),AND(K174&lt;&gt;"",COUNTIFS(Setup!$L$13:$L$212,K174)=0),AND(L174&lt;&gt;"",COUNTIFS(Setup!$M$13:$M$212,L174)=0),AND(M174&lt;&gt;"",COUNTIFS(Setup!$N$13:$N$212,M174)=0),AND(N174&lt;&gt;"",COUNTIFS(Setup!$O$13:$O$212,N174)=0),AND(O174&lt;&gt;"",COUNTIFS(Setup!$P$13:$P$212,O174)=0),AND(P174&lt;&gt;"",COUNTIFS(Setup!$Q$13:$Q$212,P174)=0),AND(V174&lt;&gt;"",COUNTIFS(Setup!$R$13:$R$212,V174)=0),AND(W174&lt;&gt;"",COUNTIFS(Setup!$R$13:$R$212,W174)=0),AND(X174&lt;&gt;"",COUNTIFS(Setup!$S$13:$S$212,X174)=0),AND(Y174&lt;&gt;"",COUNTIFS(Setup!$S$13:$S$212,Y174)=0),AND(Z174&lt;&gt;"",COUNTIFS(Setup!$T$13:$T$212,Z174)=0)),"Use listed categories",IF(J174="Pending","Confirm work-relatedness",IF(COUNTIFS($AI$9:$AI$1008,AI174,$C$9:$C$1008,"&lt;&gt;"&amp;C174)&gt;0,"Event dates disagree",IF(OR(AND(Q174&lt;&gt;"",OR(NOT(ISNUMBER(Q174)),Q174&lt;0)),AND(R174&lt;&gt;"",OR(NOT(ISNUMBER(R174)),R174&lt;0)),AND(S174&lt;&gt;"",OR(NOT(ISNUMBER(S174)),S174&lt;0))),"Check days / cost",IF(AND(I174="Lost time",OR(NOT(ISNUMBER(Q174)),Q174&lt;1)),"Enter lost days",IF(AND(I174="Restricted / modified work",OR(NOT(ISNUMBER(R174)),R174&lt;1)),"Enter restricted days",IF(AND(Z174="Closed",NOT(ISNUMBER(AB174))),"Enter closure date",IF(AND(ISNUMBER(AB174),OR(AB174&lt;C174,AB174&gt;TODAY())),"Check closure date","Ready"))))))))))))))</f>
        <v/>
      </c>
    </row>
    <row r="175" spans="1:37" ht="24.95" customHeight="1">
      <c r="A175" s="17"/>
      <c r="B175" s="17"/>
      <c r="C175" s="18"/>
      <c r="D175" s="19"/>
      <c r="E175" s="20"/>
      <c r="F175" s="20"/>
      <c r="G175" s="20"/>
      <c r="H175" s="20"/>
      <c r="I175" s="20"/>
      <c r="J175" s="20"/>
      <c r="K175" s="20"/>
      <c r="L175" s="20"/>
      <c r="M175" s="20"/>
      <c r="N175" s="20"/>
      <c r="O175" s="20"/>
      <c r="P175" s="20"/>
      <c r="Q175" s="21"/>
      <c r="R175" s="21"/>
      <c r="S175" s="22"/>
      <c r="T175" s="20"/>
      <c r="U175" s="20"/>
      <c r="V175" s="20"/>
      <c r="W175" s="20"/>
      <c r="X175" s="20"/>
      <c r="Y175" s="20"/>
      <c r="Z175" s="20"/>
      <c r="AA175" s="20"/>
      <c r="AB175" s="18"/>
      <c r="AC175" s="20"/>
      <c r="AD175" s="15" t="str">
        <f t="shared" si="12"/>
        <v/>
      </c>
      <c r="AE175" s="16" t="str">
        <f t="shared" si="13"/>
        <v/>
      </c>
      <c r="AF175" s="15" t="str">
        <f t="shared" si="14"/>
        <v/>
      </c>
      <c r="AG175" s="15">
        <f t="shared" si="15"/>
        <v>0</v>
      </c>
      <c r="AH175" s="15">
        <f t="shared" si="16"/>
        <v>0</v>
      </c>
      <c r="AI175" s="15" t="str">
        <f t="shared" si="17"/>
        <v/>
      </c>
      <c r="AJ175" s="15" t="str">
        <f>IF(AI175="","",IF(COUNTIFS($AI$9:AI175,AI175)=1,1,0))</f>
        <v/>
      </c>
      <c r="AK175" s="15" t="str">
        <f ca="1">IF(COUNTA(A175:AC175)=0,"",IF(OR(NOT(ISNUMBER(C175)),C175&lt;1),"Missing / invalid date",IF(A175="","Missing case ID",IF(COUNTIFS($A$9:$A$1008,A175)&gt;1,"Duplicate case ID",IF(C175&gt;TODAY(),"Future incident date",IF(OR(E175="",F175="",G175="",H175="",I175="",J175=""),"Complete required fields",IF(OR(AND(E175&lt;&gt;"",COUNTIFS(Setup!$F$13:$F$212,E175)=0),AND(F175&lt;&gt;"",COUNTIFS(Setup!$G$13:$G$212,F175)=0),AND(G175&lt;&gt;"",COUNTIFS(Setup!$H$13:$H$212,G175)=0),AND(H175&lt;&gt;"",COUNTIFS(Setup!$I$13:$I$212,H175)=0),AND(I175&lt;&gt;"",COUNTIFS(Setup!$J$13:$J$212,I175)=0),AND(J175&lt;&gt;"",COUNTIFS(Setup!$K$13:$K$212,J175)=0),AND(K175&lt;&gt;"",COUNTIFS(Setup!$L$13:$L$212,K175)=0),AND(L175&lt;&gt;"",COUNTIFS(Setup!$M$13:$M$212,L175)=0),AND(M175&lt;&gt;"",COUNTIFS(Setup!$N$13:$N$212,M175)=0),AND(N175&lt;&gt;"",COUNTIFS(Setup!$O$13:$O$212,N175)=0),AND(O175&lt;&gt;"",COUNTIFS(Setup!$P$13:$P$212,O175)=0),AND(P175&lt;&gt;"",COUNTIFS(Setup!$Q$13:$Q$212,P175)=0),AND(V175&lt;&gt;"",COUNTIFS(Setup!$R$13:$R$212,V175)=0),AND(W175&lt;&gt;"",COUNTIFS(Setup!$R$13:$R$212,W175)=0),AND(X175&lt;&gt;"",COUNTIFS(Setup!$S$13:$S$212,X175)=0),AND(Y175&lt;&gt;"",COUNTIFS(Setup!$S$13:$S$212,Y175)=0),AND(Z175&lt;&gt;"",COUNTIFS(Setup!$T$13:$T$212,Z175)=0)),"Use listed categories",IF(J175="Pending","Confirm work-relatedness",IF(COUNTIFS($AI$9:$AI$1008,AI175,$C$9:$C$1008,"&lt;&gt;"&amp;C175)&gt;0,"Event dates disagree",IF(OR(AND(Q175&lt;&gt;"",OR(NOT(ISNUMBER(Q175)),Q175&lt;0)),AND(R175&lt;&gt;"",OR(NOT(ISNUMBER(R175)),R175&lt;0)),AND(S175&lt;&gt;"",OR(NOT(ISNUMBER(S175)),S175&lt;0))),"Check days / cost",IF(AND(I175="Lost time",OR(NOT(ISNUMBER(Q175)),Q175&lt;1)),"Enter lost days",IF(AND(I175="Restricted / modified work",OR(NOT(ISNUMBER(R175)),R175&lt;1)),"Enter restricted days",IF(AND(Z175="Closed",NOT(ISNUMBER(AB175))),"Enter closure date",IF(AND(ISNUMBER(AB175),OR(AB175&lt;C175,AB175&gt;TODAY())),"Check closure date","Ready"))))))))))))))</f>
        <v/>
      </c>
    </row>
    <row r="176" spans="1:37" ht="24.95" customHeight="1">
      <c r="A176" s="23"/>
      <c r="B176" s="23"/>
      <c r="C176" s="24"/>
      <c r="D176" s="25"/>
      <c r="E176" s="26"/>
      <c r="F176" s="26"/>
      <c r="G176" s="26"/>
      <c r="H176" s="26"/>
      <c r="I176" s="26"/>
      <c r="J176" s="26"/>
      <c r="K176" s="26"/>
      <c r="L176" s="26"/>
      <c r="M176" s="26"/>
      <c r="N176" s="26"/>
      <c r="O176" s="26"/>
      <c r="P176" s="26"/>
      <c r="Q176" s="27"/>
      <c r="R176" s="27"/>
      <c r="S176" s="28"/>
      <c r="T176" s="26"/>
      <c r="U176" s="26"/>
      <c r="V176" s="26"/>
      <c r="W176" s="26"/>
      <c r="X176" s="26"/>
      <c r="Y176" s="26"/>
      <c r="Z176" s="26"/>
      <c r="AA176" s="26"/>
      <c r="AB176" s="24"/>
      <c r="AC176" s="26"/>
      <c r="AD176" s="15" t="str">
        <f t="shared" si="12"/>
        <v/>
      </c>
      <c r="AE176" s="16" t="str">
        <f t="shared" si="13"/>
        <v/>
      </c>
      <c r="AF176" s="15" t="str">
        <f t="shared" si="14"/>
        <v/>
      </c>
      <c r="AG176" s="15">
        <f t="shared" si="15"/>
        <v>0</v>
      </c>
      <c r="AH176" s="15">
        <f t="shared" si="16"/>
        <v>0</v>
      </c>
      <c r="AI176" s="15" t="str">
        <f t="shared" si="17"/>
        <v/>
      </c>
      <c r="AJ176" s="15" t="str">
        <f>IF(AI176="","",IF(COUNTIFS($AI$9:AI176,AI176)=1,1,0))</f>
        <v/>
      </c>
      <c r="AK176" s="15" t="str">
        <f ca="1">IF(COUNTA(A176:AC176)=0,"",IF(OR(NOT(ISNUMBER(C176)),C176&lt;1),"Missing / invalid date",IF(A176="","Missing case ID",IF(COUNTIFS($A$9:$A$1008,A176)&gt;1,"Duplicate case ID",IF(C176&gt;TODAY(),"Future incident date",IF(OR(E176="",F176="",G176="",H176="",I176="",J176=""),"Complete required fields",IF(OR(AND(E176&lt;&gt;"",COUNTIFS(Setup!$F$13:$F$212,E176)=0),AND(F176&lt;&gt;"",COUNTIFS(Setup!$G$13:$G$212,F176)=0),AND(G176&lt;&gt;"",COUNTIFS(Setup!$H$13:$H$212,G176)=0),AND(H176&lt;&gt;"",COUNTIFS(Setup!$I$13:$I$212,H176)=0),AND(I176&lt;&gt;"",COUNTIFS(Setup!$J$13:$J$212,I176)=0),AND(J176&lt;&gt;"",COUNTIFS(Setup!$K$13:$K$212,J176)=0),AND(K176&lt;&gt;"",COUNTIFS(Setup!$L$13:$L$212,K176)=0),AND(L176&lt;&gt;"",COUNTIFS(Setup!$M$13:$M$212,L176)=0),AND(M176&lt;&gt;"",COUNTIFS(Setup!$N$13:$N$212,M176)=0),AND(N176&lt;&gt;"",COUNTIFS(Setup!$O$13:$O$212,N176)=0),AND(O176&lt;&gt;"",COUNTIFS(Setup!$P$13:$P$212,O176)=0),AND(P176&lt;&gt;"",COUNTIFS(Setup!$Q$13:$Q$212,P176)=0),AND(V176&lt;&gt;"",COUNTIFS(Setup!$R$13:$R$212,V176)=0),AND(W176&lt;&gt;"",COUNTIFS(Setup!$R$13:$R$212,W176)=0),AND(X176&lt;&gt;"",COUNTIFS(Setup!$S$13:$S$212,X176)=0),AND(Y176&lt;&gt;"",COUNTIFS(Setup!$S$13:$S$212,Y176)=0),AND(Z176&lt;&gt;"",COUNTIFS(Setup!$T$13:$T$212,Z176)=0)),"Use listed categories",IF(J176="Pending","Confirm work-relatedness",IF(COUNTIFS($AI$9:$AI$1008,AI176,$C$9:$C$1008,"&lt;&gt;"&amp;C176)&gt;0,"Event dates disagree",IF(OR(AND(Q176&lt;&gt;"",OR(NOT(ISNUMBER(Q176)),Q176&lt;0)),AND(R176&lt;&gt;"",OR(NOT(ISNUMBER(R176)),R176&lt;0)),AND(S176&lt;&gt;"",OR(NOT(ISNUMBER(S176)),S176&lt;0))),"Check days / cost",IF(AND(I176="Lost time",OR(NOT(ISNUMBER(Q176)),Q176&lt;1)),"Enter lost days",IF(AND(I176="Restricted / modified work",OR(NOT(ISNUMBER(R176)),R176&lt;1)),"Enter restricted days",IF(AND(Z176="Closed",NOT(ISNUMBER(AB176))),"Enter closure date",IF(AND(ISNUMBER(AB176),OR(AB176&lt;C176,AB176&gt;TODAY())),"Check closure date","Ready"))))))))))))))</f>
        <v/>
      </c>
    </row>
    <row r="177" spans="1:37" ht="24.95" customHeight="1">
      <c r="A177" s="17"/>
      <c r="B177" s="17"/>
      <c r="C177" s="18"/>
      <c r="D177" s="19"/>
      <c r="E177" s="20"/>
      <c r="F177" s="20"/>
      <c r="G177" s="20"/>
      <c r="H177" s="20"/>
      <c r="I177" s="20"/>
      <c r="J177" s="20"/>
      <c r="K177" s="20"/>
      <c r="L177" s="20"/>
      <c r="M177" s="20"/>
      <c r="N177" s="20"/>
      <c r="O177" s="20"/>
      <c r="P177" s="20"/>
      <c r="Q177" s="21"/>
      <c r="R177" s="21"/>
      <c r="S177" s="22"/>
      <c r="T177" s="20"/>
      <c r="U177" s="20"/>
      <c r="V177" s="20"/>
      <c r="W177" s="20"/>
      <c r="X177" s="20"/>
      <c r="Y177" s="20"/>
      <c r="Z177" s="20"/>
      <c r="AA177" s="20"/>
      <c r="AB177" s="18"/>
      <c r="AC177" s="20"/>
      <c r="AD177" s="15" t="str">
        <f t="shared" si="12"/>
        <v/>
      </c>
      <c r="AE177" s="16" t="str">
        <f t="shared" si="13"/>
        <v/>
      </c>
      <c r="AF177" s="15" t="str">
        <f t="shared" si="14"/>
        <v/>
      </c>
      <c r="AG177" s="15">
        <f t="shared" si="15"/>
        <v>0</v>
      </c>
      <c r="AH177" s="15">
        <f t="shared" si="16"/>
        <v>0</v>
      </c>
      <c r="AI177" s="15" t="str">
        <f t="shared" si="17"/>
        <v/>
      </c>
      <c r="AJ177" s="15" t="str">
        <f>IF(AI177="","",IF(COUNTIFS($AI$9:AI177,AI177)=1,1,0))</f>
        <v/>
      </c>
      <c r="AK177" s="15" t="str">
        <f ca="1">IF(COUNTA(A177:AC177)=0,"",IF(OR(NOT(ISNUMBER(C177)),C177&lt;1),"Missing / invalid date",IF(A177="","Missing case ID",IF(COUNTIFS($A$9:$A$1008,A177)&gt;1,"Duplicate case ID",IF(C177&gt;TODAY(),"Future incident date",IF(OR(E177="",F177="",G177="",H177="",I177="",J177=""),"Complete required fields",IF(OR(AND(E177&lt;&gt;"",COUNTIFS(Setup!$F$13:$F$212,E177)=0),AND(F177&lt;&gt;"",COUNTIFS(Setup!$G$13:$G$212,F177)=0),AND(G177&lt;&gt;"",COUNTIFS(Setup!$H$13:$H$212,G177)=0),AND(H177&lt;&gt;"",COUNTIFS(Setup!$I$13:$I$212,H177)=0),AND(I177&lt;&gt;"",COUNTIFS(Setup!$J$13:$J$212,I177)=0),AND(J177&lt;&gt;"",COUNTIFS(Setup!$K$13:$K$212,J177)=0),AND(K177&lt;&gt;"",COUNTIFS(Setup!$L$13:$L$212,K177)=0),AND(L177&lt;&gt;"",COUNTIFS(Setup!$M$13:$M$212,L177)=0),AND(M177&lt;&gt;"",COUNTIFS(Setup!$N$13:$N$212,M177)=0),AND(N177&lt;&gt;"",COUNTIFS(Setup!$O$13:$O$212,N177)=0),AND(O177&lt;&gt;"",COUNTIFS(Setup!$P$13:$P$212,O177)=0),AND(P177&lt;&gt;"",COUNTIFS(Setup!$Q$13:$Q$212,P177)=0),AND(V177&lt;&gt;"",COUNTIFS(Setup!$R$13:$R$212,V177)=0),AND(W177&lt;&gt;"",COUNTIFS(Setup!$R$13:$R$212,W177)=0),AND(X177&lt;&gt;"",COUNTIFS(Setup!$S$13:$S$212,X177)=0),AND(Y177&lt;&gt;"",COUNTIFS(Setup!$S$13:$S$212,Y177)=0),AND(Z177&lt;&gt;"",COUNTIFS(Setup!$T$13:$T$212,Z177)=0)),"Use listed categories",IF(J177="Pending","Confirm work-relatedness",IF(COUNTIFS($AI$9:$AI$1008,AI177,$C$9:$C$1008,"&lt;&gt;"&amp;C177)&gt;0,"Event dates disagree",IF(OR(AND(Q177&lt;&gt;"",OR(NOT(ISNUMBER(Q177)),Q177&lt;0)),AND(R177&lt;&gt;"",OR(NOT(ISNUMBER(R177)),R177&lt;0)),AND(S177&lt;&gt;"",OR(NOT(ISNUMBER(S177)),S177&lt;0))),"Check days / cost",IF(AND(I177="Lost time",OR(NOT(ISNUMBER(Q177)),Q177&lt;1)),"Enter lost days",IF(AND(I177="Restricted / modified work",OR(NOT(ISNUMBER(R177)),R177&lt;1)),"Enter restricted days",IF(AND(Z177="Closed",NOT(ISNUMBER(AB177))),"Enter closure date",IF(AND(ISNUMBER(AB177),OR(AB177&lt;C177,AB177&gt;TODAY())),"Check closure date","Ready"))))))))))))))</f>
        <v/>
      </c>
    </row>
    <row r="178" spans="1:37" ht="24.95" customHeight="1">
      <c r="A178" s="23"/>
      <c r="B178" s="23"/>
      <c r="C178" s="24"/>
      <c r="D178" s="25"/>
      <c r="E178" s="26"/>
      <c r="F178" s="26"/>
      <c r="G178" s="26"/>
      <c r="H178" s="26"/>
      <c r="I178" s="26"/>
      <c r="J178" s="26"/>
      <c r="K178" s="26"/>
      <c r="L178" s="26"/>
      <c r="M178" s="26"/>
      <c r="N178" s="26"/>
      <c r="O178" s="26"/>
      <c r="P178" s="26"/>
      <c r="Q178" s="27"/>
      <c r="R178" s="27"/>
      <c r="S178" s="28"/>
      <c r="T178" s="26"/>
      <c r="U178" s="26"/>
      <c r="V178" s="26"/>
      <c r="W178" s="26"/>
      <c r="X178" s="26"/>
      <c r="Y178" s="26"/>
      <c r="Z178" s="26"/>
      <c r="AA178" s="26"/>
      <c r="AB178" s="24"/>
      <c r="AC178" s="26"/>
      <c r="AD178" s="15" t="str">
        <f t="shared" si="12"/>
        <v/>
      </c>
      <c r="AE178" s="16" t="str">
        <f t="shared" si="13"/>
        <v/>
      </c>
      <c r="AF178" s="15" t="str">
        <f t="shared" si="14"/>
        <v/>
      </c>
      <c r="AG178" s="15">
        <f t="shared" si="15"/>
        <v>0</v>
      </c>
      <c r="AH178" s="15">
        <f t="shared" si="16"/>
        <v>0</v>
      </c>
      <c r="AI178" s="15" t="str">
        <f t="shared" si="17"/>
        <v/>
      </c>
      <c r="AJ178" s="15" t="str">
        <f>IF(AI178="","",IF(COUNTIFS($AI$9:AI178,AI178)=1,1,0))</f>
        <v/>
      </c>
      <c r="AK178" s="15" t="str">
        <f ca="1">IF(COUNTA(A178:AC178)=0,"",IF(OR(NOT(ISNUMBER(C178)),C178&lt;1),"Missing / invalid date",IF(A178="","Missing case ID",IF(COUNTIFS($A$9:$A$1008,A178)&gt;1,"Duplicate case ID",IF(C178&gt;TODAY(),"Future incident date",IF(OR(E178="",F178="",G178="",H178="",I178="",J178=""),"Complete required fields",IF(OR(AND(E178&lt;&gt;"",COUNTIFS(Setup!$F$13:$F$212,E178)=0),AND(F178&lt;&gt;"",COUNTIFS(Setup!$G$13:$G$212,F178)=0),AND(G178&lt;&gt;"",COUNTIFS(Setup!$H$13:$H$212,G178)=0),AND(H178&lt;&gt;"",COUNTIFS(Setup!$I$13:$I$212,H178)=0),AND(I178&lt;&gt;"",COUNTIFS(Setup!$J$13:$J$212,I178)=0),AND(J178&lt;&gt;"",COUNTIFS(Setup!$K$13:$K$212,J178)=0),AND(K178&lt;&gt;"",COUNTIFS(Setup!$L$13:$L$212,K178)=0),AND(L178&lt;&gt;"",COUNTIFS(Setup!$M$13:$M$212,L178)=0),AND(M178&lt;&gt;"",COUNTIFS(Setup!$N$13:$N$212,M178)=0),AND(N178&lt;&gt;"",COUNTIFS(Setup!$O$13:$O$212,N178)=0),AND(O178&lt;&gt;"",COUNTIFS(Setup!$P$13:$P$212,O178)=0),AND(P178&lt;&gt;"",COUNTIFS(Setup!$Q$13:$Q$212,P178)=0),AND(V178&lt;&gt;"",COUNTIFS(Setup!$R$13:$R$212,V178)=0),AND(W178&lt;&gt;"",COUNTIFS(Setup!$R$13:$R$212,W178)=0),AND(X178&lt;&gt;"",COUNTIFS(Setup!$S$13:$S$212,X178)=0),AND(Y178&lt;&gt;"",COUNTIFS(Setup!$S$13:$S$212,Y178)=0),AND(Z178&lt;&gt;"",COUNTIFS(Setup!$T$13:$T$212,Z178)=0)),"Use listed categories",IF(J178="Pending","Confirm work-relatedness",IF(COUNTIFS($AI$9:$AI$1008,AI178,$C$9:$C$1008,"&lt;&gt;"&amp;C178)&gt;0,"Event dates disagree",IF(OR(AND(Q178&lt;&gt;"",OR(NOT(ISNUMBER(Q178)),Q178&lt;0)),AND(R178&lt;&gt;"",OR(NOT(ISNUMBER(R178)),R178&lt;0)),AND(S178&lt;&gt;"",OR(NOT(ISNUMBER(S178)),S178&lt;0))),"Check days / cost",IF(AND(I178="Lost time",OR(NOT(ISNUMBER(Q178)),Q178&lt;1)),"Enter lost days",IF(AND(I178="Restricted / modified work",OR(NOT(ISNUMBER(R178)),R178&lt;1)),"Enter restricted days",IF(AND(Z178="Closed",NOT(ISNUMBER(AB178))),"Enter closure date",IF(AND(ISNUMBER(AB178),OR(AB178&lt;C178,AB178&gt;TODAY())),"Check closure date","Ready"))))))))))))))</f>
        <v/>
      </c>
    </row>
    <row r="179" spans="1:37" ht="24.95" customHeight="1">
      <c r="A179" s="17"/>
      <c r="B179" s="17"/>
      <c r="C179" s="18"/>
      <c r="D179" s="19"/>
      <c r="E179" s="20"/>
      <c r="F179" s="20"/>
      <c r="G179" s="20"/>
      <c r="H179" s="20"/>
      <c r="I179" s="20"/>
      <c r="J179" s="20"/>
      <c r="K179" s="20"/>
      <c r="L179" s="20"/>
      <c r="M179" s="20"/>
      <c r="N179" s="20"/>
      <c r="O179" s="20"/>
      <c r="P179" s="20"/>
      <c r="Q179" s="21"/>
      <c r="R179" s="21"/>
      <c r="S179" s="22"/>
      <c r="T179" s="20"/>
      <c r="U179" s="20"/>
      <c r="V179" s="20"/>
      <c r="W179" s="20"/>
      <c r="X179" s="20"/>
      <c r="Y179" s="20"/>
      <c r="Z179" s="20"/>
      <c r="AA179" s="20"/>
      <c r="AB179" s="18"/>
      <c r="AC179" s="20"/>
      <c r="AD179" s="15" t="str">
        <f t="shared" si="12"/>
        <v/>
      </c>
      <c r="AE179" s="16" t="str">
        <f t="shared" si="13"/>
        <v/>
      </c>
      <c r="AF179" s="15" t="str">
        <f t="shared" si="14"/>
        <v/>
      </c>
      <c r="AG179" s="15">
        <f t="shared" si="15"/>
        <v>0</v>
      </c>
      <c r="AH179" s="15">
        <f t="shared" si="16"/>
        <v>0</v>
      </c>
      <c r="AI179" s="15" t="str">
        <f t="shared" si="17"/>
        <v/>
      </c>
      <c r="AJ179" s="15" t="str">
        <f>IF(AI179="","",IF(COUNTIFS($AI$9:AI179,AI179)=1,1,0))</f>
        <v/>
      </c>
      <c r="AK179" s="15" t="str">
        <f ca="1">IF(COUNTA(A179:AC179)=0,"",IF(OR(NOT(ISNUMBER(C179)),C179&lt;1),"Missing / invalid date",IF(A179="","Missing case ID",IF(COUNTIFS($A$9:$A$1008,A179)&gt;1,"Duplicate case ID",IF(C179&gt;TODAY(),"Future incident date",IF(OR(E179="",F179="",G179="",H179="",I179="",J179=""),"Complete required fields",IF(OR(AND(E179&lt;&gt;"",COUNTIFS(Setup!$F$13:$F$212,E179)=0),AND(F179&lt;&gt;"",COUNTIFS(Setup!$G$13:$G$212,F179)=0),AND(G179&lt;&gt;"",COUNTIFS(Setup!$H$13:$H$212,G179)=0),AND(H179&lt;&gt;"",COUNTIFS(Setup!$I$13:$I$212,H179)=0),AND(I179&lt;&gt;"",COUNTIFS(Setup!$J$13:$J$212,I179)=0),AND(J179&lt;&gt;"",COUNTIFS(Setup!$K$13:$K$212,J179)=0),AND(K179&lt;&gt;"",COUNTIFS(Setup!$L$13:$L$212,K179)=0),AND(L179&lt;&gt;"",COUNTIFS(Setup!$M$13:$M$212,L179)=0),AND(M179&lt;&gt;"",COUNTIFS(Setup!$N$13:$N$212,M179)=0),AND(N179&lt;&gt;"",COUNTIFS(Setup!$O$13:$O$212,N179)=0),AND(O179&lt;&gt;"",COUNTIFS(Setup!$P$13:$P$212,O179)=0),AND(P179&lt;&gt;"",COUNTIFS(Setup!$Q$13:$Q$212,P179)=0),AND(V179&lt;&gt;"",COUNTIFS(Setup!$R$13:$R$212,V179)=0),AND(W179&lt;&gt;"",COUNTIFS(Setup!$R$13:$R$212,W179)=0),AND(X179&lt;&gt;"",COUNTIFS(Setup!$S$13:$S$212,X179)=0),AND(Y179&lt;&gt;"",COUNTIFS(Setup!$S$13:$S$212,Y179)=0),AND(Z179&lt;&gt;"",COUNTIFS(Setup!$T$13:$T$212,Z179)=0)),"Use listed categories",IF(J179="Pending","Confirm work-relatedness",IF(COUNTIFS($AI$9:$AI$1008,AI179,$C$9:$C$1008,"&lt;&gt;"&amp;C179)&gt;0,"Event dates disagree",IF(OR(AND(Q179&lt;&gt;"",OR(NOT(ISNUMBER(Q179)),Q179&lt;0)),AND(R179&lt;&gt;"",OR(NOT(ISNUMBER(R179)),R179&lt;0)),AND(S179&lt;&gt;"",OR(NOT(ISNUMBER(S179)),S179&lt;0))),"Check days / cost",IF(AND(I179="Lost time",OR(NOT(ISNUMBER(Q179)),Q179&lt;1)),"Enter lost days",IF(AND(I179="Restricted / modified work",OR(NOT(ISNUMBER(R179)),R179&lt;1)),"Enter restricted days",IF(AND(Z179="Closed",NOT(ISNUMBER(AB179))),"Enter closure date",IF(AND(ISNUMBER(AB179),OR(AB179&lt;C179,AB179&gt;TODAY())),"Check closure date","Ready"))))))))))))))</f>
        <v/>
      </c>
    </row>
    <row r="180" spans="1:37" ht="24.95" customHeight="1">
      <c r="A180" s="23"/>
      <c r="B180" s="23"/>
      <c r="C180" s="24"/>
      <c r="D180" s="25"/>
      <c r="E180" s="26"/>
      <c r="F180" s="26"/>
      <c r="G180" s="26"/>
      <c r="H180" s="26"/>
      <c r="I180" s="26"/>
      <c r="J180" s="26"/>
      <c r="K180" s="26"/>
      <c r="L180" s="26"/>
      <c r="M180" s="26"/>
      <c r="N180" s="26"/>
      <c r="O180" s="26"/>
      <c r="P180" s="26"/>
      <c r="Q180" s="27"/>
      <c r="R180" s="27"/>
      <c r="S180" s="28"/>
      <c r="T180" s="26"/>
      <c r="U180" s="26"/>
      <c r="V180" s="26"/>
      <c r="W180" s="26"/>
      <c r="X180" s="26"/>
      <c r="Y180" s="26"/>
      <c r="Z180" s="26"/>
      <c r="AA180" s="26"/>
      <c r="AB180" s="24"/>
      <c r="AC180" s="26"/>
      <c r="AD180" s="15" t="str">
        <f t="shared" si="12"/>
        <v/>
      </c>
      <c r="AE180" s="16" t="str">
        <f t="shared" si="13"/>
        <v/>
      </c>
      <c r="AF180" s="15" t="str">
        <f t="shared" si="14"/>
        <v/>
      </c>
      <c r="AG180" s="15">
        <f t="shared" si="15"/>
        <v>0</v>
      </c>
      <c r="AH180" s="15">
        <f t="shared" si="16"/>
        <v>0</v>
      </c>
      <c r="AI180" s="15" t="str">
        <f t="shared" si="17"/>
        <v/>
      </c>
      <c r="AJ180" s="15" t="str">
        <f>IF(AI180="","",IF(COUNTIFS($AI$9:AI180,AI180)=1,1,0))</f>
        <v/>
      </c>
      <c r="AK180" s="15" t="str">
        <f ca="1">IF(COUNTA(A180:AC180)=0,"",IF(OR(NOT(ISNUMBER(C180)),C180&lt;1),"Missing / invalid date",IF(A180="","Missing case ID",IF(COUNTIFS($A$9:$A$1008,A180)&gt;1,"Duplicate case ID",IF(C180&gt;TODAY(),"Future incident date",IF(OR(E180="",F180="",G180="",H180="",I180="",J180=""),"Complete required fields",IF(OR(AND(E180&lt;&gt;"",COUNTIFS(Setup!$F$13:$F$212,E180)=0),AND(F180&lt;&gt;"",COUNTIFS(Setup!$G$13:$G$212,F180)=0),AND(G180&lt;&gt;"",COUNTIFS(Setup!$H$13:$H$212,G180)=0),AND(H180&lt;&gt;"",COUNTIFS(Setup!$I$13:$I$212,H180)=0),AND(I180&lt;&gt;"",COUNTIFS(Setup!$J$13:$J$212,I180)=0),AND(J180&lt;&gt;"",COUNTIFS(Setup!$K$13:$K$212,J180)=0),AND(K180&lt;&gt;"",COUNTIFS(Setup!$L$13:$L$212,K180)=0),AND(L180&lt;&gt;"",COUNTIFS(Setup!$M$13:$M$212,L180)=0),AND(M180&lt;&gt;"",COUNTIFS(Setup!$N$13:$N$212,M180)=0),AND(N180&lt;&gt;"",COUNTIFS(Setup!$O$13:$O$212,N180)=0),AND(O180&lt;&gt;"",COUNTIFS(Setup!$P$13:$P$212,O180)=0),AND(P180&lt;&gt;"",COUNTIFS(Setup!$Q$13:$Q$212,P180)=0),AND(V180&lt;&gt;"",COUNTIFS(Setup!$R$13:$R$212,V180)=0),AND(W180&lt;&gt;"",COUNTIFS(Setup!$R$13:$R$212,W180)=0),AND(X180&lt;&gt;"",COUNTIFS(Setup!$S$13:$S$212,X180)=0),AND(Y180&lt;&gt;"",COUNTIFS(Setup!$S$13:$S$212,Y180)=0),AND(Z180&lt;&gt;"",COUNTIFS(Setup!$T$13:$T$212,Z180)=0)),"Use listed categories",IF(J180="Pending","Confirm work-relatedness",IF(COUNTIFS($AI$9:$AI$1008,AI180,$C$9:$C$1008,"&lt;&gt;"&amp;C180)&gt;0,"Event dates disagree",IF(OR(AND(Q180&lt;&gt;"",OR(NOT(ISNUMBER(Q180)),Q180&lt;0)),AND(R180&lt;&gt;"",OR(NOT(ISNUMBER(R180)),R180&lt;0)),AND(S180&lt;&gt;"",OR(NOT(ISNUMBER(S180)),S180&lt;0))),"Check days / cost",IF(AND(I180="Lost time",OR(NOT(ISNUMBER(Q180)),Q180&lt;1)),"Enter lost days",IF(AND(I180="Restricted / modified work",OR(NOT(ISNUMBER(R180)),R180&lt;1)),"Enter restricted days",IF(AND(Z180="Closed",NOT(ISNUMBER(AB180))),"Enter closure date",IF(AND(ISNUMBER(AB180),OR(AB180&lt;C180,AB180&gt;TODAY())),"Check closure date","Ready"))))))))))))))</f>
        <v/>
      </c>
    </row>
    <row r="181" spans="1:37" ht="24.95" customHeight="1">
      <c r="A181" s="17"/>
      <c r="B181" s="17"/>
      <c r="C181" s="18"/>
      <c r="D181" s="19"/>
      <c r="E181" s="20"/>
      <c r="F181" s="20"/>
      <c r="G181" s="20"/>
      <c r="H181" s="20"/>
      <c r="I181" s="20"/>
      <c r="J181" s="20"/>
      <c r="K181" s="20"/>
      <c r="L181" s="20"/>
      <c r="M181" s="20"/>
      <c r="N181" s="20"/>
      <c r="O181" s="20"/>
      <c r="P181" s="20"/>
      <c r="Q181" s="21"/>
      <c r="R181" s="21"/>
      <c r="S181" s="22"/>
      <c r="T181" s="20"/>
      <c r="U181" s="20"/>
      <c r="V181" s="20"/>
      <c r="W181" s="20"/>
      <c r="X181" s="20"/>
      <c r="Y181" s="20"/>
      <c r="Z181" s="20"/>
      <c r="AA181" s="20"/>
      <c r="AB181" s="18"/>
      <c r="AC181" s="20"/>
      <c r="AD181" s="15" t="str">
        <f t="shared" si="12"/>
        <v/>
      </c>
      <c r="AE181" s="16" t="str">
        <f t="shared" si="13"/>
        <v/>
      </c>
      <c r="AF181" s="15" t="str">
        <f t="shared" si="14"/>
        <v/>
      </c>
      <c r="AG181" s="15">
        <f t="shared" si="15"/>
        <v>0</v>
      </c>
      <c r="AH181" s="15">
        <f t="shared" si="16"/>
        <v>0</v>
      </c>
      <c r="AI181" s="15" t="str">
        <f t="shared" si="17"/>
        <v/>
      </c>
      <c r="AJ181" s="15" t="str">
        <f>IF(AI181="","",IF(COUNTIFS($AI$9:AI181,AI181)=1,1,0))</f>
        <v/>
      </c>
      <c r="AK181" s="15" t="str">
        <f ca="1">IF(COUNTA(A181:AC181)=0,"",IF(OR(NOT(ISNUMBER(C181)),C181&lt;1),"Missing / invalid date",IF(A181="","Missing case ID",IF(COUNTIFS($A$9:$A$1008,A181)&gt;1,"Duplicate case ID",IF(C181&gt;TODAY(),"Future incident date",IF(OR(E181="",F181="",G181="",H181="",I181="",J181=""),"Complete required fields",IF(OR(AND(E181&lt;&gt;"",COUNTIFS(Setup!$F$13:$F$212,E181)=0),AND(F181&lt;&gt;"",COUNTIFS(Setup!$G$13:$G$212,F181)=0),AND(G181&lt;&gt;"",COUNTIFS(Setup!$H$13:$H$212,G181)=0),AND(H181&lt;&gt;"",COUNTIFS(Setup!$I$13:$I$212,H181)=0),AND(I181&lt;&gt;"",COUNTIFS(Setup!$J$13:$J$212,I181)=0),AND(J181&lt;&gt;"",COUNTIFS(Setup!$K$13:$K$212,J181)=0),AND(K181&lt;&gt;"",COUNTIFS(Setup!$L$13:$L$212,K181)=0),AND(L181&lt;&gt;"",COUNTIFS(Setup!$M$13:$M$212,L181)=0),AND(M181&lt;&gt;"",COUNTIFS(Setup!$N$13:$N$212,M181)=0),AND(N181&lt;&gt;"",COUNTIFS(Setup!$O$13:$O$212,N181)=0),AND(O181&lt;&gt;"",COUNTIFS(Setup!$P$13:$P$212,O181)=0),AND(P181&lt;&gt;"",COUNTIFS(Setup!$Q$13:$Q$212,P181)=0),AND(V181&lt;&gt;"",COUNTIFS(Setup!$R$13:$R$212,V181)=0),AND(W181&lt;&gt;"",COUNTIFS(Setup!$R$13:$R$212,W181)=0),AND(X181&lt;&gt;"",COUNTIFS(Setup!$S$13:$S$212,X181)=0),AND(Y181&lt;&gt;"",COUNTIFS(Setup!$S$13:$S$212,Y181)=0),AND(Z181&lt;&gt;"",COUNTIFS(Setup!$T$13:$T$212,Z181)=0)),"Use listed categories",IF(J181="Pending","Confirm work-relatedness",IF(COUNTIFS($AI$9:$AI$1008,AI181,$C$9:$C$1008,"&lt;&gt;"&amp;C181)&gt;0,"Event dates disagree",IF(OR(AND(Q181&lt;&gt;"",OR(NOT(ISNUMBER(Q181)),Q181&lt;0)),AND(R181&lt;&gt;"",OR(NOT(ISNUMBER(R181)),R181&lt;0)),AND(S181&lt;&gt;"",OR(NOT(ISNUMBER(S181)),S181&lt;0))),"Check days / cost",IF(AND(I181="Lost time",OR(NOT(ISNUMBER(Q181)),Q181&lt;1)),"Enter lost days",IF(AND(I181="Restricted / modified work",OR(NOT(ISNUMBER(R181)),R181&lt;1)),"Enter restricted days",IF(AND(Z181="Closed",NOT(ISNUMBER(AB181))),"Enter closure date",IF(AND(ISNUMBER(AB181),OR(AB181&lt;C181,AB181&gt;TODAY())),"Check closure date","Ready"))))))))))))))</f>
        <v/>
      </c>
    </row>
    <row r="182" spans="1:37" ht="24.95" customHeight="1">
      <c r="A182" s="23"/>
      <c r="B182" s="23"/>
      <c r="C182" s="24"/>
      <c r="D182" s="25"/>
      <c r="E182" s="26"/>
      <c r="F182" s="26"/>
      <c r="G182" s="26"/>
      <c r="H182" s="26"/>
      <c r="I182" s="26"/>
      <c r="J182" s="26"/>
      <c r="K182" s="26"/>
      <c r="L182" s="26"/>
      <c r="M182" s="26"/>
      <c r="N182" s="26"/>
      <c r="O182" s="26"/>
      <c r="P182" s="26"/>
      <c r="Q182" s="27"/>
      <c r="R182" s="27"/>
      <c r="S182" s="28"/>
      <c r="T182" s="26"/>
      <c r="U182" s="26"/>
      <c r="V182" s="26"/>
      <c r="W182" s="26"/>
      <c r="X182" s="26"/>
      <c r="Y182" s="26"/>
      <c r="Z182" s="26"/>
      <c r="AA182" s="26"/>
      <c r="AB182" s="24"/>
      <c r="AC182" s="26"/>
      <c r="AD182" s="15" t="str">
        <f t="shared" si="12"/>
        <v/>
      </c>
      <c r="AE182" s="16" t="str">
        <f t="shared" si="13"/>
        <v/>
      </c>
      <c r="AF182" s="15" t="str">
        <f t="shared" si="14"/>
        <v/>
      </c>
      <c r="AG182" s="15">
        <f t="shared" si="15"/>
        <v>0</v>
      </c>
      <c r="AH182" s="15">
        <f t="shared" si="16"/>
        <v>0</v>
      </c>
      <c r="AI182" s="15" t="str">
        <f t="shared" si="17"/>
        <v/>
      </c>
      <c r="AJ182" s="15" t="str">
        <f>IF(AI182="","",IF(COUNTIFS($AI$9:AI182,AI182)=1,1,0))</f>
        <v/>
      </c>
      <c r="AK182" s="15" t="str">
        <f ca="1">IF(COUNTA(A182:AC182)=0,"",IF(OR(NOT(ISNUMBER(C182)),C182&lt;1),"Missing / invalid date",IF(A182="","Missing case ID",IF(COUNTIFS($A$9:$A$1008,A182)&gt;1,"Duplicate case ID",IF(C182&gt;TODAY(),"Future incident date",IF(OR(E182="",F182="",G182="",H182="",I182="",J182=""),"Complete required fields",IF(OR(AND(E182&lt;&gt;"",COUNTIFS(Setup!$F$13:$F$212,E182)=0),AND(F182&lt;&gt;"",COUNTIFS(Setup!$G$13:$G$212,F182)=0),AND(G182&lt;&gt;"",COUNTIFS(Setup!$H$13:$H$212,G182)=0),AND(H182&lt;&gt;"",COUNTIFS(Setup!$I$13:$I$212,H182)=0),AND(I182&lt;&gt;"",COUNTIFS(Setup!$J$13:$J$212,I182)=0),AND(J182&lt;&gt;"",COUNTIFS(Setup!$K$13:$K$212,J182)=0),AND(K182&lt;&gt;"",COUNTIFS(Setup!$L$13:$L$212,K182)=0),AND(L182&lt;&gt;"",COUNTIFS(Setup!$M$13:$M$212,L182)=0),AND(M182&lt;&gt;"",COUNTIFS(Setup!$N$13:$N$212,M182)=0),AND(N182&lt;&gt;"",COUNTIFS(Setup!$O$13:$O$212,N182)=0),AND(O182&lt;&gt;"",COUNTIFS(Setup!$P$13:$P$212,O182)=0),AND(P182&lt;&gt;"",COUNTIFS(Setup!$Q$13:$Q$212,P182)=0),AND(V182&lt;&gt;"",COUNTIFS(Setup!$R$13:$R$212,V182)=0),AND(W182&lt;&gt;"",COUNTIFS(Setup!$R$13:$R$212,W182)=0),AND(X182&lt;&gt;"",COUNTIFS(Setup!$S$13:$S$212,X182)=0),AND(Y182&lt;&gt;"",COUNTIFS(Setup!$S$13:$S$212,Y182)=0),AND(Z182&lt;&gt;"",COUNTIFS(Setup!$T$13:$T$212,Z182)=0)),"Use listed categories",IF(J182="Pending","Confirm work-relatedness",IF(COUNTIFS($AI$9:$AI$1008,AI182,$C$9:$C$1008,"&lt;&gt;"&amp;C182)&gt;0,"Event dates disagree",IF(OR(AND(Q182&lt;&gt;"",OR(NOT(ISNUMBER(Q182)),Q182&lt;0)),AND(R182&lt;&gt;"",OR(NOT(ISNUMBER(R182)),R182&lt;0)),AND(S182&lt;&gt;"",OR(NOT(ISNUMBER(S182)),S182&lt;0))),"Check days / cost",IF(AND(I182="Lost time",OR(NOT(ISNUMBER(Q182)),Q182&lt;1)),"Enter lost days",IF(AND(I182="Restricted / modified work",OR(NOT(ISNUMBER(R182)),R182&lt;1)),"Enter restricted days",IF(AND(Z182="Closed",NOT(ISNUMBER(AB182))),"Enter closure date",IF(AND(ISNUMBER(AB182),OR(AB182&lt;C182,AB182&gt;TODAY())),"Check closure date","Ready"))))))))))))))</f>
        <v/>
      </c>
    </row>
    <row r="183" spans="1:37" ht="24.95" customHeight="1">
      <c r="A183" s="17"/>
      <c r="B183" s="17"/>
      <c r="C183" s="18"/>
      <c r="D183" s="19"/>
      <c r="E183" s="20"/>
      <c r="F183" s="20"/>
      <c r="G183" s="20"/>
      <c r="H183" s="20"/>
      <c r="I183" s="20"/>
      <c r="J183" s="20"/>
      <c r="K183" s="20"/>
      <c r="L183" s="20"/>
      <c r="M183" s="20"/>
      <c r="N183" s="20"/>
      <c r="O183" s="20"/>
      <c r="P183" s="20"/>
      <c r="Q183" s="21"/>
      <c r="R183" s="21"/>
      <c r="S183" s="22"/>
      <c r="T183" s="20"/>
      <c r="U183" s="20"/>
      <c r="V183" s="20"/>
      <c r="W183" s="20"/>
      <c r="X183" s="20"/>
      <c r="Y183" s="20"/>
      <c r="Z183" s="20"/>
      <c r="AA183" s="20"/>
      <c r="AB183" s="18"/>
      <c r="AC183" s="20"/>
      <c r="AD183" s="15" t="str">
        <f t="shared" si="12"/>
        <v/>
      </c>
      <c r="AE183" s="16" t="str">
        <f t="shared" si="13"/>
        <v/>
      </c>
      <c r="AF183" s="15" t="str">
        <f t="shared" si="14"/>
        <v/>
      </c>
      <c r="AG183" s="15">
        <f t="shared" si="15"/>
        <v>0</v>
      </c>
      <c r="AH183" s="15">
        <f t="shared" si="16"/>
        <v>0</v>
      </c>
      <c r="AI183" s="15" t="str">
        <f t="shared" si="17"/>
        <v/>
      </c>
      <c r="AJ183" s="15" t="str">
        <f>IF(AI183="","",IF(COUNTIFS($AI$9:AI183,AI183)=1,1,0))</f>
        <v/>
      </c>
      <c r="AK183" s="15" t="str">
        <f ca="1">IF(COUNTA(A183:AC183)=0,"",IF(OR(NOT(ISNUMBER(C183)),C183&lt;1),"Missing / invalid date",IF(A183="","Missing case ID",IF(COUNTIFS($A$9:$A$1008,A183)&gt;1,"Duplicate case ID",IF(C183&gt;TODAY(),"Future incident date",IF(OR(E183="",F183="",G183="",H183="",I183="",J183=""),"Complete required fields",IF(OR(AND(E183&lt;&gt;"",COUNTIFS(Setup!$F$13:$F$212,E183)=0),AND(F183&lt;&gt;"",COUNTIFS(Setup!$G$13:$G$212,F183)=0),AND(G183&lt;&gt;"",COUNTIFS(Setup!$H$13:$H$212,G183)=0),AND(H183&lt;&gt;"",COUNTIFS(Setup!$I$13:$I$212,H183)=0),AND(I183&lt;&gt;"",COUNTIFS(Setup!$J$13:$J$212,I183)=0),AND(J183&lt;&gt;"",COUNTIFS(Setup!$K$13:$K$212,J183)=0),AND(K183&lt;&gt;"",COUNTIFS(Setup!$L$13:$L$212,K183)=0),AND(L183&lt;&gt;"",COUNTIFS(Setup!$M$13:$M$212,L183)=0),AND(M183&lt;&gt;"",COUNTIFS(Setup!$N$13:$N$212,M183)=0),AND(N183&lt;&gt;"",COUNTIFS(Setup!$O$13:$O$212,N183)=0),AND(O183&lt;&gt;"",COUNTIFS(Setup!$P$13:$P$212,O183)=0),AND(P183&lt;&gt;"",COUNTIFS(Setup!$Q$13:$Q$212,P183)=0),AND(V183&lt;&gt;"",COUNTIFS(Setup!$R$13:$R$212,V183)=0),AND(W183&lt;&gt;"",COUNTIFS(Setup!$R$13:$R$212,W183)=0),AND(X183&lt;&gt;"",COUNTIFS(Setup!$S$13:$S$212,X183)=0),AND(Y183&lt;&gt;"",COUNTIFS(Setup!$S$13:$S$212,Y183)=0),AND(Z183&lt;&gt;"",COUNTIFS(Setup!$T$13:$T$212,Z183)=0)),"Use listed categories",IF(J183="Pending","Confirm work-relatedness",IF(COUNTIFS($AI$9:$AI$1008,AI183,$C$9:$C$1008,"&lt;&gt;"&amp;C183)&gt;0,"Event dates disagree",IF(OR(AND(Q183&lt;&gt;"",OR(NOT(ISNUMBER(Q183)),Q183&lt;0)),AND(R183&lt;&gt;"",OR(NOT(ISNUMBER(R183)),R183&lt;0)),AND(S183&lt;&gt;"",OR(NOT(ISNUMBER(S183)),S183&lt;0))),"Check days / cost",IF(AND(I183="Lost time",OR(NOT(ISNUMBER(Q183)),Q183&lt;1)),"Enter lost days",IF(AND(I183="Restricted / modified work",OR(NOT(ISNUMBER(R183)),R183&lt;1)),"Enter restricted days",IF(AND(Z183="Closed",NOT(ISNUMBER(AB183))),"Enter closure date",IF(AND(ISNUMBER(AB183),OR(AB183&lt;C183,AB183&gt;TODAY())),"Check closure date","Ready"))))))))))))))</f>
        <v/>
      </c>
    </row>
    <row r="184" spans="1:37" ht="24.95" customHeight="1">
      <c r="A184" s="23"/>
      <c r="B184" s="23"/>
      <c r="C184" s="24"/>
      <c r="D184" s="25"/>
      <c r="E184" s="26"/>
      <c r="F184" s="26"/>
      <c r="G184" s="26"/>
      <c r="H184" s="26"/>
      <c r="I184" s="26"/>
      <c r="J184" s="26"/>
      <c r="K184" s="26"/>
      <c r="L184" s="26"/>
      <c r="M184" s="26"/>
      <c r="N184" s="26"/>
      <c r="O184" s="26"/>
      <c r="P184" s="26"/>
      <c r="Q184" s="27"/>
      <c r="R184" s="27"/>
      <c r="S184" s="28"/>
      <c r="T184" s="26"/>
      <c r="U184" s="26"/>
      <c r="V184" s="26"/>
      <c r="W184" s="26"/>
      <c r="X184" s="26"/>
      <c r="Y184" s="26"/>
      <c r="Z184" s="26"/>
      <c r="AA184" s="26"/>
      <c r="AB184" s="24"/>
      <c r="AC184" s="26"/>
      <c r="AD184" s="15" t="str">
        <f t="shared" si="12"/>
        <v/>
      </c>
      <c r="AE184" s="16" t="str">
        <f t="shared" si="13"/>
        <v/>
      </c>
      <c r="AF184" s="15" t="str">
        <f t="shared" si="14"/>
        <v/>
      </c>
      <c r="AG184" s="15">
        <f t="shared" si="15"/>
        <v>0</v>
      </c>
      <c r="AH184" s="15">
        <f t="shared" si="16"/>
        <v>0</v>
      </c>
      <c r="AI184" s="15" t="str">
        <f t="shared" si="17"/>
        <v/>
      </c>
      <c r="AJ184" s="15" t="str">
        <f>IF(AI184="","",IF(COUNTIFS($AI$9:AI184,AI184)=1,1,0))</f>
        <v/>
      </c>
      <c r="AK184" s="15" t="str">
        <f ca="1">IF(COUNTA(A184:AC184)=0,"",IF(OR(NOT(ISNUMBER(C184)),C184&lt;1),"Missing / invalid date",IF(A184="","Missing case ID",IF(COUNTIFS($A$9:$A$1008,A184)&gt;1,"Duplicate case ID",IF(C184&gt;TODAY(),"Future incident date",IF(OR(E184="",F184="",G184="",H184="",I184="",J184=""),"Complete required fields",IF(OR(AND(E184&lt;&gt;"",COUNTIFS(Setup!$F$13:$F$212,E184)=0),AND(F184&lt;&gt;"",COUNTIFS(Setup!$G$13:$G$212,F184)=0),AND(G184&lt;&gt;"",COUNTIFS(Setup!$H$13:$H$212,G184)=0),AND(H184&lt;&gt;"",COUNTIFS(Setup!$I$13:$I$212,H184)=0),AND(I184&lt;&gt;"",COUNTIFS(Setup!$J$13:$J$212,I184)=0),AND(J184&lt;&gt;"",COUNTIFS(Setup!$K$13:$K$212,J184)=0),AND(K184&lt;&gt;"",COUNTIFS(Setup!$L$13:$L$212,K184)=0),AND(L184&lt;&gt;"",COUNTIFS(Setup!$M$13:$M$212,L184)=0),AND(M184&lt;&gt;"",COUNTIFS(Setup!$N$13:$N$212,M184)=0),AND(N184&lt;&gt;"",COUNTIFS(Setup!$O$13:$O$212,N184)=0),AND(O184&lt;&gt;"",COUNTIFS(Setup!$P$13:$P$212,O184)=0),AND(P184&lt;&gt;"",COUNTIFS(Setup!$Q$13:$Q$212,P184)=0),AND(V184&lt;&gt;"",COUNTIFS(Setup!$R$13:$R$212,V184)=0),AND(W184&lt;&gt;"",COUNTIFS(Setup!$R$13:$R$212,W184)=0),AND(X184&lt;&gt;"",COUNTIFS(Setup!$S$13:$S$212,X184)=0),AND(Y184&lt;&gt;"",COUNTIFS(Setup!$S$13:$S$212,Y184)=0),AND(Z184&lt;&gt;"",COUNTIFS(Setup!$T$13:$T$212,Z184)=0)),"Use listed categories",IF(J184="Pending","Confirm work-relatedness",IF(COUNTIFS($AI$9:$AI$1008,AI184,$C$9:$C$1008,"&lt;&gt;"&amp;C184)&gt;0,"Event dates disagree",IF(OR(AND(Q184&lt;&gt;"",OR(NOT(ISNUMBER(Q184)),Q184&lt;0)),AND(R184&lt;&gt;"",OR(NOT(ISNUMBER(R184)),R184&lt;0)),AND(S184&lt;&gt;"",OR(NOT(ISNUMBER(S184)),S184&lt;0))),"Check days / cost",IF(AND(I184="Lost time",OR(NOT(ISNUMBER(Q184)),Q184&lt;1)),"Enter lost days",IF(AND(I184="Restricted / modified work",OR(NOT(ISNUMBER(R184)),R184&lt;1)),"Enter restricted days",IF(AND(Z184="Closed",NOT(ISNUMBER(AB184))),"Enter closure date",IF(AND(ISNUMBER(AB184),OR(AB184&lt;C184,AB184&gt;TODAY())),"Check closure date","Ready"))))))))))))))</f>
        <v/>
      </c>
    </row>
    <row r="185" spans="1:37" ht="24.95" customHeight="1">
      <c r="A185" s="17"/>
      <c r="B185" s="17"/>
      <c r="C185" s="18"/>
      <c r="D185" s="19"/>
      <c r="E185" s="20"/>
      <c r="F185" s="20"/>
      <c r="G185" s="20"/>
      <c r="H185" s="20"/>
      <c r="I185" s="20"/>
      <c r="J185" s="20"/>
      <c r="K185" s="20"/>
      <c r="L185" s="20"/>
      <c r="M185" s="20"/>
      <c r="N185" s="20"/>
      <c r="O185" s="20"/>
      <c r="P185" s="20"/>
      <c r="Q185" s="21"/>
      <c r="R185" s="21"/>
      <c r="S185" s="22"/>
      <c r="T185" s="20"/>
      <c r="U185" s="20"/>
      <c r="V185" s="20"/>
      <c r="W185" s="20"/>
      <c r="X185" s="20"/>
      <c r="Y185" s="20"/>
      <c r="Z185" s="20"/>
      <c r="AA185" s="20"/>
      <c r="AB185" s="18"/>
      <c r="AC185" s="20"/>
      <c r="AD185" s="15" t="str">
        <f t="shared" si="12"/>
        <v/>
      </c>
      <c r="AE185" s="16" t="str">
        <f t="shared" si="13"/>
        <v/>
      </c>
      <c r="AF185" s="15" t="str">
        <f t="shared" si="14"/>
        <v/>
      </c>
      <c r="AG185" s="15">
        <f t="shared" si="15"/>
        <v>0</v>
      </c>
      <c r="AH185" s="15">
        <f t="shared" si="16"/>
        <v>0</v>
      </c>
      <c r="AI185" s="15" t="str">
        <f t="shared" si="17"/>
        <v/>
      </c>
      <c r="AJ185" s="15" t="str">
        <f>IF(AI185="","",IF(COUNTIFS($AI$9:AI185,AI185)=1,1,0))</f>
        <v/>
      </c>
      <c r="AK185" s="15" t="str">
        <f ca="1">IF(COUNTA(A185:AC185)=0,"",IF(OR(NOT(ISNUMBER(C185)),C185&lt;1),"Missing / invalid date",IF(A185="","Missing case ID",IF(COUNTIFS($A$9:$A$1008,A185)&gt;1,"Duplicate case ID",IF(C185&gt;TODAY(),"Future incident date",IF(OR(E185="",F185="",G185="",H185="",I185="",J185=""),"Complete required fields",IF(OR(AND(E185&lt;&gt;"",COUNTIFS(Setup!$F$13:$F$212,E185)=0),AND(F185&lt;&gt;"",COUNTIFS(Setup!$G$13:$G$212,F185)=0),AND(G185&lt;&gt;"",COUNTIFS(Setup!$H$13:$H$212,G185)=0),AND(H185&lt;&gt;"",COUNTIFS(Setup!$I$13:$I$212,H185)=0),AND(I185&lt;&gt;"",COUNTIFS(Setup!$J$13:$J$212,I185)=0),AND(J185&lt;&gt;"",COUNTIFS(Setup!$K$13:$K$212,J185)=0),AND(K185&lt;&gt;"",COUNTIFS(Setup!$L$13:$L$212,K185)=0),AND(L185&lt;&gt;"",COUNTIFS(Setup!$M$13:$M$212,L185)=0),AND(M185&lt;&gt;"",COUNTIFS(Setup!$N$13:$N$212,M185)=0),AND(N185&lt;&gt;"",COUNTIFS(Setup!$O$13:$O$212,N185)=0),AND(O185&lt;&gt;"",COUNTIFS(Setup!$P$13:$P$212,O185)=0),AND(P185&lt;&gt;"",COUNTIFS(Setup!$Q$13:$Q$212,P185)=0),AND(V185&lt;&gt;"",COUNTIFS(Setup!$R$13:$R$212,V185)=0),AND(W185&lt;&gt;"",COUNTIFS(Setup!$R$13:$R$212,W185)=0),AND(X185&lt;&gt;"",COUNTIFS(Setup!$S$13:$S$212,X185)=0),AND(Y185&lt;&gt;"",COUNTIFS(Setup!$S$13:$S$212,Y185)=0),AND(Z185&lt;&gt;"",COUNTIFS(Setup!$T$13:$T$212,Z185)=0)),"Use listed categories",IF(J185="Pending","Confirm work-relatedness",IF(COUNTIFS($AI$9:$AI$1008,AI185,$C$9:$C$1008,"&lt;&gt;"&amp;C185)&gt;0,"Event dates disagree",IF(OR(AND(Q185&lt;&gt;"",OR(NOT(ISNUMBER(Q185)),Q185&lt;0)),AND(R185&lt;&gt;"",OR(NOT(ISNUMBER(R185)),R185&lt;0)),AND(S185&lt;&gt;"",OR(NOT(ISNUMBER(S185)),S185&lt;0))),"Check days / cost",IF(AND(I185="Lost time",OR(NOT(ISNUMBER(Q185)),Q185&lt;1)),"Enter lost days",IF(AND(I185="Restricted / modified work",OR(NOT(ISNUMBER(R185)),R185&lt;1)),"Enter restricted days",IF(AND(Z185="Closed",NOT(ISNUMBER(AB185))),"Enter closure date",IF(AND(ISNUMBER(AB185),OR(AB185&lt;C185,AB185&gt;TODAY())),"Check closure date","Ready"))))))))))))))</f>
        <v/>
      </c>
    </row>
    <row r="186" spans="1:37" ht="24.95" customHeight="1">
      <c r="A186" s="23"/>
      <c r="B186" s="23"/>
      <c r="C186" s="24"/>
      <c r="D186" s="25"/>
      <c r="E186" s="26"/>
      <c r="F186" s="26"/>
      <c r="G186" s="26"/>
      <c r="H186" s="26"/>
      <c r="I186" s="26"/>
      <c r="J186" s="26"/>
      <c r="K186" s="26"/>
      <c r="L186" s="26"/>
      <c r="M186" s="26"/>
      <c r="N186" s="26"/>
      <c r="O186" s="26"/>
      <c r="P186" s="26"/>
      <c r="Q186" s="27"/>
      <c r="R186" s="27"/>
      <c r="S186" s="28"/>
      <c r="T186" s="26"/>
      <c r="U186" s="26"/>
      <c r="V186" s="26"/>
      <c r="W186" s="26"/>
      <c r="X186" s="26"/>
      <c r="Y186" s="26"/>
      <c r="Z186" s="26"/>
      <c r="AA186" s="26"/>
      <c r="AB186" s="24"/>
      <c r="AC186" s="26"/>
      <c r="AD186" s="15" t="str">
        <f t="shared" si="12"/>
        <v/>
      </c>
      <c r="AE186" s="16" t="str">
        <f t="shared" si="13"/>
        <v/>
      </c>
      <c r="AF186" s="15" t="str">
        <f t="shared" si="14"/>
        <v/>
      </c>
      <c r="AG186" s="15">
        <f t="shared" si="15"/>
        <v>0</v>
      </c>
      <c r="AH186" s="15">
        <f t="shared" si="16"/>
        <v>0</v>
      </c>
      <c r="AI186" s="15" t="str">
        <f t="shared" si="17"/>
        <v/>
      </c>
      <c r="AJ186" s="15" t="str">
        <f>IF(AI186="","",IF(COUNTIFS($AI$9:AI186,AI186)=1,1,0))</f>
        <v/>
      </c>
      <c r="AK186" s="15" t="str">
        <f ca="1">IF(COUNTA(A186:AC186)=0,"",IF(OR(NOT(ISNUMBER(C186)),C186&lt;1),"Missing / invalid date",IF(A186="","Missing case ID",IF(COUNTIFS($A$9:$A$1008,A186)&gt;1,"Duplicate case ID",IF(C186&gt;TODAY(),"Future incident date",IF(OR(E186="",F186="",G186="",H186="",I186="",J186=""),"Complete required fields",IF(OR(AND(E186&lt;&gt;"",COUNTIFS(Setup!$F$13:$F$212,E186)=0),AND(F186&lt;&gt;"",COUNTIFS(Setup!$G$13:$G$212,F186)=0),AND(G186&lt;&gt;"",COUNTIFS(Setup!$H$13:$H$212,G186)=0),AND(H186&lt;&gt;"",COUNTIFS(Setup!$I$13:$I$212,H186)=0),AND(I186&lt;&gt;"",COUNTIFS(Setup!$J$13:$J$212,I186)=0),AND(J186&lt;&gt;"",COUNTIFS(Setup!$K$13:$K$212,J186)=0),AND(K186&lt;&gt;"",COUNTIFS(Setup!$L$13:$L$212,K186)=0),AND(L186&lt;&gt;"",COUNTIFS(Setup!$M$13:$M$212,L186)=0),AND(M186&lt;&gt;"",COUNTIFS(Setup!$N$13:$N$212,M186)=0),AND(N186&lt;&gt;"",COUNTIFS(Setup!$O$13:$O$212,N186)=0),AND(O186&lt;&gt;"",COUNTIFS(Setup!$P$13:$P$212,O186)=0),AND(P186&lt;&gt;"",COUNTIFS(Setup!$Q$13:$Q$212,P186)=0),AND(V186&lt;&gt;"",COUNTIFS(Setup!$R$13:$R$212,V186)=0),AND(W186&lt;&gt;"",COUNTIFS(Setup!$R$13:$R$212,W186)=0),AND(X186&lt;&gt;"",COUNTIFS(Setup!$S$13:$S$212,X186)=0),AND(Y186&lt;&gt;"",COUNTIFS(Setup!$S$13:$S$212,Y186)=0),AND(Z186&lt;&gt;"",COUNTIFS(Setup!$T$13:$T$212,Z186)=0)),"Use listed categories",IF(J186="Pending","Confirm work-relatedness",IF(COUNTIFS($AI$9:$AI$1008,AI186,$C$9:$C$1008,"&lt;&gt;"&amp;C186)&gt;0,"Event dates disagree",IF(OR(AND(Q186&lt;&gt;"",OR(NOT(ISNUMBER(Q186)),Q186&lt;0)),AND(R186&lt;&gt;"",OR(NOT(ISNUMBER(R186)),R186&lt;0)),AND(S186&lt;&gt;"",OR(NOT(ISNUMBER(S186)),S186&lt;0))),"Check days / cost",IF(AND(I186="Lost time",OR(NOT(ISNUMBER(Q186)),Q186&lt;1)),"Enter lost days",IF(AND(I186="Restricted / modified work",OR(NOT(ISNUMBER(R186)),R186&lt;1)),"Enter restricted days",IF(AND(Z186="Closed",NOT(ISNUMBER(AB186))),"Enter closure date",IF(AND(ISNUMBER(AB186),OR(AB186&lt;C186,AB186&gt;TODAY())),"Check closure date","Ready"))))))))))))))</f>
        <v/>
      </c>
    </row>
    <row r="187" spans="1:37" ht="24.95" customHeight="1">
      <c r="A187" s="17"/>
      <c r="B187" s="17"/>
      <c r="C187" s="18"/>
      <c r="D187" s="19"/>
      <c r="E187" s="20"/>
      <c r="F187" s="20"/>
      <c r="G187" s="20"/>
      <c r="H187" s="20"/>
      <c r="I187" s="20"/>
      <c r="J187" s="20"/>
      <c r="K187" s="20"/>
      <c r="L187" s="20"/>
      <c r="M187" s="20"/>
      <c r="N187" s="20"/>
      <c r="O187" s="20"/>
      <c r="P187" s="20"/>
      <c r="Q187" s="21"/>
      <c r="R187" s="21"/>
      <c r="S187" s="22"/>
      <c r="T187" s="20"/>
      <c r="U187" s="20"/>
      <c r="V187" s="20"/>
      <c r="W187" s="20"/>
      <c r="X187" s="20"/>
      <c r="Y187" s="20"/>
      <c r="Z187" s="20"/>
      <c r="AA187" s="20"/>
      <c r="AB187" s="18"/>
      <c r="AC187" s="20"/>
      <c r="AD187" s="15" t="str">
        <f t="shared" si="12"/>
        <v/>
      </c>
      <c r="AE187" s="16" t="str">
        <f t="shared" si="13"/>
        <v/>
      </c>
      <c r="AF187" s="15" t="str">
        <f t="shared" si="14"/>
        <v/>
      </c>
      <c r="AG187" s="15">
        <f t="shared" si="15"/>
        <v>0</v>
      </c>
      <c r="AH187" s="15">
        <f t="shared" si="16"/>
        <v>0</v>
      </c>
      <c r="AI187" s="15" t="str">
        <f t="shared" si="17"/>
        <v/>
      </c>
      <c r="AJ187" s="15" t="str">
        <f>IF(AI187="","",IF(COUNTIFS($AI$9:AI187,AI187)=1,1,0))</f>
        <v/>
      </c>
      <c r="AK187" s="15" t="str">
        <f ca="1">IF(COUNTA(A187:AC187)=0,"",IF(OR(NOT(ISNUMBER(C187)),C187&lt;1),"Missing / invalid date",IF(A187="","Missing case ID",IF(COUNTIFS($A$9:$A$1008,A187)&gt;1,"Duplicate case ID",IF(C187&gt;TODAY(),"Future incident date",IF(OR(E187="",F187="",G187="",H187="",I187="",J187=""),"Complete required fields",IF(OR(AND(E187&lt;&gt;"",COUNTIFS(Setup!$F$13:$F$212,E187)=0),AND(F187&lt;&gt;"",COUNTIFS(Setup!$G$13:$G$212,F187)=0),AND(G187&lt;&gt;"",COUNTIFS(Setup!$H$13:$H$212,G187)=0),AND(H187&lt;&gt;"",COUNTIFS(Setup!$I$13:$I$212,H187)=0),AND(I187&lt;&gt;"",COUNTIFS(Setup!$J$13:$J$212,I187)=0),AND(J187&lt;&gt;"",COUNTIFS(Setup!$K$13:$K$212,J187)=0),AND(K187&lt;&gt;"",COUNTIFS(Setup!$L$13:$L$212,K187)=0),AND(L187&lt;&gt;"",COUNTIFS(Setup!$M$13:$M$212,L187)=0),AND(M187&lt;&gt;"",COUNTIFS(Setup!$N$13:$N$212,M187)=0),AND(N187&lt;&gt;"",COUNTIFS(Setup!$O$13:$O$212,N187)=0),AND(O187&lt;&gt;"",COUNTIFS(Setup!$P$13:$P$212,O187)=0),AND(P187&lt;&gt;"",COUNTIFS(Setup!$Q$13:$Q$212,P187)=0),AND(V187&lt;&gt;"",COUNTIFS(Setup!$R$13:$R$212,V187)=0),AND(W187&lt;&gt;"",COUNTIFS(Setup!$R$13:$R$212,W187)=0),AND(X187&lt;&gt;"",COUNTIFS(Setup!$S$13:$S$212,X187)=0),AND(Y187&lt;&gt;"",COUNTIFS(Setup!$S$13:$S$212,Y187)=0),AND(Z187&lt;&gt;"",COUNTIFS(Setup!$T$13:$T$212,Z187)=0)),"Use listed categories",IF(J187="Pending","Confirm work-relatedness",IF(COUNTIFS($AI$9:$AI$1008,AI187,$C$9:$C$1008,"&lt;&gt;"&amp;C187)&gt;0,"Event dates disagree",IF(OR(AND(Q187&lt;&gt;"",OR(NOT(ISNUMBER(Q187)),Q187&lt;0)),AND(R187&lt;&gt;"",OR(NOT(ISNUMBER(R187)),R187&lt;0)),AND(S187&lt;&gt;"",OR(NOT(ISNUMBER(S187)),S187&lt;0))),"Check days / cost",IF(AND(I187="Lost time",OR(NOT(ISNUMBER(Q187)),Q187&lt;1)),"Enter lost days",IF(AND(I187="Restricted / modified work",OR(NOT(ISNUMBER(R187)),R187&lt;1)),"Enter restricted days",IF(AND(Z187="Closed",NOT(ISNUMBER(AB187))),"Enter closure date",IF(AND(ISNUMBER(AB187),OR(AB187&lt;C187,AB187&gt;TODAY())),"Check closure date","Ready"))))))))))))))</f>
        <v/>
      </c>
    </row>
    <row r="188" spans="1:37" ht="24.95" customHeight="1">
      <c r="A188" s="23"/>
      <c r="B188" s="23"/>
      <c r="C188" s="24"/>
      <c r="D188" s="25"/>
      <c r="E188" s="26"/>
      <c r="F188" s="26"/>
      <c r="G188" s="26"/>
      <c r="H188" s="26"/>
      <c r="I188" s="26"/>
      <c r="J188" s="26"/>
      <c r="K188" s="26"/>
      <c r="L188" s="26"/>
      <c r="M188" s="26"/>
      <c r="N188" s="26"/>
      <c r="O188" s="26"/>
      <c r="P188" s="26"/>
      <c r="Q188" s="27"/>
      <c r="R188" s="27"/>
      <c r="S188" s="28"/>
      <c r="T188" s="26"/>
      <c r="U188" s="26"/>
      <c r="V188" s="26"/>
      <c r="W188" s="26"/>
      <c r="X188" s="26"/>
      <c r="Y188" s="26"/>
      <c r="Z188" s="26"/>
      <c r="AA188" s="26"/>
      <c r="AB188" s="24"/>
      <c r="AC188" s="26"/>
      <c r="AD188" s="15" t="str">
        <f t="shared" si="12"/>
        <v/>
      </c>
      <c r="AE188" s="16" t="str">
        <f t="shared" si="13"/>
        <v/>
      </c>
      <c r="AF188" s="15" t="str">
        <f t="shared" si="14"/>
        <v/>
      </c>
      <c r="AG188" s="15">
        <f t="shared" si="15"/>
        <v>0</v>
      </c>
      <c r="AH188" s="15">
        <f t="shared" si="16"/>
        <v>0</v>
      </c>
      <c r="AI188" s="15" t="str">
        <f t="shared" si="17"/>
        <v/>
      </c>
      <c r="AJ188" s="15" t="str">
        <f>IF(AI188="","",IF(COUNTIFS($AI$9:AI188,AI188)=1,1,0))</f>
        <v/>
      </c>
      <c r="AK188" s="15" t="str">
        <f ca="1">IF(COUNTA(A188:AC188)=0,"",IF(OR(NOT(ISNUMBER(C188)),C188&lt;1),"Missing / invalid date",IF(A188="","Missing case ID",IF(COUNTIFS($A$9:$A$1008,A188)&gt;1,"Duplicate case ID",IF(C188&gt;TODAY(),"Future incident date",IF(OR(E188="",F188="",G188="",H188="",I188="",J188=""),"Complete required fields",IF(OR(AND(E188&lt;&gt;"",COUNTIFS(Setup!$F$13:$F$212,E188)=0),AND(F188&lt;&gt;"",COUNTIFS(Setup!$G$13:$G$212,F188)=0),AND(G188&lt;&gt;"",COUNTIFS(Setup!$H$13:$H$212,G188)=0),AND(H188&lt;&gt;"",COUNTIFS(Setup!$I$13:$I$212,H188)=0),AND(I188&lt;&gt;"",COUNTIFS(Setup!$J$13:$J$212,I188)=0),AND(J188&lt;&gt;"",COUNTIFS(Setup!$K$13:$K$212,J188)=0),AND(K188&lt;&gt;"",COUNTIFS(Setup!$L$13:$L$212,K188)=0),AND(L188&lt;&gt;"",COUNTIFS(Setup!$M$13:$M$212,L188)=0),AND(M188&lt;&gt;"",COUNTIFS(Setup!$N$13:$N$212,M188)=0),AND(N188&lt;&gt;"",COUNTIFS(Setup!$O$13:$O$212,N188)=0),AND(O188&lt;&gt;"",COUNTIFS(Setup!$P$13:$P$212,O188)=0),AND(P188&lt;&gt;"",COUNTIFS(Setup!$Q$13:$Q$212,P188)=0),AND(V188&lt;&gt;"",COUNTIFS(Setup!$R$13:$R$212,V188)=0),AND(W188&lt;&gt;"",COUNTIFS(Setup!$R$13:$R$212,W188)=0),AND(X188&lt;&gt;"",COUNTIFS(Setup!$S$13:$S$212,X188)=0),AND(Y188&lt;&gt;"",COUNTIFS(Setup!$S$13:$S$212,Y188)=0),AND(Z188&lt;&gt;"",COUNTIFS(Setup!$T$13:$T$212,Z188)=0)),"Use listed categories",IF(J188="Pending","Confirm work-relatedness",IF(COUNTIFS($AI$9:$AI$1008,AI188,$C$9:$C$1008,"&lt;&gt;"&amp;C188)&gt;0,"Event dates disagree",IF(OR(AND(Q188&lt;&gt;"",OR(NOT(ISNUMBER(Q188)),Q188&lt;0)),AND(R188&lt;&gt;"",OR(NOT(ISNUMBER(R188)),R188&lt;0)),AND(S188&lt;&gt;"",OR(NOT(ISNUMBER(S188)),S188&lt;0))),"Check days / cost",IF(AND(I188="Lost time",OR(NOT(ISNUMBER(Q188)),Q188&lt;1)),"Enter lost days",IF(AND(I188="Restricted / modified work",OR(NOT(ISNUMBER(R188)),R188&lt;1)),"Enter restricted days",IF(AND(Z188="Closed",NOT(ISNUMBER(AB188))),"Enter closure date",IF(AND(ISNUMBER(AB188),OR(AB188&lt;C188,AB188&gt;TODAY())),"Check closure date","Ready"))))))))))))))</f>
        <v/>
      </c>
    </row>
    <row r="189" spans="1:37" ht="24.95" customHeight="1">
      <c r="A189" s="17"/>
      <c r="B189" s="17"/>
      <c r="C189" s="18"/>
      <c r="D189" s="19"/>
      <c r="E189" s="20"/>
      <c r="F189" s="20"/>
      <c r="G189" s="20"/>
      <c r="H189" s="20"/>
      <c r="I189" s="20"/>
      <c r="J189" s="20"/>
      <c r="K189" s="20"/>
      <c r="L189" s="20"/>
      <c r="M189" s="20"/>
      <c r="N189" s="20"/>
      <c r="O189" s="20"/>
      <c r="P189" s="20"/>
      <c r="Q189" s="21"/>
      <c r="R189" s="21"/>
      <c r="S189" s="22"/>
      <c r="T189" s="20"/>
      <c r="U189" s="20"/>
      <c r="V189" s="20"/>
      <c r="W189" s="20"/>
      <c r="X189" s="20"/>
      <c r="Y189" s="20"/>
      <c r="Z189" s="20"/>
      <c r="AA189" s="20"/>
      <c r="AB189" s="18"/>
      <c r="AC189" s="20"/>
      <c r="AD189" s="15" t="str">
        <f t="shared" si="12"/>
        <v/>
      </c>
      <c r="AE189" s="16" t="str">
        <f t="shared" si="13"/>
        <v/>
      </c>
      <c r="AF189" s="15" t="str">
        <f t="shared" si="14"/>
        <v/>
      </c>
      <c r="AG189" s="15">
        <f t="shared" si="15"/>
        <v>0</v>
      </c>
      <c r="AH189" s="15">
        <f t="shared" si="16"/>
        <v>0</v>
      </c>
      <c r="AI189" s="15" t="str">
        <f t="shared" si="17"/>
        <v/>
      </c>
      <c r="AJ189" s="15" t="str">
        <f>IF(AI189="","",IF(COUNTIFS($AI$9:AI189,AI189)=1,1,0))</f>
        <v/>
      </c>
      <c r="AK189" s="15" t="str">
        <f ca="1">IF(COUNTA(A189:AC189)=0,"",IF(OR(NOT(ISNUMBER(C189)),C189&lt;1),"Missing / invalid date",IF(A189="","Missing case ID",IF(COUNTIFS($A$9:$A$1008,A189)&gt;1,"Duplicate case ID",IF(C189&gt;TODAY(),"Future incident date",IF(OR(E189="",F189="",G189="",H189="",I189="",J189=""),"Complete required fields",IF(OR(AND(E189&lt;&gt;"",COUNTIFS(Setup!$F$13:$F$212,E189)=0),AND(F189&lt;&gt;"",COUNTIFS(Setup!$G$13:$G$212,F189)=0),AND(G189&lt;&gt;"",COUNTIFS(Setup!$H$13:$H$212,G189)=0),AND(H189&lt;&gt;"",COUNTIFS(Setup!$I$13:$I$212,H189)=0),AND(I189&lt;&gt;"",COUNTIFS(Setup!$J$13:$J$212,I189)=0),AND(J189&lt;&gt;"",COUNTIFS(Setup!$K$13:$K$212,J189)=0),AND(K189&lt;&gt;"",COUNTIFS(Setup!$L$13:$L$212,K189)=0),AND(L189&lt;&gt;"",COUNTIFS(Setup!$M$13:$M$212,L189)=0),AND(M189&lt;&gt;"",COUNTIFS(Setup!$N$13:$N$212,M189)=0),AND(N189&lt;&gt;"",COUNTIFS(Setup!$O$13:$O$212,N189)=0),AND(O189&lt;&gt;"",COUNTIFS(Setup!$P$13:$P$212,O189)=0),AND(P189&lt;&gt;"",COUNTIFS(Setup!$Q$13:$Q$212,P189)=0),AND(V189&lt;&gt;"",COUNTIFS(Setup!$R$13:$R$212,V189)=0),AND(W189&lt;&gt;"",COUNTIFS(Setup!$R$13:$R$212,W189)=0),AND(X189&lt;&gt;"",COUNTIFS(Setup!$S$13:$S$212,X189)=0),AND(Y189&lt;&gt;"",COUNTIFS(Setup!$S$13:$S$212,Y189)=0),AND(Z189&lt;&gt;"",COUNTIFS(Setup!$T$13:$T$212,Z189)=0)),"Use listed categories",IF(J189="Pending","Confirm work-relatedness",IF(COUNTIFS($AI$9:$AI$1008,AI189,$C$9:$C$1008,"&lt;&gt;"&amp;C189)&gt;0,"Event dates disagree",IF(OR(AND(Q189&lt;&gt;"",OR(NOT(ISNUMBER(Q189)),Q189&lt;0)),AND(R189&lt;&gt;"",OR(NOT(ISNUMBER(R189)),R189&lt;0)),AND(S189&lt;&gt;"",OR(NOT(ISNUMBER(S189)),S189&lt;0))),"Check days / cost",IF(AND(I189="Lost time",OR(NOT(ISNUMBER(Q189)),Q189&lt;1)),"Enter lost days",IF(AND(I189="Restricted / modified work",OR(NOT(ISNUMBER(R189)),R189&lt;1)),"Enter restricted days",IF(AND(Z189="Closed",NOT(ISNUMBER(AB189))),"Enter closure date",IF(AND(ISNUMBER(AB189),OR(AB189&lt;C189,AB189&gt;TODAY())),"Check closure date","Ready"))))))))))))))</f>
        <v/>
      </c>
    </row>
    <row r="190" spans="1:37" ht="24.95" customHeight="1">
      <c r="A190" s="23"/>
      <c r="B190" s="23"/>
      <c r="C190" s="24"/>
      <c r="D190" s="25"/>
      <c r="E190" s="26"/>
      <c r="F190" s="26"/>
      <c r="G190" s="26"/>
      <c r="H190" s="26"/>
      <c r="I190" s="26"/>
      <c r="J190" s="26"/>
      <c r="K190" s="26"/>
      <c r="L190" s="26"/>
      <c r="M190" s="26"/>
      <c r="N190" s="26"/>
      <c r="O190" s="26"/>
      <c r="P190" s="26"/>
      <c r="Q190" s="27"/>
      <c r="R190" s="27"/>
      <c r="S190" s="28"/>
      <c r="T190" s="26"/>
      <c r="U190" s="26"/>
      <c r="V190" s="26"/>
      <c r="W190" s="26"/>
      <c r="X190" s="26"/>
      <c r="Y190" s="26"/>
      <c r="Z190" s="26"/>
      <c r="AA190" s="26"/>
      <c r="AB190" s="24"/>
      <c r="AC190" s="26"/>
      <c r="AD190" s="15" t="str">
        <f t="shared" si="12"/>
        <v/>
      </c>
      <c r="AE190" s="16" t="str">
        <f t="shared" si="13"/>
        <v/>
      </c>
      <c r="AF190" s="15" t="str">
        <f t="shared" si="14"/>
        <v/>
      </c>
      <c r="AG190" s="15">
        <f t="shared" si="15"/>
        <v>0</v>
      </c>
      <c r="AH190" s="15">
        <f t="shared" si="16"/>
        <v>0</v>
      </c>
      <c r="AI190" s="15" t="str">
        <f t="shared" si="17"/>
        <v/>
      </c>
      <c r="AJ190" s="15" t="str">
        <f>IF(AI190="","",IF(COUNTIFS($AI$9:AI190,AI190)=1,1,0))</f>
        <v/>
      </c>
      <c r="AK190" s="15" t="str">
        <f ca="1">IF(COUNTA(A190:AC190)=0,"",IF(OR(NOT(ISNUMBER(C190)),C190&lt;1),"Missing / invalid date",IF(A190="","Missing case ID",IF(COUNTIFS($A$9:$A$1008,A190)&gt;1,"Duplicate case ID",IF(C190&gt;TODAY(),"Future incident date",IF(OR(E190="",F190="",G190="",H190="",I190="",J190=""),"Complete required fields",IF(OR(AND(E190&lt;&gt;"",COUNTIFS(Setup!$F$13:$F$212,E190)=0),AND(F190&lt;&gt;"",COUNTIFS(Setup!$G$13:$G$212,F190)=0),AND(G190&lt;&gt;"",COUNTIFS(Setup!$H$13:$H$212,G190)=0),AND(H190&lt;&gt;"",COUNTIFS(Setup!$I$13:$I$212,H190)=0),AND(I190&lt;&gt;"",COUNTIFS(Setup!$J$13:$J$212,I190)=0),AND(J190&lt;&gt;"",COUNTIFS(Setup!$K$13:$K$212,J190)=0),AND(K190&lt;&gt;"",COUNTIFS(Setup!$L$13:$L$212,K190)=0),AND(L190&lt;&gt;"",COUNTIFS(Setup!$M$13:$M$212,L190)=0),AND(M190&lt;&gt;"",COUNTIFS(Setup!$N$13:$N$212,M190)=0),AND(N190&lt;&gt;"",COUNTIFS(Setup!$O$13:$O$212,N190)=0),AND(O190&lt;&gt;"",COUNTIFS(Setup!$P$13:$P$212,O190)=0),AND(P190&lt;&gt;"",COUNTIFS(Setup!$Q$13:$Q$212,P190)=0),AND(V190&lt;&gt;"",COUNTIFS(Setup!$R$13:$R$212,V190)=0),AND(W190&lt;&gt;"",COUNTIFS(Setup!$R$13:$R$212,W190)=0),AND(X190&lt;&gt;"",COUNTIFS(Setup!$S$13:$S$212,X190)=0),AND(Y190&lt;&gt;"",COUNTIFS(Setup!$S$13:$S$212,Y190)=0),AND(Z190&lt;&gt;"",COUNTIFS(Setup!$T$13:$T$212,Z190)=0)),"Use listed categories",IF(J190="Pending","Confirm work-relatedness",IF(COUNTIFS($AI$9:$AI$1008,AI190,$C$9:$C$1008,"&lt;&gt;"&amp;C190)&gt;0,"Event dates disagree",IF(OR(AND(Q190&lt;&gt;"",OR(NOT(ISNUMBER(Q190)),Q190&lt;0)),AND(R190&lt;&gt;"",OR(NOT(ISNUMBER(R190)),R190&lt;0)),AND(S190&lt;&gt;"",OR(NOT(ISNUMBER(S190)),S190&lt;0))),"Check days / cost",IF(AND(I190="Lost time",OR(NOT(ISNUMBER(Q190)),Q190&lt;1)),"Enter lost days",IF(AND(I190="Restricted / modified work",OR(NOT(ISNUMBER(R190)),R190&lt;1)),"Enter restricted days",IF(AND(Z190="Closed",NOT(ISNUMBER(AB190))),"Enter closure date",IF(AND(ISNUMBER(AB190),OR(AB190&lt;C190,AB190&gt;TODAY())),"Check closure date","Ready"))))))))))))))</f>
        <v/>
      </c>
    </row>
    <row r="191" spans="1:37" ht="24.95" customHeight="1">
      <c r="A191" s="17"/>
      <c r="B191" s="17"/>
      <c r="C191" s="18"/>
      <c r="D191" s="19"/>
      <c r="E191" s="20"/>
      <c r="F191" s="20"/>
      <c r="G191" s="20"/>
      <c r="H191" s="20"/>
      <c r="I191" s="20"/>
      <c r="J191" s="20"/>
      <c r="K191" s="20"/>
      <c r="L191" s="20"/>
      <c r="M191" s="20"/>
      <c r="N191" s="20"/>
      <c r="O191" s="20"/>
      <c r="P191" s="20"/>
      <c r="Q191" s="21"/>
      <c r="R191" s="21"/>
      <c r="S191" s="22"/>
      <c r="T191" s="20"/>
      <c r="U191" s="20"/>
      <c r="V191" s="20"/>
      <c r="W191" s="20"/>
      <c r="X191" s="20"/>
      <c r="Y191" s="20"/>
      <c r="Z191" s="20"/>
      <c r="AA191" s="20"/>
      <c r="AB191" s="18"/>
      <c r="AC191" s="20"/>
      <c r="AD191" s="15" t="str">
        <f t="shared" si="12"/>
        <v/>
      </c>
      <c r="AE191" s="16" t="str">
        <f t="shared" si="13"/>
        <v/>
      </c>
      <c r="AF191" s="15" t="str">
        <f t="shared" si="14"/>
        <v/>
      </c>
      <c r="AG191" s="15">
        <f t="shared" si="15"/>
        <v>0</v>
      </c>
      <c r="AH191" s="15">
        <f t="shared" si="16"/>
        <v>0</v>
      </c>
      <c r="AI191" s="15" t="str">
        <f t="shared" si="17"/>
        <v/>
      </c>
      <c r="AJ191" s="15" t="str">
        <f>IF(AI191="","",IF(COUNTIFS($AI$9:AI191,AI191)=1,1,0))</f>
        <v/>
      </c>
      <c r="AK191" s="15" t="str">
        <f ca="1">IF(COUNTA(A191:AC191)=0,"",IF(OR(NOT(ISNUMBER(C191)),C191&lt;1),"Missing / invalid date",IF(A191="","Missing case ID",IF(COUNTIFS($A$9:$A$1008,A191)&gt;1,"Duplicate case ID",IF(C191&gt;TODAY(),"Future incident date",IF(OR(E191="",F191="",G191="",H191="",I191="",J191=""),"Complete required fields",IF(OR(AND(E191&lt;&gt;"",COUNTIFS(Setup!$F$13:$F$212,E191)=0),AND(F191&lt;&gt;"",COUNTIFS(Setup!$G$13:$G$212,F191)=0),AND(G191&lt;&gt;"",COUNTIFS(Setup!$H$13:$H$212,G191)=0),AND(H191&lt;&gt;"",COUNTIFS(Setup!$I$13:$I$212,H191)=0),AND(I191&lt;&gt;"",COUNTIFS(Setup!$J$13:$J$212,I191)=0),AND(J191&lt;&gt;"",COUNTIFS(Setup!$K$13:$K$212,J191)=0),AND(K191&lt;&gt;"",COUNTIFS(Setup!$L$13:$L$212,K191)=0),AND(L191&lt;&gt;"",COUNTIFS(Setup!$M$13:$M$212,L191)=0),AND(M191&lt;&gt;"",COUNTIFS(Setup!$N$13:$N$212,M191)=0),AND(N191&lt;&gt;"",COUNTIFS(Setup!$O$13:$O$212,N191)=0),AND(O191&lt;&gt;"",COUNTIFS(Setup!$P$13:$P$212,O191)=0),AND(P191&lt;&gt;"",COUNTIFS(Setup!$Q$13:$Q$212,P191)=0),AND(V191&lt;&gt;"",COUNTIFS(Setup!$R$13:$R$212,V191)=0),AND(W191&lt;&gt;"",COUNTIFS(Setup!$R$13:$R$212,W191)=0),AND(X191&lt;&gt;"",COUNTIFS(Setup!$S$13:$S$212,X191)=0),AND(Y191&lt;&gt;"",COUNTIFS(Setup!$S$13:$S$212,Y191)=0),AND(Z191&lt;&gt;"",COUNTIFS(Setup!$T$13:$T$212,Z191)=0)),"Use listed categories",IF(J191="Pending","Confirm work-relatedness",IF(COUNTIFS($AI$9:$AI$1008,AI191,$C$9:$C$1008,"&lt;&gt;"&amp;C191)&gt;0,"Event dates disagree",IF(OR(AND(Q191&lt;&gt;"",OR(NOT(ISNUMBER(Q191)),Q191&lt;0)),AND(R191&lt;&gt;"",OR(NOT(ISNUMBER(R191)),R191&lt;0)),AND(S191&lt;&gt;"",OR(NOT(ISNUMBER(S191)),S191&lt;0))),"Check days / cost",IF(AND(I191="Lost time",OR(NOT(ISNUMBER(Q191)),Q191&lt;1)),"Enter lost days",IF(AND(I191="Restricted / modified work",OR(NOT(ISNUMBER(R191)),R191&lt;1)),"Enter restricted days",IF(AND(Z191="Closed",NOT(ISNUMBER(AB191))),"Enter closure date",IF(AND(ISNUMBER(AB191),OR(AB191&lt;C191,AB191&gt;TODAY())),"Check closure date","Ready"))))))))))))))</f>
        <v/>
      </c>
    </row>
    <row r="192" spans="1:37" ht="24.95" customHeight="1">
      <c r="A192" s="23"/>
      <c r="B192" s="23"/>
      <c r="C192" s="24"/>
      <c r="D192" s="25"/>
      <c r="E192" s="26"/>
      <c r="F192" s="26"/>
      <c r="G192" s="26"/>
      <c r="H192" s="26"/>
      <c r="I192" s="26"/>
      <c r="J192" s="26"/>
      <c r="K192" s="26"/>
      <c r="L192" s="26"/>
      <c r="M192" s="26"/>
      <c r="N192" s="26"/>
      <c r="O192" s="26"/>
      <c r="P192" s="26"/>
      <c r="Q192" s="27"/>
      <c r="R192" s="27"/>
      <c r="S192" s="28"/>
      <c r="T192" s="26"/>
      <c r="U192" s="26"/>
      <c r="V192" s="26"/>
      <c r="W192" s="26"/>
      <c r="X192" s="26"/>
      <c r="Y192" s="26"/>
      <c r="Z192" s="26"/>
      <c r="AA192" s="26"/>
      <c r="AB192" s="24"/>
      <c r="AC192" s="26"/>
      <c r="AD192" s="15" t="str">
        <f t="shared" si="12"/>
        <v/>
      </c>
      <c r="AE192" s="16" t="str">
        <f t="shared" si="13"/>
        <v/>
      </c>
      <c r="AF192" s="15" t="str">
        <f t="shared" si="14"/>
        <v/>
      </c>
      <c r="AG192" s="15">
        <f t="shared" si="15"/>
        <v>0</v>
      </c>
      <c r="AH192" s="15">
        <f t="shared" si="16"/>
        <v>0</v>
      </c>
      <c r="AI192" s="15" t="str">
        <f t="shared" si="17"/>
        <v/>
      </c>
      <c r="AJ192" s="15" t="str">
        <f>IF(AI192="","",IF(COUNTIFS($AI$9:AI192,AI192)=1,1,0))</f>
        <v/>
      </c>
      <c r="AK192" s="15" t="str">
        <f ca="1">IF(COUNTA(A192:AC192)=0,"",IF(OR(NOT(ISNUMBER(C192)),C192&lt;1),"Missing / invalid date",IF(A192="","Missing case ID",IF(COUNTIFS($A$9:$A$1008,A192)&gt;1,"Duplicate case ID",IF(C192&gt;TODAY(),"Future incident date",IF(OR(E192="",F192="",G192="",H192="",I192="",J192=""),"Complete required fields",IF(OR(AND(E192&lt;&gt;"",COUNTIFS(Setup!$F$13:$F$212,E192)=0),AND(F192&lt;&gt;"",COUNTIFS(Setup!$G$13:$G$212,F192)=0),AND(G192&lt;&gt;"",COUNTIFS(Setup!$H$13:$H$212,G192)=0),AND(H192&lt;&gt;"",COUNTIFS(Setup!$I$13:$I$212,H192)=0),AND(I192&lt;&gt;"",COUNTIFS(Setup!$J$13:$J$212,I192)=0),AND(J192&lt;&gt;"",COUNTIFS(Setup!$K$13:$K$212,J192)=0),AND(K192&lt;&gt;"",COUNTIFS(Setup!$L$13:$L$212,K192)=0),AND(L192&lt;&gt;"",COUNTIFS(Setup!$M$13:$M$212,L192)=0),AND(M192&lt;&gt;"",COUNTIFS(Setup!$N$13:$N$212,M192)=0),AND(N192&lt;&gt;"",COUNTIFS(Setup!$O$13:$O$212,N192)=0),AND(O192&lt;&gt;"",COUNTIFS(Setup!$P$13:$P$212,O192)=0),AND(P192&lt;&gt;"",COUNTIFS(Setup!$Q$13:$Q$212,P192)=0),AND(V192&lt;&gt;"",COUNTIFS(Setup!$R$13:$R$212,V192)=0),AND(W192&lt;&gt;"",COUNTIFS(Setup!$R$13:$R$212,W192)=0),AND(X192&lt;&gt;"",COUNTIFS(Setup!$S$13:$S$212,X192)=0),AND(Y192&lt;&gt;"",COUNTIFS(Setup!$S$13:$S$212,Y192)=0),AND(Z192&lt;&gt;"",COUNTIFS(Setup!$T$13:$T$212,Z192)=0)),"Use listed categories",IF(J192="Pending","Confirm work-relatedness",IF(COUNTIFS($AI$9:$AI$1008,AI192,$C$9:$C$1008,"&lt;&gt;"&amp;C192)&gt;0,"Event dates disagree",IF(OR(AND(Q192&lt;&gt;"",OR(NOT(ISNUMBER(Q192)),Q192&lt;0)),AND(R192&lt;&gt;"",OR(NOT(ISNUMBER(R192)),R192&lt;0)),AND(S192&lt;&gt;"",OR(NOT(ISNUMBER(S192)),S192&lt;0))),"Check days / cost",IF(AND(I192="Lost time",OR(NOT(ISNUMBER(Q192)),Q192&lt;1)),"Enter lost days",IF(AND(I192="Restricted / modified work",OR(NOT(ISNUMBER(R192)),R192&lt;1)),"Enter restricted days",IF(AND(Z192="Closed",NOT(ISNUMBER(AB192))),"Enter closure date",IF(AND(ISNUMBER(AB192),OR(AB192&lt;C192,AB192&gt;TODAY())),"Check closure date","Ready"))))))))))))))</f>
        <v/>
      </c>
    </row>
    <row r="193" spans="1:37" ht="24.95" customHeight="1">
      <c r="A193" s="17"/>
      <c r="B193" s="17"/>
      <c r="C193" s="18"/>
      <c r="D193" s="19"/>
      <c r="E193" s="20"/>
      <c r="F193" s="20"/>
      <c r="G193" s="20"/>
      <c r="H193" s="20"/>
      <c r="I193" s="20"/>
      <c r="J193" s="20"/>
      <c r="K193" s="20"/>
      <c r="L193" s="20"/>
      <c r="M193" s="20"/>
      <c r="N193" s="20"/>
      <c r="O193" s="20"/>
      <c r="P193" s="20"/>
      <c r="Q193" s="21"/>
      <c r="R193" s="21"/>
      <c r="S193" s="22"/>
      <c r="T193" s="20"/>
      <c r="U193" s="20"/>
      <c r="V193" s="20"/>
      <c r="W193" s="20"/>
      <c r="X193" s="20"/>
      <c r="Y193" s="20"/>
      <c r="Z193" s="20"/>
      <c r="AA193" s="20"/>
      <c r="AB193" s="18"/>
      <c r="AC193" s="20"/>
      <c r="AD193" s="15" t="str">
        <f t="shared" si="12"/>
        <v/>
      </c>
      <c r="AE193" s="16" t="str">
        <f t="shared" si="13"/>
        <v/>
      </c>
      <c r="AF193" s="15" t="str">
        <f t="shared" si="14"/>
        <v/>
      </c>
      <c r="AG193" s="15">
        <f t="shared" si="15"/>
        <v>0</v>
      </c>
      <c r="AH193" s="15">
        <f t="shared" si="16"/>
        <v>0</v>
      </c>
      <c r="AI193" s="15" t="str">
        <f t="shared" si="17"/>
        <v/>
      </c>
      <c r="AJ193" s="15" t="str">
        <f>IF(AI193="","",IF(COUNTIFS($AI$9:AI193,AI193)=1,1,0))</f>
        <v/>
      </c>
      <c r="AK193" s="15" t="str">
        <f ca="1">IF(COUNTA(A193:AC193)=0,"",IF(OR(NOT(ISNUMBER(C193)),C193&lt;1),"Missing / invalid date",IF(A193="","Missing case ID",IF(COUNTIFS($A$9:$A$1008,A193)&gt;1,"Duplicate case ID",IF(C193&gt;TODAY(),"Future incident date",IF(OR(E193="",F193="",G193="",H193="",I193="",J193=""),"Complete required fields",IF(OR(AND(E193&lt;&gt;"",COUNTIFS(Setup!$F$13:$F$212,E193)=0),AND(F193&lt;&gt;"",COUNTIFS(Setup!$G$13:$G$212,F193)=0),AND(G193&lt;&gt;"",COUNTIFS(Setup!$H$13:$H$212,G193)=0),AND(H193&lt;&gt;"",COUNTIFS(Setup!$I$13:$I$212,H193)=0),AND(I193&lt;&gt;"",COUNTIFS(Setup!$J$13:$J$212,I193)=0),AND(J193&lt;&gt;"",COUNTIFS(Setup!$K$13:$K$212,J193)=0),AND(K193&lt;&gt;"",COUNTIFS(Setup!$L$13:$L$212,K193)=0),AND(L193&lt;&gt;"",COUNTIFS(Setup!$M$13:$M$212,L193)=0),AND(M193&lt;&gt;"",COUNTIFS(Setup!$N$13:$N$212,M193)=0),AND(N193&lt;&gt;"",COUNTIFS(Setup!$O$13:$O$212,N193)=0),AND(O193&lt;&gt;"",COUNTIFS(Setup!$P$13:$P$212,O193)=0),AND(P193&lt;&gt;"",COUNTIFS(Setup!$Q$13:$Q$212,P193)=0),AND(V193&lt;&gt;"",COUNTIFS(Setup!$R$13:$R$212,V193)=0),AND(W193&lt;&gt;"",COUNTIFS(Setup!$R$13:$R$212,W193)=0),AND(X193&lt;&gt;"",COUNTIFS(Setup!$S$13:$S$212,X193)=0),AND(Y193&lt;&gt;"",COUNTIFS(Setup!$S$13:$S$212,Y193)=0),AND(Z193&lt;&gt;"",COUNTIFS(Setup!$T$13:$T$212,Z193)=0)),"Use listed categories",IF(J193="Pending","Confirm work-relatedness",IF(COUNTIFS($AI$9:$AI$1008,AI193,$C$9:$C$1008,"&lt;&gt;"&amp;C193)&gt;0,"Event dates disagree",IF(OR(AND(Q193&lt;&gt;"",OR(NOT(ISNUMBER(Q193)),Q193&lt;0)),AND(R193&lt;&gt;"",OR(NOT(ISNUMBER(R193)),R193&lt;0)),AND(S193&lt;&gt;"",OR(NOT(ISNUMBER(S193)),S193&lt;0))),"Check days / cost",IF(AND(I193="Lost time",OR(NOT(ISNUMBER(Q193)),Q193&lt;1)),"Enter lost days",IF(AND(I193="Restricted / modified work",OR(NOT(ISNUMBER(R193)),R193&lt;1)),"Enter restricted days",IF(AND(Z193="Closed",NOT(ISNUMBER(AB193))),"Enter closure date",IF(AND(ISNUMBER(AB193),OR(AB193&lt;C193,AB193&gt;TODAY())),"Check closure date","Ready"))))))))))))))</f>
        <v/>
      </c>
    </row>
    <row r="194" spans="1:37" ht="24.95" customHeight="1">
      <c r="A194" s="23"/>
      <c r="B194" s="23"/>
      <c r="C194" s="24"/>
      <c r="D194" s="25"/>
      <c r="E194" s="26"/>
      <c r="F194" s="26"/>
      <c r="G194" s="26"/>
      <c r="H194" s="26"/>
      <c r="I194" s="26"/>
      <c r="J194" s="26"/>
      <c r="K194" s="26"/>
      <c r="L194" s="26"/>
      <c r="M194" s="26"/>
      <c r="N194" s="26"/>
      <c r="O194" s="26"/>
      <c r="P194" s="26"/>
      <c r="Q194" s="27"/>
      <c r="R194" s="27"/>
      <c r="S194" s="28"/>
      <c r="T194" s="26"/>
      <c r="U194" s="26"/>
      <c r="V194" s="26"/>
      <c r="W194" s="26"/>
      <c r="X194" s="26"/>
      <c r="Y194" s="26"/>
      <c r="Z194" s="26"/>
      <c r="AA194" s="26"/>
      <c r="AB194" s="24"/>
      <c r="AC194" s="26"/>
      <c r="AD194" s="15" t="str">
        <f t="shared" si="12"/>
        <v/>
      </c>
      <c r="AE194" s="16" t="str">
        <f t="shared" si="13"/>
        <v/>
      </c>
      <c r="AF194" s="15" t="str">
        <f t="shared" si="14"/>
        <v/>
      </c>
      <c r="AG194" s="15">
        <f t="shared" si="15"/>
        <v>0</v>
      </c>
      <c r="AH194" s="15">
        <f t="shared" si="16"/>
        <v>0</v>
      </c>
      <c r="AI194" s="15" t="str">
        <f t="shared" si="17"/>
        <v/>
      </c>
      <c r="AJ194" s="15" t="str">
        <f>IF(AI194="","",IF(COUNTIFS($AI$9:AI194,AI194)=1,1,0))</f>
        <v/>
      </c>
      <c r="AK194" s="15" t="str">
        <f ca="1">IF(COUNTA(A194:AC194)=0,"",IF(OR(NOT(ISNUMBER(C194)),C194&lt;1),"Missing / invalid date",IF(A194="","Missing case ID",IF(COUNTIFS($A$9:$A$1008,A194)&gt;1,"Duplicate case ID",IF(C194&gt;TODAY(),"Future incident date",IF(OR(E194="",F194="",G194="",H194="",I194="",J194=""),"Complete required fields",IF(OR(AND(E194&lt;&gt;"",COUNTIFS(Setup!$F$13:$F$212,E194)=0),AND(F194&lt;&gt;"",COUNTIFS(Setup!$G$13:$G$212,F194)=0),AND(G194&lt;&gt;"",COUNTIFS(Setup!$H$13:$H$212,G194)=0),AND(H194&lt;&gt;"",COUNTIFS(Setup!$I$13:$I$212,H194)=0),AND(I194&lt;&gt;"",COUNTIFS(Setup!$J$13:$J$212,I194)=0),AND(J194&lt;&gt;"",COUNTIFS(Setup!$K$13:$K$212,J194)=0),AND(K194&lt;&gt;"",COUNTIFS(Setup!$L$13:$L$212,K194)=0),AND(L194&lt;&gt;"",COUNTIFS(Setup!$M$13:$M$212,L194)=0),AND(M194&lt;&gt;"",COUNTIFS(Setup!$N$13:$N$212,M194)=0),AND(N194&lt;&gt;"",COUNTIFS(Setup!$O$13:$O$212,N194)=0),AND(O194&lt;&gt;"",COUNTIFS(Setup!$P$13:$P$212,O194)=0),AND(P194&lt;&gt;"",COUNTIFS(Setup!$Q$13:$Q$212,P194)=0),AND(V194&lt;&gt;"",COUNTIFS(Setup!$R$13:$R$212,V194)=0),AND(W194&lt;&gt;"",COUNTIFS(Setup!$R$13:$R$212,W194)=0),AND(X194&lt;&gt;"",COUNTIFS(Setup!$S$13:$S$212,X194)=0),AND(Y194&lt;&gt;"",COUNTIFS(Setup!$S$13:$S$212,Y194)=0),AND(Z194&lt;&gt;"",COUNTIFS(Setup!$T$13:$T$212,Z194)=0)),"Use listed categories",IF(J194="Pending","Confirm work-relatedness",IF(COUNTIFS($AI$9:$AI$1008,AI194,$C$9:$C$1008,"&lt;&gt;"&amp;C194)&gt;0,"Event dates disagree",IF(OR(AND(Q194&lt;&gt;"",OR(NOT(ISNUMBER(Q194)),Q194&lt;0)),AND(R194&lt;&gt;"",OR(NOT(ISNUMBER(R194)),R194&lt;0)),AND(S194&lt;&gt;"",OR(NOT(ISNUMBER(S194)),S194&lt;0))),"Check days / cost",IF(AND(I194="Lost time",OR(NOT(ISNUMBER(Q194)),Q194&lt;1)),"Enter lost days",IF(AND(I194="Restricted / modified work",OR(NOT(ISNUMBER(R194)),R194&lt;1)),"Enter restricted days",IF(AND(Z194="Closed",NOT(ISNUMBER(AB194))),"Enter closure date",IF(AND(ISNUMBER(AB194),OR(AB194&lt;C194,AB194&gt;TODAY())),"Check closure date","Ready"))))))))))))))</f>
        <v/>
      </c>
    </row>
    <row r="195" spans="1:37" ht="24.95" customHeight="1">
      <c r="A195" s="17"/>
      <c r="B195" s="17"/>
      <c r="C195" s="18"/>
      <c r="D195" s="19"/>
      <c r="E195" s="20"/>
      <c r="F195" s="20"/>
      <c r="G195" s="20"/>
      <c r="H195" s="20"/>
      <c r="I195" s="20"/>
      <c r="J195" s="20"/>
      <c r="K195" s="20"/>
      <c r="L195" s="20"/>
      <c r="M195" s="20"/>
      <c r="N195" s="20"/>
      <c r="O195" s="20"/>
      <c r="P195" s="20"/>
      <c r="Q195" s="21"/>
      <c r="R195" s="21"/>
      <c r="S195" s="22"/>
      <c r="T195" s="20"/>
      <c r="U195" s="20"/>
      <c r="V195" s="20"/>
      <c r="W195" s="20"/>
      <c r="X195" s="20"/>
      <c r="Y195" s="20"/>
      <c r="Z195" s="20"/>
      <c r="AA195" s="20"/>
      <c r="AB195" s="18"/>
      <c r="AC195" s="20"/>
      <c r="AD195" s="15" t="str">
        <f t="shared" si="12"/>
        <v/>
      </c>
      <c r="AE195" s="16" t="str">
        <f t="shared" si="13"/>
        <v/>
      </c>
      <c r="AF195" s="15" t="str">
        <f t="shared" si="14"/>
        <v/>
      </c>
      <c r="AG195" s="15">
        <f t="shared" si="15"/>
        <v>0</v>
      </c>
      <c r="AH195" s="15">
        <f t="shared" si="16"/>
        <v>0</v>
      </c>
      <c r="AI195" s="15" t="str">
        <f t="shared" si="17"/>
        <v/>
      </c>
      <c r="AJ195" s="15" t="str">
        <f>IF(AI195="","",IF(COUNTIFS($AI$9:AI195,AI195)=1,1,0))</f>
        <v/>
      </c>
      <c r="AK195" s="15" t="str">
        <f ca="1">IF(COUNTA(A195:AC195)=0,"",IF(OR(NOT(ISNUMBER(C195)),C195&lt;1),"Missing / invalid date",IF(A195="","Missing case ID",IF(COUNTIFS($A$9:$A$1008,A195)&gt;1,"Duplicate case ID",IF(C195&gt;TODAY(),"Future incident date",IF(OR(E195="",F195="",G195="",H195="",I195="",J195=""),"Complete required fields",IF(OR(AND(E195&lt;&gt;"",COUNTIFS(Setup!$F$13:$F$212,E195)=0),AND(F195&lt;&gt;"",COUNTIFS(Setup!$G$13:$G$212,F195)=0),AND(G195&lt;&gt;"",COUNTIFS(Setup!$H$13:$H$212,G195)=0),AND(H195&lt;&gt;"",COUNTIFS(Setup!$I$13:$I$212,H195)=0),AND(I195&lt;&gt;"",COUNTIFS(Setup!$J$13:$J$212,I195)=0),AND(J195&lt;&gt;"",COUNTIFS(Setup!$K$13:$K$212,J195)=0),AND(K195&lt;&gt;"",COUNTIFS(Setup!$L$13:$L$212,K195)=0),AND(L195&lt;&gt;"",COUNTIFS(Setup!$M$13:$M$212,L195)=0),AND(M195&lt;&gt;"",COUNTIFS(Setup!$N$13:$N$212,M195)=0),AND(N195&lt;&gt;"",COUNTIFS(Setup!$O$13:$O$212,N195)=0),AND(O195&lt;&gt;"",COUNTIFS(Setup!$P$13:$P$212,O195)=0),AND(P195&lt;&gt;"",COUNTIFS(Setup!$Q$13:$Q$212,P195)=0),AND(V195&lt;&gt;"",COUNTIFS(Setup!$R$13:$R$212,V195)=0),AND(W195&lt;&gt;"",COUNTIFS(Setup!$R$13:$R$212,W195)=0),AND(X195&lt;&gt;"",COUNTIFS(Setup!$S$13:$S$212,X195)=0),AND(Y195&lt;&gt;"",COUNTIFS(Setup!$S$13:$S$212,Y195)=0),AND(Z195&lt;&gt;"",COUNTIFS(Setup!$T$13:$T$212,Z195)=0)),"Use listed categories",IF(J195="Pending","Confirm work-relatedness",IF(COUNTIFS($AI$9:$AI$1008,AI195,$C$9:$C$1008,"&lt;&gt;"&amp;C195)&gt;0,"Event dates disagree",IF(OR(AND(Q195&lt;&gt;"",OR(NOT(ISNUMBER(Q195)),Q195&lt;0)),AND(R195&lt;&gt;"",OR(NOT(ISNUMBER(R195)),R195&lt;0)),AND(S195&lt;&gt;"",OR(NOT(ISNUMBER(S195)),S195&lt;0))),"Check days / cost",IF(AND(I195="Lost time",OR(NOT(ISNUMBER(Q195)),Q195&lt;1)),"Enter lost days",IF(AND(I195="Restricted / modified work",OR(NOT(ISNUMBER(R195)),R195&lt;1)),"Enter restricted days",IF(AND(Z195="Closed",NOT(ISNUMBER(AB195))),"Enter closure date",IF(AND(ISNUMBER(AB195),OR(AB195&lt;C195,AB195&gt;TODAY())),"Check closure date","Ready"))))))))))))))</f>
        <v/>
      </c>
    </row>
    <row r="196" spans="1:37" ht="24.95" customHeight="1">
      <c r="A196" s="23"/>
      <c r="B196" s="23"/>
      <c r="C196" s="24"/>
      <c r="D196" s="25"/>
      <c r="E196" s="26"/>
      <c r="F196" s="26"/>
      <c r="G196" s="26"/>
      <c r="H196" s="26"/>
      <c r="I196" s="26"/>
      <c r="J196" s="26"/>
      <c r="K196" s="26"/>
      <c r="L196" s="26"/>
      <c r="M196" s="26"/>
      <c r="N196" s="26"/>
      <c r="O196" s="26"/>
      <c r="P196" s="26"/>
      <c r="Q196" s="27"/>
      <c r="R196" s="27"/>
      <c r="S196" s="28"/>
      <c r="T196" s="26"/>
      <c r="U196" s="26"/>
      <c r="V196" s="26"/>
      <c r="W196" s="26"/>
      <c r="X196" s="26"/>
      <c r="Y196" s="26"/>
      <c r="Z196" s="26"/>
      <c r="AA196" s="26"/>
      <c r="AB196" s="24"/>
      <c r="AC196" s="26"/>
      <c r="AD196" s="15" t="str">
        <f t="shared" si="12"/>
        <v/>
      </c>
      <c r="AE196" s="16" t="str">
        <f t="shared" si="13"/>
        <v/>
      </c>
      <c r="AF196" s="15" t="str">
        <f t="shared" si="14"/>
        <v/>
      </c>
      <c r="AG196" s="15">
        <f t="shared" si="15"/>
        <v>0</v>
      </c>
      <c r="AH196" s="15">
        <f t="shared" si="16"/>
        <v>0</v>
      </c>
      <c r="AI196" s="15" t="str">
        <f t="shared" si="17"/>
        <v/>
      </c>
      <c r="AJ196" s="15" t="str">
        <f>IF(AI196="","",IF(COUNTIFS($AI$9:AI196,AI196)=1,1,0))</f>
        <v/>
      </c>
      <c r="AK196" s="15" t="str">
        <f ca="1">IF(COUNTA(A196:AC196)=0,"",IF(OR(NOT(ISNUMBER(C196)),C196&lt;1),"Missing / invalid date",IF(A196="","Missing case ID",IF(COUNTIFS($A$9:$A$1008,A196)&gt;1,"Duplicate case ID",IF(C196&gt;TODAY(),"Future incident date",IF(OR(E196="",F196="",G196="",H196="",I196="",J196=""),"Complete required fields",IF(OR(AND(E196&lt;&gt;"",COUNTIFS(Setup!$F$13:$F$212,E196)=0),AND(F196&lt;&gt;"",COUNTIFS(Setup!$G$13:$G$212,F196)=0),AND(G196&lt;&gt;"",COUNTIFS(Setup!$H$13:$H$212,G196)=0),AND(H196&lt;&gt;"",COUNTIFS(Setup!$I$13:$I$212,H196)=0),AND(I196&lt;&gt;"",COUNTIFS(Setup!$J$13:$J$212,I196)=0),AND(J196&lt;&gt;"",COUNTIFS(Setup!$K$13:$K$212,J196)=0),AND(K196&lt;&gt;"",COUNTIFS(Setup!$L$13:$L$212,K196)=0),AND(L196&lt;&gt;"",COUNTIFS(Setup!$M$13:$M$212,L196)=0),AND(M196&lt;&gt;"",COUNTIFS(Setup!$N$13:$N$212,M196)=0),AND(N196&lt;&gt;"",COUNTIFS(Setup!$O$13:$O$212,N196)=0),AND(O196&lt;&gt;"",COUNTIFS(Setup!$P$13:$P$212,O196)=0),AND(P196&lt;&gt;"",COUNTIFS(Setup!$Q$13:$Q$212,P196)=0),AND(V196&lt;&gt;"",COUNTIFS(Setup!$R$13:$R$212,V196)=0),AND(W196&lt;&gt;"",COUNTIFS(Setup!$R$13:$R$212,W196)=0),AND(X196&lt;&gt;"",COUNTIFS(Setup!$S$13:$S$212,X196)=0),AND(Y196&lt;&gt;"",COUNTIFS(Setup!$S$13:$S$212,Y196)=0),AND(Z196&lt;&gt;"",COUNTIFS(Setup!$T$13:$T$212,Z196)=0)),"Use listed categories",IF(J196="Pending","Confirm work-relatedness",IF(COUNTIFS($AI$9:$AI$1008,AI196,$C$9:$C$1008,"&lt;&gt;"&amp;C196)&gt;0,"Event dates disagree",IF(OR(AND(Q196&lt;&gt;"",OR(NOT(ISNUMBER(Q196)),Q196&lt;0)),AND(R196&lt;&gt;"",OR(NOT(ISNUMBER(R196)),R196&lt;0)),AND(S196&lt;&gt;"",OR(NOT(ISNUMBER(S196)),S196&lt;0))),"Check days / cost",IF(AND(I196="Lost time",OR(NOT(ISNUMBER(Q196)),Q196&lt;1)),"Enter lost days",IF(AND(I196="Restricted / modified work",OR(NOT(ISNUMBER(R196)),R196&lt;1)),"Enter restricted days",IF(AND(Z196="Closed",NOT(ISNUMBER(AB196))),"Enter closure date",IF(AND(ISNUMBER(AB196),OR(AB196&lt;C196,AB196&gt;TODAY())),"Check closure date","Ready"))))))))))))))</f>
        <v/>
      </c>
    </row>
    <row r="197" spans="1:37" ht="24.95" customHeight="1">
      <c r="A197" s="17"/>
      <c r="B197" s="17"/>
      <c r="C197" s="18"/>
      <c r="D197" s="19"/>
      <c r="E197" s="20"/>
      <c r="F197" s="20"/>
      <c r="G197" s="20"/>
      <c r="H197" s="20"/>
      <c r="I197" s="20"/>
      <c r="J197" s="20"/>
      <c r="K197" s="20"/>
      <c r="L197" s="20"/>
      <c r="M197" s="20"/>
      <c r="N197" s="20"/>
      <c r="O197" s="20"/>
      <c r="P197" s="20"/>
      <c r="Q197" s="21"/>
      <c r="R197" s="21"/>
      <c r="S197" s="22"/>
      <c r="T197" s="20"/>
      <c r="U197" s="20"/>
      <c r="V197" s="20"/>
      <c r="W197" s="20"/>
      <c r="X197" s="20"/>
      <c r="Y197" s="20"/>
      <c r="Z197" s="20"/>
      <c r="AA197" s="20"/>
      <c r="AB197" s="18"/>
      <c r="AC197" s="20"/>
      <c r="AD197" s="15" t="str">
        <f t="shared" si="12"/>
        <v/>
      </c>
      <c r="AE197" s="16" t="str">
        <f t="shared" si="13"/>
        <v/>
      </c>
      <c r="AF197" s="15" t="str">
        <f t="shared" si="14"/>
        <v/>
      </c>
      <c r="AG197" s="15">
        <f t="shared" si="15"/>
        <v>0</v>
      </c>
      <c r="AH197" s="15">
        <f t="shared" si="16"/>
        <v>0</v>
      </c>
      <c r="AI197" s="15" t="str">
        <f t="shared" si="17"/>
        <v/>
      </c>
      <c r="AJ197" s="15" t="str">
        <f>IF(AI197="","",IF(COUNTIFS($AI$9:AI197,AI197)=1,1,0))</f>
        <v/>
      </c>
      <c r="AK197" s="15" t="str">
        <f ca="1">IF(COUNTA(A197:AC197)=0,"",IF(OR(NOT(ISNUMBER(C197)),C197&lt;1),"Missing / invalid date",IF(A197="","Missing case ID",IF(COUNTIFS($A$9:$A$1008,A197)&gt;1,"Duplicate case ID",IF(C197&gt;TODAY(),"Future incident date",IF(OR(E197="",F197="",G197="",H197="",I197="",J197=""),"Complete required fields",IF(OR(AND(E197&lt;&gt;"",COUNTIFS(Setup!$F$13:$F$212,E197)=0),AND(F197&lt;&gt;"",COUNTIFS(Setup!$G$13:$G$212,F197)=0),AND(G197&lt;&gt;"",COUNTIFS(Setup!$H$13:$H$212,G197)=0),AND(H197&lt;&gt;"",COUNTIFS(Setup!$I$13:$I$212,H197)=0),AND(I197&lt;&gt;"",COUNTIFS(Setup!$J$13:$J$212,I197)=0),AND(J197&lt;&gt;"",COUNTIFS(Setup!$K$13:$K$212,J197)=0),AND(K197&lt;&gt;"",COUNTIFS(Setup!$L$13:$L$212,K197)=0),AND(L197&lt;&gt;"",COUNTIFS(Setup!$M$13:$M$212,L197)=0),AND(M197&lt;&gt;"",COUNTIFS(Setup!$N$13:$N$212,M197)=0),AND(N197&lt;&gt;"",COUNTIFS(Setup!$O$13:$O$212,N197)=0),AND(O197&lt;&gt;"",COUNTIFS(Setup!$P$13:$P$212,O197)=0),AND(P197&lt;&gt;"",COUNTIFS(Setup!$Q$13:$Q$212,P197)=0),AND(V197&lt;&gt;"",COUNTIFS(Setup!$R$13:$R$212,V197)=0),AND(W197&lt;&gt;"",COUNTIFS(Setup!$R$13:$R$212,W197)=0),AND(X197&lt;&gt;"",COUNTIFS(Setup!$S$13:$S$212,X197)=0),AND(Y197&lt;&gt;"",COUNTIFS(Setup!$S$13:$S$212,Y197)=0),AND(Z197&lt;&gt;"",COUNTIFS(Setup!$T$13:$T$212,Z197)=0)),"Use listed categories",IF(J197="Pending","Confirm work-relatedness",IF(COUNTIFS($AI$9:$AI$1008,AI197,$C$9:$C$1008,"&lt;&gt;"&amp;C197)&gt;0,"Event dates disagree",IF(OR(AND(Q197&lt;&gt;"",OR(NOT(ISNUMBER(Q197)),Q197&lt;0)),AND(R197&lt;&gt;"",OR(NOT(ISNUMBER(R197)),R197&lt;0)),AND(S197&lt;&gt;"",OR(NOT(ISNUMBER(S197)),S197&lt;0))),"Check days / cost",IF(AND(I197="Lost time",OR(NOT(ISNUMBER(Q197)),Q197&lt;1)),"Enter lost days",IF(AND(I197="Restricted / modified work",OR(NOT(ISNUMBER(R197)),R197&lt;1)),"Enter restricted days",IF(AND(Z197="Closed",NOT(ISNUMBER(AB197))),"Enter closure date",IF(AND(ISNUMBER(AB197),OR(AB197&lt;C197,AB197&gt;TODAY())),"Check closure date","Ready"))))))))))))))</f>
        <v/>
      </c>
    </row>
    <row r="198" spans="1:37" ht="24.95" customHeight="1">
      <c r="A198" s="23"/>
      <c r="B198" s="23"/>
      <c r="C198" s="24"/>
      <c r="D198" s="25"/>
      <c r="E198" s="26"/>
      <c r="F198" s="26"/>
      <c r="G198" s="26"/>
      <c r="H198" s="26"/>
      <c r="I198" s="26"/>
      <c r="J198" s="26"/>
      <c r="K198" s="26"/>
      <c r="L198" s="26"/>
      <c r="M198" s="26"/>
      <c r="N198" s="26"/>
      <c r="O198" s="26"/>
      <c r="P198" s="26"/>
      <c r="Q198" s="27"/>
      <c r="R198" s="27"/>
      <c r="S198" s="28"/>
      <c r="T198" s="26"/>
      <c r="U198" s="26"/>
      <c r="V198" s="26"/>
      <c r="W198" s="26"/>
      <c r="X198" s="26"/>
      <c r="Y198" s="26"/>
      <c r="Z198" s="26"/>
      <c r="AA198" s="26"/>
      <c r="AB198" s="24"/>
      <c r="AC198" s="26"/>
      <c r="AD198" s="15" t="str">
        <f t="shared" si="12"/>
        <v/>
      </c>
      <c r="AE198" s="16" t="str">
        <f t="shared" si="13"/>
        <v/>
      </c>
      <c r="AF198" s="15" t="str">
        <f t="shared" si="14"/>
        <v/>
      </c>
      <c r="AG198" s="15">
        <f t="shared" si="15"/>
        <v>0</v>
      </c>
      <c r="AH198" s="15">
        <f t="shared" si="16"/>
        <v>0</v>
      </c>
      <c r="AI198" s="15" t="str">
        <f t="shared" si="17"/>
        <v/>
      </c>
      <c r="AJ198" s="15" t="str">
        <f>IF(AI198="","",IF(COUNTIFS($AI$9:AI198,AI198)=1,1,0))</f>
        <v/>
      </c>
      <c r="AK198" s="15" t="str">
        <f ca="1">IF(COUNTA(A198:AC198)=0,"",IF(OR(NOT(ISNUMBER(C198)),C198&lt;1),"Missing / invalid date",IF(A198="","Missing case ID",IF(COUNTIFS($A$9:$A$1008,A198)&gt;1,"Duplicate case ID",IF(C198&gt;TODAY(),"Future incident date",IF(OR(E198="",F198="",G198="",H198="",I198="",J198=""),"Complete required fields",IF(OR(AND(E198&lt;&gt;"",COUNTIFS(Setup!$F$13:$F$212,E198)=0),AND(F198&lt;&gt;"",COUNTIFS(Setup!$G$13:$G$212,F198)=0),AND(G198&lt;&gt;"",COUNTIFS(Setup!$H$13:$H$212,G198)=0),AND(H198&lt;&gt;"",COUNTIFS(Setup!$I$13:$I$212,H198)=0),AND(I198&lt;&gt;"",COUNTIFS(Setup!$J$13:$J$212,I198)=0),AND(J198&lt;&gt;"",COUNTIFS(Setup!$K$13:$K$212,J198)=0),AND(K198&lt;&gt;"",COUNTIFS(Setup!$L$13:$L$212,K198)=0),AND(L198&lt;&gt;"",COUNTIFS(Setup!$M$13:$M$212,L198)=0),AND(M198&lt;&gt;"",COUNTIFS(Setup!$N$13:$N$212,M198)=0),AND(N198&lt;&gt;"",COUNTIFS(Setup!$O$13:$O$212,N198)=0),AND(O198&lt;&gt;"",COUNTIFS(Setup!$P$13:$P$212,O198)=0),AND(P198&lt;&gt;"",COUNTIFS(Setup!$Q$13:$Q$212,P198)=0),AND(V198&lt;&gt;"",COUNTIFS(Setup!$R$13:$R$212,V198)=0),AND(W198&lt;&gt;"",COUNTIFS(Setup!$R$13:$R$212,W198)=0),AND(X198&lt;&gt;"",COUNTIFS(Setup!$S$13:$S$212,X198)=0),AND(Y198&lt;&gt;"",COUNTIFS(Setup!$S$13:$S$212,Y198)=0),AND(Z198&lt;&gt;"",COUNTIFS(Setup!$T$13:$T$212,Z198)=0)),"Use listed categories",IF(J198="Pending","Confirm work-relatedness",IF(COUNTIFS($AI$9:$AI$1008,AI198,$C$9:$C$1008,"&lt;&gt;"&amp;C198)&gt;0,"Event dates disagree",IF(OR(AND(Q198&lt;&gt;"",OR(NOT(ISNUMBER(Q198)),Q198&lt;0)),AND(R198&lt;&gt;"",OR(NOT(ISNUMBER(R198)),R198&lt;0)),AND(S198&lt;&gt;"",OR(NOT(ISNUMBER(S198)),S198&lt;0))),"Check days / cost",IF(AND(I198="Lost time",OR(NOT(ISNUMBER(Q198)),Q198&lt;1)),"Enter lost days",IF(AND(I198="Restricted / modified work",OR(NOT(ISNUMBER(R198)),R198&lt;1)),"Enter restricted days",IF(AND(Z198="Closed",NOT(ISNUMBER(AB198))),"Enter closure date",IF(AND(ISNUMBER(AB198),OR(AB198&lt;C198,AB198&gt;TODAY())),"Check closure date","Ready"))))))))))))))</f>
        <v/>
      </c>
    </row>
    <row r="199" spans="1:37" ht="24.95" customHeight="1">
      <c r="A199" s="17"/>
      <c r="B199" s="17"/>
      <c r="C199" s="18"/>
      <c r="D199" s="19"/>
      <c r="E199" s="20"/>
      <c r="F199" s="20"/>
      <c r="G199" s="20"/>
      <c r="H199" s="20"/>
      <c r="I199" s="20"/>
      <c r="J199" s="20"/>
      <c r="K199" s="20"/>
      <c r="L199" s="20"/>
      <c r="M199" s="20"/>
      <c r="N199" s="20"/>
      <c r="O199" s="20"/>
      <c r="P199" s="20"/>
      <c r="Q199" s="21"/>
      <c r="R199" s="21"/>
      <c r="S199" s="22"/>
      <c r="T199" s="20"/>
      <c r="U199" s="20"/>
      <c r="V199" s="20"/>
      <c r="W199" s="20"/>
      <c r="X199" s="20"/>
      <c r="Y199" s="20"/>
      <c r="Z199" s="20"/>
      <c r="AA199" s="20"/>
      <c r="AB199" s="18"/>
      <c r="AC199" s="20"/>
      <c r="AD199" s="15" t="str">
        <f t="shared" si="12"/>
        <v/>
      </c>
      <c r="AE199" s="16" t="str">
        <f t="shared" si="13"/>
        <v/>
      </c>
      <c r="AF199" s="15" t="str">
        <f t="shared" si="14"/>
        <v/>
      </c>
      <c r="AG199" s="15">
        <f t="shared" si="15"/>
        <v>0</v>
      </c>
      <c r="AH199" s="15">
        <f t="shared" si="16"/>
        <v>0</v>
      </c>
      <c r="AI199" s="15" t="str">
        <f t="shared" si="17"/>
        <v/>
      </c>
      <c r="AJ199" s="15" t="str">
        <f>IF(AI199="","",IF(COUNTIFS($AI$9:AI199,AI199)=1,1,0))</f>
        <v/>
      </c>
      <c r="AK199" s="15" t="str">
        <f ca="1">IF(COUNTA(A199:AC199)=0,"",IF(OR(NOT(ISNUMBER(C199)),C199&lt;1),"Missing / invalid date",IF(A199="","Missing case ID",IF(COUNTIFS($A$9:$A$1008,A199)&gt;1,"Duplicate case ID",IF(C199&gt;TODAY(),"Future incident date",IF(OR(E199="",F199="",G199="",H199="",I199="",J199=""),"Complete required fields",IF(OR(AND(E199&lt;&gt;"",COUNTIFS(Setup!$F$13:$F$212,E199)=0),AND(F199&lt;&gt;"",COUNTIFS(Setup!$G$13:$G$212,F199)=0),AND(G199&lt;&gt;"",COUNTIFS(Setup!$H$13:$H$212,G199)=0),AND(H199&lt;&gt;"",COUNTIFS(Setup!$I$13:$I$212,H199)=0),AND(I199&lt;&gt;"",COUNTIFS(Setup!$J$13:$J$212,I199)=0),AND(J199&lt;&gt;"",COUNTIFS(Setup!$K$13:$K$212,J199)=0),AND(K199&lt;&gt;"",COUNTIFS(Setup!$L$13:$L$212,K199)=0),AND(L199&lt;&gt;"",COUNTIFS(Setup!$M$13:$M$212,L199)=0),AND(M199&lt;&gt;"",COUNTIFS(Setup!$N$13:$N$212,M199)=0),AND(N199&lt;&gt;"",COUNTIFS(Setup!$O$13:$O$212,N199)=0),AND(O199&lt;&gt;"",COUNTIFS(Setup!$P$13:$P$212,O199)=0),AND(P199&lt;&gt;"",COUNTIFS(Setup!$Q$13:$Q$212,P199)=0),AND(V199&lt;&gt;"",COUNTIFS(Setup!$R$13:$R$212,V199)=0),AND(W199&lt;&gt;"",COUNTIFS(Setup!$R$13:$R$212,W199)=0),AND(X199&lt;&gt;"",COUNTIFS(Setup!$S$13:$S$212,X199)=0),AND(Y199&lt;&gt;"",COUNTIFS(Setup!$S$13:$S$212,Y199)=0),AND(Z199&lt;&gt;"",COUNTIFS(Setup!$T$13:$T$212,Z199)=0)),"Use listed categories",IF(J199="Pending","Confirm work-relatedness",IF(COUNTIFS($AI$9:$AI$1008,AI199,$C$9:$C$1008,"&lt;&gt;"&amp;C199)&gt;0,"Event dates disagree",IF(OR(AND(Q199&lt;&gt;"",OR(NOT(ISNUMBER(Q199)),Q199&lt;0)),AND(R199&lt;&gt;"",OR(NOT(ISNUMBER(R199)),R199&lt;0)),AND(S199&lt;&gt;"",OR(NOT(ISNUMBER(S199)),S199&lt;0))),"Check days / cost",IF(AND(I199="Lost time",OR(NOT(ISNUMBER(Q199)),Q199&lt;1)),"Enter lost days",IF(AND(I199="Restricted / modified work",OR(NOT(ISNUMBER(R199)),R199&lt;1)),"Enter restricted days",IF(AND(Z199="Closed",NOT(ISNUMBER(AB199))),"Enter closure date",IF(AND(ISNUMBER(AB199),OR(AB199&lt;C199,AB199&gt;TODAY())),"Check closure date","Ready"))))))))))))))</f>
        <v/>
      </c>
    </row>
    <row r="200" spans="1:37" ht="24.95" customHeight="1">
      <c r="A200" s="23"/>
      <c r="B200" s="23"/>
      <c r="C200" s="24"/>
      <c r="D200" s="25"/>
      <c r="E200" s="26"/>
      <c r="F200" s="26"/>
      <c r="G200" s="26"/>
      <c r="H200" s="26"/>
      <c r="I200" s="26"/>
      <c r="J200" s="26"/>
      <c r="K200" s="26"/>
      <c r="L200" s="26"/>
      <c r="M200" s="26"/>
      <c r="N200" s="26"/>
      <c r="O200" s="26"/>
      <c r="P200" s="26"/>
      <c r="Q200" s="27"/>
      <c r="R200" s="27"/>
      <c r="S200" s="28"/>
      <c r="T200" s="26"/>
      <c r="U200" s="26"/>
      <c r="V200" s="26"/>
      <c r="W200" s="26"/>
      <c r="X200" s="26"/>
      <c r="Y200" s="26"/>
      <c r="Z200" s="26"/>
      <c r="AA200" s="26"/>
      <c r="AB200" s="24"/>
      <c r="AC200" s="26"/>
      <c r="AD200" s="15" t="str">
        <f t="shared" si="12"/>
        <v/>
      </c>
      <c r="AE200" s="16" t="str">
        <f t="shared" si="13"/>
        <v/>
      </c>
      <c r="AF200" s="15" t="str">
        <f t="shared" si="14"/>
        <v/>
      </c>
      <c r="AG200" s="15">
        <f t="shared" si="15"/>
        <v>0</v>
      </c>
      <c r="AH200" s="15">
        <f t="shared" si="16"/>
        <v>0</v>
      </c>
      <c r="AI200" s="15" t="str">
        <f t="shared" si="17"/>
        <v/>
      </c>
      <c r="AJ200" s="15" t="str">
        <f>IF(AI200="","",IF(COUNTIFS($AI$9:AI200,AI200)=1,1,0))</f>
        <v/>
      </c>
      <c r="AK200" s="15" t="str">
        <f ca="1">IF(COUNTA(A200:AC200)=0,"",IF(OR(NOT(ISNUMBER(C200)),C200&lt;1),"Missing / invalid date",IF(A200="","Missing case ID",IF(COUNTIFS($A$9:$A$1008,A200)&gt;1,"Duplicate case ID",IF(C200&gt;TODAY(),"Future incident date",IF(OR(E200="",F200="",G200="",H200="",I200="",J200=""),"Complete required fields",IF(OR(AND(E200&lt;&gt;"",COUNTIFS(Setup!$F$13:$F$212,E200)=0),AND(F200&lt;&gt;"",COUNTIFS(Setup!$G$13:$G$212,F200)=0),AND(G200&lt;&gt;"",COUNTIFS(Setup!$H$13:$H$212,G200)=0),AND(H200&lt;&gt;"",COUNTIFS(Setup!$I$13:$I$212,H200)=0),AND(I200&lt;&gt;"",COUNTIFS(Setup!$J$13:$J$212,I200)=0),AND(J200&lt;&gt;"",COUNTIFS(Setup!$K$13:$K$212,J200)=0),AND(K200&lt;&gt;"",COUNTIFS(Setup!$L$13:$L$212,K200)=0),AND(L200&lt;&gt;"",COUNTIFS(Setup!$M$13:$M$212,L200)=0),AND(M200&lt;&gt;"",COUNTIFS(Setup!$N$13:$N$212,M200)=0),AND(N200&lt;&gt;"",COUNTIFS(Setup!$O$13:$O$212,N200)=0),AND(O200&lt;&gt;"",COUNTIFS(Setup!$P$13:$P$212,O200)=0),AND(P200&lt;&gt;"",COUNTIFS(Setup!$Q$13:$Q$212,P200)=0),AND(V200&lt;&gt;"",COUNTIFS(Setup!$R$13:$R$212,V200)=0),AND(W200&lt;&gt;"",COUNTIFS(Setup!$R$13:$R$212,W200)=0),AND(X200&lt;&gt;"",COUNTIFS(Setup!$S$13:$S$212,X200)=0),AND(Y200&lt;&gt;"",COUNTIFS(Setup!$S$13:$S$212,Y200)=0),AND(Z200&lt;&gt;"",COUNTIFS(Setup!$T$13:$T$212,Z200)=0)),"Use listed categories",IF(J200="Pending","Confirm work-relatedness",IF(COUNTIFS($AI$9:$AI$1008,AI200,$C$9:$C$1008,"&lt;&gt;"&amp;C200)&gt;0,"Event dates disagree",IF(OR(AND(Q200&lt;&gt;"",OR(NOT(ISNUMBER(Q200)),Q200&lt;0)),AND(R200&lt;&gt;"",OR(NOT(ISNUMBER(R200)),R200&lt;0)),AND(S200&lt;&gt;"",OR(NOT(ISNUMBER(S200)),S200&lt;0))),"Check days / cost",IF(AND(I200="Lost time",OR(NOT(ISNUMBER(Q200)),Q200&lt;1)),"Enter lost days",IF(AND(I200="Restricted / modified work",OR(NOT(ISNUMBER(R200)),R200&lt;1)),"Enter restricted days",IF(AND(Z200="Closed",NOT(ISNUMBER(AB200))),"Enter closure date",IF(AND(ISNUMBER(AB200),OR(AB200&lt;C200,AB200&gt;TODAY())),"Check closure date","Ready"))))))))))))))</f>
        <v/>
      </c>
    </row>
    <row r="201" spans="1:37" ht="24.95" customHeight="1">
      <c r="A201" s="17"/>
      <c r="B201" s="17"/>
      <c r="C201" s="18"/>
      <c r="D201" s="19"/>
      <c r="E201" s="20"/>
      <c r="F201" s="20"/>
      <c r="G201" s="20"/>
      <c r="H201" s="20"/>
      <c r="I201" s="20"/>
      <c r="J201" s="20"/>
      <c r="K201" s="20"/>
      <c r="L201" s="20"/>
      <c r="M201" s="20"/>
      <c r="N201" s="20"/>
      <c r="O201" s="20"/>
      <c r="P201" s="20"/>
      <c r="Q201" s="21"/>
      <c r="R201" s="21"/>
      <c r="S201" s="22"/>
      <c r="T201" s="20"/>
      <c r="U201" s="20"/>
      <c r="V201" s="20"/>
      <c r="W201" s="20"/>
      <c r="X201" s="20"/>
      <c r="Y201" s="20"/>
      <c r="Z201" s="20"/>
      <c r="AA201" s="20"/>
      <c r="AB201" s="18"/>
      <c r="AC201" s="20"/>
      <c r="AD201" s="15" t="str">
        <f t="shared" ref="AD201:AD264" si="18">IF(ISNUMBER(C201),YEAR(C201),"")</f>
        <v/>
      </c>
      <c r="AE201" s="16" t="str">
        <f t="shared" ref="AE201:AE264" si="19">IF(ISNUMBER(C201),DATE(YEAR(C201),MONTH(C201),1),"")</f>
        <v/>
      </c>
      <c r="AF201" s="15" t="str">
        <f t="shared" ref="AF201:AF264" si="20">IF(ISNUMBER(C201),TEXT(C201,"ddd"),"")</f>
        <v/>
      </c>
      <c r="AG201" s="15">
        <f t="shared" ref="AG201:AG264" si="21">IF(AND(J201="Yes",OR(G201="Employee",G201="Contractor")),IF(OR(I201="Medical treatment",I201="Restricted / modified work",I201="Lost time",I201="Fatality",I201="Other recordable"),1,0),0)</f>
        <v>0</v>
      </c>
      <c r="AH201" s="15">
        <f t="shared" ref="AH201:AH264" si="22">IF(AND(J201="Yes",OR(G201="Employee",G201="Contractor")),IF(OR(I201="Lost time",I201="Fatality"),1,0),0)</f>
        <v>0</v>
      </c>
      <c r="AI201" s="15" t="str">
        <f t="shared" ref="AI201:AI264" si="23">IF(COUNTA(A201:AC201)=0,"",IF(B201="","C:"&amp;A201,"E:"&amp;B201))</f>
        <v/>
      </c>
      <c r="AJ201" s="15" t="str">
        <f>IF(AI201="","",IF(COUNTIFS($AI$9:AI201,AI201)=1,1,0))</f>
        <v/>
      </c>
      <c r="AK201" s="15" t="str">
        <f ca="1">IF(COUNTA(A201:AC201)=0,"",IF(OR(NOT(ISNUMBER(C201)),C201&lt;1),"Missing / invalid date",IF(A201="","Missing case ID",IF(COUNTIFS($A$9:$A$1008,A201)&gt;1,"Duplicate case ID",IF(C201&gt;TODAY(),"Future incident date",IF(OR(E201="",F201="",G201="",H201="",I201="",J201=""),"Complete required fields",IF(OR(AND(E201&lt;&gt;"",COUNTIFS(Setup!$F$13:$F$212,E201)=0),AND(F201&lt;&gt;"",COUNTIFS(Setup!$G$13:$G$212,F201)=0),AND(G201&lt;&gt;"",COUNTIFS(Setup!$H$13:$H$212,G201)=0),AND(H201&lt;&gt;"",COUNTIFS(Setup!$I$13:$I$212,H201)=0),AND(I201&lt;&gt;"",COUNTIFS(Setup!$J$13:$J$212,I201)=0),AND(J201&lt;&gt;"",COUNTIFS(Setup!$K$13:$K$212,J201)=0),AND(K201&lt;&gt;"",COUNTIFS(Setup!$L$13:$L$212,K201)=0),AND(L201&lt;&gt;"",COUNTIFS(Setup!$M$13:$M$212,L201)=0),AND(M201&lt;&gt;"",COUNTIFS(Setup!$N$13:$N$212,M201)=0),AND(N201&lt;&gt;"",COUNTIFS(Setup!$O$13:$O$212,N201)=0),AND(O201&lt;&gt;"",COUNTIFS(Setup!$P$13:$P$212,O201)=0),AND(P201&lt;&gt;"",COUNTIFS(Setup!$Q$13:$Q$212,P201)=0),AND(V201&lt;&gt;"",COUNTIFS(Setup!$R$13:$R$212,V201)=0),AND(W201&lt;&gt;"",COUNTIFS(Setup!$R$13:$R$212,W201)=0),AND(X201&lt;&gt;"",COUNTIFS(Setup!$S$13:$S$212,X201)=0),AND(Y201&lt;&gt;"",COUNTIFS(Setup!$S$13:$S$212,Y201)=0),AND(Z201&lt;&gt;"",COUNTIFS(Setup!$T$13:$T$212,Z201)=0)),"Use listed categories",IF(J201="Pending","Confirm work-relatedness",IF(COUNTIFS($AI$9:$AI$1008,AI201,$C$9:$C$1008,"&lt;&gt;"&amp;C201)&gt;0,"Event dates disagree",IF(OR(AND(Q201&lt;&gt;"",OR(NOT(ISNUMBER(Q201)),Q201&lt;0)),AND(R201&lt;&gt;"",OR(NOT(ISNUMBER(R201)),R201&lt;0)),AND(S201&lt;&gt;"",OR(NOT(ISNUMBER(S201)),S201&lt;0))),"Check days / cost",IF(AND(I201="Lost time",OR(NOT(ISNUMBER(Q201)),Q201&lt;1)),"Enter lost days",IF(AND(I201="Restricted / modified work",OR(NOT(ISNUMBER(R201)),R201&lt;1)),"Enter restricted days",IF(AND(Z201="Closed",NOT(ISNUMBER(AB201))),"Enter closure date",IF(AND(ISNUMBER(AB201),OR(AB201&lt;C201,AB201&gt;TODAY())),"Check closure date","Ready"))))))))))))))</f>
        <v/>
      </c>
    </row>
    <row r="202" spans="1:37" ht="24.95" customHeight="1">
      <c r="A202" s="23"/>
      <c r="B202" s="23"/>
      <c r="C202" s="24"/>
      <c r="D202" s="25"/>
      <c r="E202" s="26"/>
      <c r="F202" s="26"/>
      <c r="G202" s="26"/>
      <c r="H202" s="26"/>
      <c r="I202" s="26"/>
      <c r="J202" s="26"/>
      <c r="K202" s="26"/>
      <c r="L202" s="26"/>
      <c r="M202" s="26"/>
      <c r="N202" s="26"/>
      <c r="O202" s="26"/>
      <c r="P202" s="26"/>
      <c r="Q202" s="27"/>
      <c r="R202" s="27"/>
      <c r="S202" s="28"/>
      <c r="T202" s="26"/>
      <c r="U202" s="26"/>
      <c r="V202" s="26"/>
      <c r="W202" s="26"/>
      <c r="X202" s="26"/>
      <c r="Y202" s="26"/>
      <c r="Z202" s="26"/>
      <c r="AA202" s="26"/>
      <c r="AB202" s="24"/>
      <c r="AC202" s="26"/>
      <c r="AD202" s="15" t="str">
        <f t="shared" si="18"/>
        <v/>
      </c>
      <c r="AE202" s="16" t="str">
        <f t="shared" si="19"/>
        <v/>
      </c>
      <c r="AF202" s="15" t="str">
        <f t="shared" si="20"/>
        <v/>
      </c>
      <c r="AG202" s="15">
        <f t="shared" si="21"/>
        <v>0</v>
      </c>
      <c r="AH202" s="15">
        <f t="shared" si="22"/>
        <v>0</v>
      </c>
      <c r="AI202" s="15" t="str">
        <f t="shared" si="23"/>
        <v/>
      </c>
      <c r="AJ202" s="15" t="str">
        <f>IF(AI202="","",IF(COUNTIFS($AI$9:AI202,AI202)=1,1,0))</f>
        <v/>
      </c>
      <c r="AK202" s="15" t="str">
        <f ca="1">IF(COUNTA(A202:AC202)=0,"",IF(OR(NOT(ISNUMBER(C202)),C202&lt;1),"Missing / invalid date",IF(A202="","Missing case ID",IF(COUNTIFS($A$9:$A$1008,A202)&gt;1,"Duplicate case ID",IF(C202&gt;TODAY(),"Future incident date",IF(OR(E202="",F202="",G202="",H202="",I202="",J202=""),"Complete required fields",IF(OR(AND(E202&lt;&gt;"",COUNTIFS(Setup!$F$13:$F$212,E202)=0),AND(F202&lt;&gt;"",COUNTIFS(Setup!$G$13:$G$212,F202)=0),AND(G202&lt;&gt;"",COUNTIFS(Setup!$H$13:$H$212,G202)=0),AND(H202&lt;&gt;"",COUNTIFS(Setup!$I$13:$I$212,H202)=0),AND(I202&lt;&gt;"",COUNTIFS(Setup!$J$13:$J$212,I202)=0),AND(J202&lt;&gt;"",COUNTIFS(Setup!$K$13:$K$212,J202)=0),AND(K202&lt;&gt;"",COUNTIFS(Setup!$L$13:$L$212,K202)=0),AND(L202&lt;&gt;"",COUNTIFS(Setup!$M$13:$M$212,L202)=0),AND(M202&lt;&gt;"",COUNTIFS(Setup!$N$13:$N$212,M202)=0),AND(N202&lt;&gt;"",COUNTIFS(Setup!$O$13:$O$212,N202)=0),AND(O202&lt;&gt;"",COUNTIFS(Setup!$P$13:$P$212,O202)=0),AND(P202&lt;&gt;"",COUNTIFS(Setup!$Q$13:$Q$212,P202)=0),AND(V202&lt;&gt;"",COUNTIFS(Setup!$R$13:$R$212,V202)=0),AND(W202&lt;&gt;"",COUNTIFS(Setup!$R$13:$R$212,W202)=0),AND(X202&lt;&gt;"",COUNTIFS(Setup!$S$13:$S$212,X202)=0),AND(Y202&lt;&gt;"",COUNTIFS(Setup!$S$13:$S$212,Y202)=0),AND(Z202&lt;&gt;"",COUNTIFS(Setup!$T$13:$T$212,Z202)=0)),"Use listed categories",IF(J202="Pending","Confirm work-relatedness",IF(COUNTIFS($AI$9:$AI$1008,AI202,$C$9:$C$1008,"&lt;&gt;"&amp;C202)&gt;0,"Event dates disagree",IF(OR(AND(Q202&lt;&gt;"",OR(NOT(ISNUMBER(Q202)),Q202&lt;0)),AND(R202&lt;&gt;"",OR(NOT(ISNUMBER(R202)),R202&lt;0)),AND(S202&lt;&gt;"",OR(NOT(ISNUMBER(S202)),S202&lt;0))),"Check days / cost",IF(AND(I202="Lost time",OR(NOT(ISNUMBER(Q202)),Q202&lt;1)),"Enter lost days",IF(AND(I202="Restricted / modified work",OR(NOT(ISNUMBER(R202)),R202&lt;1)),"Enter restricted days",IF(AND(Z202="Closed",NOT(ISNUMBER(AB202))),"Enter closure date",IF(AND(ISNUMBER(AB202),OR(AB202&lt;C202,AB202&gt;TODAY())),"Check closure date","Ready"))))))))))))))</f>
        <v/>
      </c>
    </row>
    <row r="203" spans="1:37" ht="24.95" customHeight="1">
      <c r="A203" s="17"/>
      <c r="B203" s="17"/>
      <c r="C203" s="18"/>
      <c r="D203" s="19"/>
      <c r="E203" s="20"/>
      <c r="F203" s="20"/>
      <c r="G203" s="20"/>
      <c r="H203" s="20"/>
      <c r="I203" s="20"/>
      <c r="J203" s="20"/>
      <c r="K203" s="20"/>
      <c r="L203" s="20"/>
      <c r="M203" s="20"/>
      <c r="N203" s="20"/>
      <c r="O203" s="20"/>
      <c r="P203" s="20"/>
      <c r="Q203" s="21"/>
      <c r="R203" s="21"/>
      <c r="S203" s="22"/>
      <c r="T203" s="20"/>
      <c r="U203" s="20"/>
      <c r="V203" s="20"/>
      <c r="W203" s="20"/>
      <c r="X203" s="20"/>
      <c r="Y203" s="20"/>
      <c r="Z203" s="20"/>
      <c r="AA203" s="20"/>
      <c r="AB203" s="18"/>
      <c r="AC203" s="20"/>
      <c r="AD203" s="15" t="str">
        <f t="shared" si="18"/>
        <v/>
      </c>
      <c r="AE203" s="16" t="str">
        <f t="shared" si="19"/>
        <v/>
      </c>
      <c r="AF203" s="15" t="str">
        <f t="shared" si="20"/>
        <v/>
      </c>
      <c r="AG203" s="15">
        <f t="shared" si="21"/>
        <v>0</v>
      </c>
      <c r="AH203" s="15">
        <f t="shared" si="22"/>
        <v>0</v>
      </c>
      <c r="AI203" s="15" t="str">
        <f t="shared" si="23"/>
        <v/>
      </c>
      <c r="AJ203" s="15" t="str">
        <f>IF(AI203="","",IF(COUNTIFS($AI$9:AI203,AI203)=1,1,0))</f>
        <v/>
      </c>
      <c r="AK203" s="15" t="str">
        <f ca="1">IF(COUNTA(A203:AC203)=0,"",IF(OR(NOT(ISNUMBER(C203)),C203&lt;1),"Missing / invalid date",IF(A203="","Missing case ID",IF(COUNTIFS($A$9:$A$1008,A203)&gt;1,"Duplicate case ID",IF(C203&gt;TODAY(),"Future incident date",IF(OR(E203="",F203="",G203="",H203="",I203="",J203=""),"Complete required fields",IF(OR(AND(E203&lt;&gt;"",COUNTIFS(Setup!$F$13:$F$212,E203)=0),AND(F203&lt;&gt;"",COUNTIFS(Setup!$G$13:$G$212,F203)=0),AND(G203&lt;&gt;"",COUNTIFS(Setup!$H$13:$H$212,G203)=0),AND(H203&lt;&gt;"",COUNTIFS(Setup!$I$13:$I$212,H203)=0),AND(I203&lt;&gt;"",COUNTIFS(Setup!$J$13:$J$212,I203)=0),AND(J203&lt;&gt;"",COUNTIFS(Setup!$K$13:$K$212,J203)=0),AND(K203&lt;&gt;"",COUNTIFS(Setup!$L$13:$L$212,K203)=0),AND(L203&lt;&gt;"",COUNTIFS(Setup!$M$13:$M$212,L203)=0),AND(M203&lt;&gt;"",COUNTIFS(Setup!$N$13:$N$212,M203)=0),AND(N203&lt;&gt;"",COUNTIFS(Setup!$O$13:$O$212,N203)=0),AND(O203&lt;&gt;"",COUNTIFS(Setup!$P$13:$P$212,O203)=0),AND(P203&lt;&gt;"",COUNTIFS(Setup!$Q$13:$Q$212,P203)=0),AND(V203&lt;&gt;"",COUNTIFS(Setup!$R$13:$R$212,V203)=0),AND(W203&lt;&gt;"",COUNTIFS(Setup!$R$13:$R$212,W203)=0),AND(X203&lt;&gt;"",COUNTIFS(Setup!$S$13:$S$212,X203)=0),AND(Y203&lt;&gt;"",COUNTIFS(Setup!$S$13:$S$212,Y203)=0),AND(Z203&lt;&gt;"",COUNTIFS(Setup!$T$13:$T$212,Z203)=0)),"Use listed categories",IF(J203="Pending","Confirm work-relatedness",IF(COUNTIFS($AI$9:$AI$1008,AI203,$C$9:$C$1008,"&lt;&gt;"&amp;C203)&gt;0,"Event dates disagree",IF(OR(AND(Q203&lt;&gt;"",OR(NOT(ISNUMBER(Q203)),Q203&lt;0)),AND(R203&lt;&gt;"",OR(NOT(ISNUMBER(R203)),R203&lt;0)),AND(S203&lt;&gt;"",OR(NOT(ISNUMBER(S203)),S203&lt;0))),"Check days / cost",IF(AND(I203="Lost time",OR(NOT(ISNUMBER(Q203)),Q203&lt;1)),"Enter lost days",IF(AND(I203="Restricted / modified work",OR(NOT(ISNUMBER(R203)),R203&lt;1)),"Enter restricted days",IF(AND(Z203="Closed",NOT(ISNUMBER(AB203))),"Enter closure date",IF(AND(ISNUMBER(AB203),OR(AB203&lt;C203,AB203&gt;TODAY())),"Check closure date","Ready"))))))))))))))</f>
        <v/>
      </c>
    </row>
    <row r="204" spans="1:37" ht="24.95" customHeight="1">
      <c r="A204" s="23"/>
      <c r="B204" s="23"/>
      <c r="C204" s="24"/>
      <c r="D204" s="25"/>
      <c r="E204" s="26"/>
      <c r="F204" s="26"/>
      <c r="G204" s="26"/>
      <c r="H204" s="26"/>
      <c r="I204" s="26"/>
      <c r="J204" s="26"/>
      <c r="K204" s="26"/>
      <c r="L204" s="26"/>
      <c r="M204" s="26"/>
      <c r="N204" s="26"/>
      <c r="O204" s="26"/>
      <c r="P204" s="26"/>
      <c r="Q204" s="27"/>
      <c r="R204" s="27"/>
      <c r="S204" s="28"/>
      <c r="T204" s="26"/>
      <c r="U204" s="26"/>
      <c r="V204" s="26"/>
      <c r="W204" s="26"/>
      <c r="X204" s="26"/>
      <c r="Y204" s="26"/>
      <c r="Z204" s="26"/>
      <c r="AA204" s="26"/>
      <c r="AB204" s="24"/>
      <c r="AC204" s="26"/>
      <c r="AD204" s="15" t="str">
        <f t="shared" si="18"/>
        <v/>
      </c>
      <c r="AE204" s="16" t="str">
        <f t="shared" si="19"/>
        <v/>
      </c>
      <c r="AF204" s="15" t="str">
        <f t="shared" si="20"/>
        <v/>
      </c>
      <c r="AG204" s="15">
        <f t="shared" si="21"/>
        <v>0</v>
      </c>
      <c r="AH204" s="15">
        <f t="shared" si="22"/>
        <v>0</v>
      </c>
      <c r="AI204" s="15" t="str">
        <f t="shared" si="23"/>
        <v/>
      </c>
      <c r="AJ204" s="15" t="str">
        <f>IF(AI204="","",IF(COUNTIFS($AI$9:AI204,AI204)=1,1,0))</f>
        <v/>
      </c>
      <c r="AK204" s="15" t="str">
        <f ca="1">IF(COUNTA(A204:AC204)=0,"",IF(OR(NOT(ISNUMBER(C204)),C204&lt;1),"Missing / invalid date",IF(A204="","Missing case ID",IF(COUNTIFS($A$9:$A$1008,A204)&gt;1,"Duplicate case ID",IF(C204&gt;TODAY(),"Future incident date",IF(OR(E204="",F204="",G204="",H204="",I204="",J204=""),"Complete required fields",IF(OR(AND(E204&lt;&gt;"",COUNTIFS(Setup!$F$13:$F$212,E204)=0),AND(F204&lt;&gt;"",COUNTIFS(Setup!$G$13:$G$212,F204)=0),AND(G204&lt;&gt;"",COUNTIFS(Setup!$H$13:$H$212,G204)=0),AND(H204&lt;&gt;"",COUNTIFS(Setup!$I$13:$I$212,H204)=0),AND(I204&lt;&gt;"",COUNTIFS(Setup!$J$13:$J$212,I204)=0),AND(J204&lt;&gt;"",COUNTIFS(Setup!$K$13:$K$212,J204)=0),AND(K204&lt;&gt;"",COUNTIFS(Setup!$L$13:$L$212,K204)=0),AND(L204&lt;&gt;"",COUNTIFS(Setup!$M$13:$M$212,L204)=0),AND(M204&lt;&gt;"",COUNTIFS(Setup!$N$13:$N$212,M204)=0),AND(N204&lt;&gt;"",COUNTIFS(Setup!$O$13:$O$212,N204)=0),AND(O204&lt;&gt;"",COUNTIFS(Setup!$P$13:$P$212,O204)=0),AND(P204&lt;&gt;"",COUNTIFS(Setup!$Q$13:$Q$212,P204)=0),AND(V204&lt;&gt;"",COUNTIFS(Setup!$R$13:$R$212,V204)=0),AND(W204&lt;&gt;"",COUNTIFS(Setup!$R$13:$R$212,W204)=0),AND(X204&lt;&gt;"",COUNTIFS(Setup!$S$13:$S$212,X204)=0),AND(Y204&lt;&gt;"",COUNTIFS(Setup!$S$13:$S$212,Y204)=0),AND(Z204&lt;&gt;"",COUNTIFS(Setup!$T$13:$T$212,Z204)=0)),"Use listed categories",IF(J204="Pending","Confirm work-relatedness",IF(COUNTIFS($AI$9:$AI$1008,AI204,$C$9:$C$1008,"&lt;&gt;"&amp;C204)&gt;0,"Event dates disagree",IF(OR(AND(Q204&lt;&gt;"",OR(NOT(ISNUMBER(Q204)),Q204&lt;0)),AND(R204&lt;&gt;"",OR(NOT(ISNUMBER(R204)),R204&lt;0)),AND(S204&lt;&gt;"",OR(NOT(ISNUMBER(S204)),S204&lt;0))),"Check days / cost",IF(AND(I204="Lost time",OR(NOT(ISNUMBER(Q204)),Q204&lt;1)),"Enter lost days",IF(AND(I204="Restricted / modified work",OR(NOT(ISNUMBER(R204)),R204&lt;1)),"Enter restricted days",IF(AND(Z204="Closed",NOT(ISNUMBER(AB204))),"Enter closure date",IF(AND(ISNUMBER(AB204),OR(AB204&lt;C204,AB204&gt;TODAY())),"Check closure date","Ready"))))))))))))))</f>
        <v/>
      </c>
    </row>
    <row r="205" spans="1:37" ht="24.95" customHeight="1">
      <c r="A205" s="17"/>
      <c r="B205" s="17"/>
      <c r="C205" s="18"/>
      <c r="D205" s="19"/>
      <c r="E205" s="20"/>
      <c r="F205" s="20"/>
      <c r="G205" s="20"/>
      <c r="H205" s="20"/>
      <c r="I205" s="20"/>
      <c r="J205" s="20"/>
      <c r="K205" s="20"/>
      <c r="L205" s="20"/>
      <c r="M205" s="20"/>
      <c r="N205" s="20"/>
      <c r="O205" s="20"/>
      <c r="P205" s="20"/>
      <c r="Q205" s="21"/>
      <c r="R205" s="21"/>
      <c r="S205" s="22"/>
      <c r="T205" s="20"/>
      <c r="U205" s="20"/>
      <c r="V205" s="20"/>
      <c r="W205" s="20"/>
      <c r="X205" s="20"/>
      <c r="Y205" s="20"/>
      <c r="Z205" s="20"/>
      <c r="AA205" s="20"/>
      <c r="AB205" s="18"/>
      <c r="AC205" s="20"/>
      <c r="AD205" s="15" t="str">
        <f t="shared" si="18"/>
        <v/>
      </c>
      <c r="AE205" s="16" t="str">
        <f t="shared" si="19"/>
        <v/>
      </c>
      <c r="AF205" s="15" t="str">
        <f t="shared" si="20"/>
        <v/>
      </c>
      <c r="AG205" s="15">
        <f t="shared" si="21"/>
        <v>0</v>
      </c>
      <c r="AH205" s="15">
        <f t="shared" si="22"/>
        <v>0</v>
      </c>
      <c r="AI205" s="15" t="str">
        <f t="shared" si="23"/>
        <v/>
      </c>
      <c r="AJ205" s="15" t="str">
        <f>IF(AI205="","",IF(COUNTIFS($AI$9:AI205,AI205)=1,1,0))</f>
        <v/>
      </c>
      <c r="AK205" s="15" t="str">
        <f ca="1">IF(COUNTA(A205:AC205)=0,"",IF(OR(NOT(ISNUMBER(C205)),C205&lt;1),"Missing / invalid date",IF(A205="","Missing case ID",IF(COUNTIFS($A$9:$A$1008,A205)&gt;1,"Duplicate case ID",IF(C205&gt;TODAY(),"Future incident date",IF(OR(E205="",F205="",G205="",H205="",I205="",J205=""),"Complete required fields",IF(OR(AND(E205&lt;&gt;"",COUNTIFS(Setup!$F$13:$F$212,E205)=0),AND(F205&lt;&gt;"",COUNTIFS(Setup!$G$13:$G$212,F205)=0),AND(G205&lt;&gt;"",COUNTIFS(Setup!$H$13:$H$212,G205)=0),AND(H205&lt;&gt;"",COUNTIFS(Setup!$I$13:$I$212,H205)=0),AND(I205&lt;&gt;"",COUNTIFS(Setup!$J$13:$J$212,I205)=0),AND(J205&lt;&gt;"",COUNTIFS(Setup!$K$13:$K$212,J205)=0),AND(K205&lt;&gt;"",COUNTIFS(Setup!$L$13:$L$212,K205)=0),AND(L205&lt;&gt;"",COUNTIFS(Setup!$M$13:$M$212,L205)=0),AND(M205&lt;&gt;"",COUNTIFS(Setup!$N$13:$N$212,M205)=0),AND(N205&lt;&gt;"",COUNTIFS(Setup!$O$13:$O$212,N205)=0),AND(O205&lt;&gt;"",COUNTIFS(Setup!$P$13:$P$212,O205)=0),AND(P205&lt;&gt;"",COUNTIFS(Setup!$Q$13:$Q$212,P205)=0),AND(V205&lt;&gt;"",COUNTIFS(Setup!$R$13:$R$212,V205)=0),AND(W205&lt;&gt;"",COUNTIFS(Setup!$R$13:$R$212,W205)=0),AND(X205&lt;&gt;"",COUNTIFS(Setup!$S$13:$S$212,X205)=0),AND(Y205&lt;&gt;"",COUNTIFS(Setup!$S$13:$S$212,Y205)=0),AND(Z205&lt;&gt;"",COUNTIFS(Setup!$T$13:$T$212,Z205)=0)),"Use listed categories",IF(J205="Pending","Confirm work-relatedness",IF(COUNTIFS($AI$9:$AI$1008,AI205,$C$9:$C$1008,"&lt;&gt;"&amp;C205)&gt;0,"Event dates disagree",IF(OR(AND(Q205&lt;&gt;"",OR(NOT(ISNUMBER(Q205)),Q205&lt;0)),AND(R205&lt;&gt;"",OR(NOT(ISNUMBER(R205)),R205&lt;0)),AND(S205&lt;&gt;"",OR(NOT(ISNUMBER(S205)),S205&lt;0))),"Check days / cost",IF(AND(I205="Lost time",OR(NOT(ISNUMBER(Q205)),Q205&lt;1)),"Enter lost days",IF(AND(I205="Restricted / modified work",OR(NOT(ISNUMBER(R205)),R205&lt;1)),"Enter restricted days",IF(AND(Z205="Closed",NOT(ISNUMBER(AB205))),"Enter closure date",IF(AND(ISNUMBER(AB205),OR(AB205&lt;C205,AB205&gt;TODAY())),"Check closure date","Ready"))))))))))))))</f>
        <v/>
      </c>
    </row>
    <row r="206" spans="1:37" ht="24.95" customHeight="1">
      <c r="A206" s="23"/>
      <c r="B206" s="23"/>
      <c r="C206" s="24"/>
      <c r="D206" s="25"/>
      <c r="E206" s="26"/>
      <c r="F206" s="26"/>
      <c r="G206" s="26"/>
      <c r="H206" s="26"/>
      <c r="I206" s="26"/>
      <c r="J206" s="26"/>
      <c r="K206" s="26"/>
      <c r="L206" s="26"/>
      <c r="M206" s="26"/>
      <c r="N206" s="26"/>
      <c r="O206" s="26"/>
      <c r="P206" s="26"/>
      <c r="Q206" s="27"/>
      <c r="R206" s="27"/>
      <c r="S206" s="28"/>
      <c r="T206" s="26"/>
      <c r="U206" s="26"/>
      <c r="V206" s="26"/>
      <c r="W206" s="26"/>
      <c r="X206" s="26"/>
      <c r="Y206" s="26"/>
      <c r="Z206" s="26"/>
      <c r="AA206" s="26"/>
      <c r="AB206" s="24"/>
      <c r="AC206" s="26"/>
      <c r="AD206" s="15" t="str">
        <f t="shared" si="18"/>
        <v/>
      </c>
      <c r="AE206" s="16" t="str">
        <f t="shared" si="19"/>
        <v/>
      </c>
      <c r="AF206" s="15" t="str">
        <f t="shared" si="20"/>
        <v/>
      </c>
      <c r="AG206" s="15">
        <f t="shared" si="21"/>
        <v>0</v>
      </c>
      <c r="AH206" s="15">
        <f t="shared" si="22"/>
        <v>0</v>
      </c>
      <c r="AI206" s="15" t="str">
        <f t="shared" si="23"/>
        <v/>
      </c>
      <c r="AJ206" s="15" t="str">
        <f>IF(AI206="","",IF(COUNTIFS($AI$9:AI206,AI206)=1,1,0))</f>
        <v/>
      </c>
      <c r="AK206" s="15" t="str">
        <f ca="1">IF(COUNTA(A206:AC206)=0,"",IF(OR(NOT(ISNUMBER(C206)),C206&lt;1),"Missing / invalid date",IF(A206="","Missing case ID",IF(COUNTIFS($A$9:$A$1008,A206)&gt;1,"Duplicate case ID",IF(C206&gt;TODAY(),"Future incident date",IF(OR(E206="",F206="",G206="",H206="",I206="",J206=""),"Complete required fields",IF(OR(AND(E206&lt;&gt;"",COUNTIFS(Setup!$F$13:$F$212,E206)=0),AND(F206&lt;&gt;"",COUNTIFS(Setup!$G$13:$G$212,F206)=0),AND(G206&lt;&gt;"",COUNTIFS(Setup!$H$13:$H$212,G206)=0),AND(H206&lt;&gt;"",COUNTIFS(Setup!$I$13:$I$212,H206)=0),AND(I206&lt;&gt;"",COUNTIFS(Setup!$J$13:$J$212,I206)=0),AND(J206&lt;&gt;"",COUNTIFS(Setup!$K$13:$K$212,J206)=0),AND(K206&lt;&gt;"",COUNTIFS(Setup!$L$13:$L$212,K206)=0),AND(L206&lt;&gt;"",COUNTIFS(Setup!$M$13:$M$212,L206)=0),AND(M206&lt;&gt;"",COUNTIFS(Setup!$N$13:$N$212,M206)=0),AND(N206&lt;&gt;"",COUNTIFS(Setup!$O$13:$O$212,N206)=0),AND(O206&lt;&gt;"",COUNTIFS(Setup!$P$13:$P$212,O206)=0),AND(P206&lt;&gt;"",COUNTIFS(Setup!$Q$13:$Q$212,P206)=0),AND(V206&lt;&gt;"",COUNTIFS(Setup!$R$13:$R$212,V206)=0),AND(W206&lt;&gt;"",COUNTIFS(Setup!$R$13:$R$212,W206)=0),AND(X206&lt;&gt;"",COUNTIFS(Setup!$S$13:$S$212,X206)=0),AND(Y206&lt;&gt;"",COUNTIFS(Setup!$S$13:$S$212,Y206)=0),AND(Z206&lt;&gt;"",COUNTIFS(Setup!$T$13:$T$212,Z206)=0)),"Use listed categories",IF(J206="Pending","Confirm work-relatedness",IF(COUNTIFS($AI$9:$AI$1008,AI206,$C$9:$C$1008,"&lt;&gt;"&amp;C206)&gt;0,"Event dates disagree",IF(OR(AND(Q206&lt;&gt;"",OR(NOT(ISNUMBER(Q206)),Q206&lt;0)),AND(R206&lt;&gt;"",OR(NOT(ISNUMBER(R206)),R206&lt;0)),AND(S206&lt;&gt;"",OR(NOT(ISNUMBER(S206)),S206&lt;0))),"Check days / cost",IF(AND(I206="Lost time",OR(NOT(ISNUMBER(Q206)),Q206&lt;1)),"Enter lost days",IF(AND(I206="Restricted / modified work",OR(NOT(ISNUMBER(R206)),R206&lt;1)),"Enter restricted days",IF(AND(Z206="Closed",NOT(ISNUMBER(AB206))),"Enter closure date",IF(AND(ISNUMBER(AB206),OR(AB206&lt;C206,AB206&gt;TODAY())),"Check closure date","Ready"))))))))))))))</f>
        <v/>
      </c>
    </row>
    <row r="207" spans="1:37" ht="24.95" customHeight="1">
      <c r="A207" s="17"/>
      <c r="B207" s="17"/>
      <c r="C207" s="18"/>
      <c r="D207" s="19"/>
      <c r="E207" s="20"/>
      <c r="F207" s="20"/>
      <c r="G207" s="20"/>
      <c r="H207" s="20"/>
      <c r="I207" s="20"/>
      <c r="J207" s="20"/>
      <c r="K207" s="20"/>
      <c r="L207" s="20"/>
      <c r="M207" s="20"/>
      <c r="N207" s="20"/>
      <c r="O207" s="20"/>
      <c r="P207" s="20"/>
      <c r="Q207" s="21"/>
      <c r="R207" s="21"/>
      <c r="S207" s="22"/>
      <c r="T207" s="20"/>
      <c r="U207" s="20"/>
      <c r="V207" s="20"/>
      <c r="W207" s="20"/>
      <c r="X207" s="20"/>
      <c r="Y207" s="20"/>
      <c r="Z207" s="20"/>
      <c r="AA207" s="20"/>
      <c r="AB207" s="18"/>
      <c r="AC207" s="20"/>
      <c r="AD207" s="15" t="str">
        <f t="shared" si="18"/>
        <v/>
      </c>
      <c r="AE207" s="16" t="str">
        <f t="shared" si="19"/>
        <v/>
      </c>
      <c r="AF207" s="15" t="str">
        <f t="shared" si="20"/>
        <v/>
      </c>
      <c r="AG207" s="15">
        <f t="shared" si="21"/>
        <v>0</v>
      </c>
      <c r="AH207" s="15">
        <f t="shared" si="22"/>
        <v>0</v>
      </c>
      <c r="AI207" s="15" t="str">
        <f t="shared" si="23"/>
        <v/>
      </c>
      <c r="AJ207" s="15" t="str">
        <f>IF(AI207="","",IF(COUNTIFS($AI$9:AI207,AI207)=1,1,0))</f>
        <v/>
      </c>
      <c r="AK207" s="15" t="str">
        <f ca="1">IF(COUNTA(A207:AC207)=0,"",IF(OR(NOT(ISNUMBER(C207)),C207&lt;1),"Missing / invalid date",IF(A207="","Missing case ID",IF(COUNTIFS($A$9:$A$1008,A207)&gt;1,"Duplicate case ID",IF(C207&gt;TODAY(),"Future incident date",IF(OR(E207="",F207="",G207="",H207="",I207="",J207=""),"Complete required fields",IF(OR(AND(E207&lt;&gt;"",COUNTIFS(Setup!$F$13:$F$212,E207)=0),AND(F207&lt;&gt;"",COUNTIFS(Setup!$G$13:$G$212,F207)=0),AND(G207&lt;&gt;"",COUNTIFS(Setup!$H$13:$H$212,G207)=0),AND(H207&lt;&gt;"",COUNTIFS(Setup!$I$13:$I$212,H207)=0),AND(I207&lt;&gt;"",COUNTIFS(Setup!$J$13:$J$212,I207)=0),AND(J207&lt;&gt;"",COUNTIFS(Setup!$K$13:$K$212,J207)=0),AND(K207&lt;&gt;"",COUNTIFS(Setup!$L$13:$L$212,K207)=0),AND(L207&lt;&gt;"",COUNTIFS(Setup!$M$13:$M$212,L207)=0),AND(M207&lt;&gt;"",COUNTIFS(Setup!$N$13:$N$212,M207)=0),AND(N207&lt;&gt;"",COUNTIFS(Setup!$O$13:$O$212,N207)=0),AND(O207&lt;&gt;"",COUNTIFS(Setup!$P$13:$P$212,O207)=0),AND(P207&lt;&gt;"",COUNTIFS(Setup!$Q$13:$Q$212,P207)=0),AND(V207&lt;&gt;"",COUNTIFS(Setup!$R$13:$R$212,V207)=0),AND(W207&lt;&gt;"",COUNTIFS(Setup!$R$13:$R$212,W207)=0),AND(X207&lt;&gt;"",COUNTIFS(Setup!$S$13:$S$212,X207)=0),AND(Y207&lt;&gt;"",COUNTIFS(Setup!$S$13:$S$212,Y207)=0),AND(Z207&lt;&gt;"",COUNTIFS(Setup!$T$13:$T$212,Z207)=0)),"Use listed categories",IF(J207="Pending","Confirm work-relatedness",IF(COUNTIFS($AI$9:$AI$1008,AI207,$C$9:$C$1008,"&lt;&gt;"&amp;C207)&gt;0,"Event dates disagree",IF(OR(AND(Q207&lt;&gt;"",OR(NOT(ISNUMBER(Q207)),Q207&lt;0)),AND(R207&lt;&gt;"",OR(NOT(ISNUMBER(R207)),R207&lt;0)),AND(S207&lt;&gt;"",OR(NOT(ISNUMBER(S207)),S207&lt;0))),"Check days / cost",IF(AND(I207="Lost time",OR(NOT(ISNUMBER(Q207)),Q207&lt;1)),"Enter lost days",IF(AND(I207="Restricted / modified work",OR(NOT(ISNUMBER(R207)),R207&lt;1)),"Enter restricted days",IF(AND(Z207="Closed",NOT(ISNUMBER(AB207))),"Enter closure date",IF(AND(ISNUMBER(AB207),OR(AB207&lt;C207,AB207&gt;TODAY())),"Check closure date","Ready"))))))))))))))</f>
        <v/>
      </c>
    </row>
    <row r="208" spans="1:37" ht="24.95" customHeight="1">
      <c r="A208" s="23"/>
      <c r="B208" s="23"/>
      <c r="C208" s="24"/>
      <c r="D208" s="25"/>
      <c r="E208" s="26"/>
      <c r="F208" s="26"/>
      <c r="G208" s="26"/>
      <c r="H208" s="26"/>
      <c r="I208" s="26"/>
      <c r="J208" s="26"/>
      <c r="K208" s="26"/>
      <c r="L208" s="26"/>
      <c r="M208" s="26"/>
      <c r="N208" s="26"/>
      <c r="O208" s="26"/>
      <c r="P208" s="26"/>
      <c r="Q208" s="27"/>
      <c r="R208" s="27"/>
      <c r="S208" s="28"/>
      <c r="T208" s="26"/>
      <c r="U208" s="26"/>
      <c r="V208" s="26"/>
      <c r="W208" s="26"/>
      <c r="X208" s="26"/>
      <c r="Y208" s="26"/>
      <c r="Z208" s="26"/>
      <c r="AA208" s="26"/>
      <c r="AB208" s="24"/>
      <c r="AC208" s="26"/>
      <c r="AD208" s="15" t="str">
        <f t="shared" si="18"/>
        <v/>
      </c>
      <c r="AE208" s="16" t="str">
        <f t="shared" si="19"/>
        <v/>
      </c>
      <c r="AF208" s="15" t="str">
        <f t="shared" si="20"/>
        <v/>
      </c>
      <c r="AG208" s="15">
        <f t="shared" si="21"/>
        <v>0</v>
      </c>
      <c r="AH208" s="15">
        <f t="shared" si="22"/>
        <v>0</v>
      </c>
      <c r="AI208" s="15" t="str">
        <f t="shared" si="23"/>
        <v/>
      </c>
      <c r="AJ208" s="15" t="str">
        <f>IF(AI208="","",IF(COUNTIFS($AI$9:AI208,AI208)=1,1,0))</f>
        <v/>
      </c>
      <c r="AK208" s="15" t="str">
        <f ca="1">IF(COUNTA(A208:AC208)=0,"",IF(OR(NOT(ISNUMBER(C208)),C208&lt;1),"Missing / invalid date",IF(A208="","Missing case ID",IF(COUNTIFS($A$9:$A$1008,A208)&gt;1,"Duplicate case ID",IF(C208&gt;TODAY(),"Future incident date",IF(OR(E208="",F208="",G208="",H208="",I208="",J208=""),"Complete required fields",IF(OR(AND(E208&lt;&gt;"",COUNTIFS(Setup!$F$13:$F$212,E208)=0),AND(F208&lt;&gt;"",COUNTIFS(Setup!$G$13:$G$212,F208)=0),AND(G208&lt;&gt;"",COUNTIFS(Setup!$H$13:$H$212,G208)=0),AND(H208&lt;&gt;"",COUNTIFS(Setup!$I$13:$I$212,H208)=0),AND(I208&lt;&gt;"",COUNTIFS(Setup!$J$13:$J$212,I208)=0),AND(J208&lt;&gt;"",COUNTIFS(Setup!$K$13:$K$212,J208)=0),AND(K208&lt;&gt;"",COUNTIFS(Setup!$L$13:$L$212,K208)=0),AND(L208&lt;&gt;"",COUNTIFS(Setup!$M$13:$M$212,L208)=0),AND(M208&lt;&gt;"",COUNTIFS(Setup!$N$13:$N$212,M208)=0),AND(N208&lt;&gt;"",COUNTIFS(Setup!$O$13:$O$212,N208)=0),AND(O208&lt;&gt;"",COUNTIFS(Setup!$P$13:$P$212,O208)=0),AND(P208&lt;&gt;"",COUNTIFS(Setup!$Q$13:$Q$212,P208)=0),AND(V208&lt;&gt;"",COUNTIFS(Setup!$R$13:$R$212,V208)=0),AND(W208&lt;&gt;"",COUNTIFS(Setup!$R$13:$R$212,W208)=0),AND(X208&lt;&gt;"",COUNTIFS(Setup!$S$13:$S$212,X208)=0),AND(Y208&lt;&gt;"",COUNTIFS(Setup!$S$13:$S$212,Y208)=0),AND(Z208&lt;&gt;"",COUNTIFS(Setup!$T$13:$T$212,Z208)=0)),"Use listed categories",IF(J208="Pending","Confirm work-relatedness",IF(COUNTIFS($AI$9:$AI$1008,AI208,$C$9:$C$1008,"&lt;&gt;"&amp;C208)&gt;0,"Event dates disagree",IF(OR(AND(Q208&lt;&gt;"",OR(NOT(ISNUMBER(Q208)),Q208&lt;0)),AND(R208&lt;&gt;"",OR(NOT(ISNUMBER(R208)),R208&lt;0)),AND(S208&lt;&gt;"",OR(NOT(ISNUMBER(S208)),S208&lt;0))),"Check days / cost",IF(AND(I208="Lost time",OR(NOT(ISNUMBER(Q208)),Q208&lt;1)),"Enter lost days",IF(AND(I208="Restricted / modified work",OR(NOT(ISNUMBER(R208)),R208&lt;1)),"Enter restricted days",IF(AND(Z208="Closed",NOT(ISNUMBER(AB208))),"Enter closure date",IF(AND(ISNUMBER(AB208),OR(AB208&lt;C208,AB208&gt;TODAY())),"Check closure date","Ready"))))))))))))))</f>
        <v/>
      </c>
    </row>
    <row r="209" spans="1:37" ht="24.95" customHeight="1">
      <c r="A209" s="17"/>
      <c r="B209" s="17"/>
      <c r="C209" s="18"/>
      <c r="D209" s="19"/>
      <c r="E209" s="20"/>
      <c r="F209" s="20"/>
      <c r="G209" s="20"/>
      <c r="H209" s="20"/>
      <c r="I209" s="20"/>
      <c r="J209" s="20"/>
      <c r="K209" s="20"/>
      <c r="L209" s="20"/>
      <c r="M209" s="20"/>
      <c r="N209" s="20"/>
      <c r="O209" s="20"/>
      <c r="P209" s="20"/>
      <c r="Q209" s="21"/>
      <c r="R209" s="21"/>
      <c r="S209" s="22"/>
      <c r="T209" s="20"/>
      <c r="U209" s="20"/>
      <c r="V209" s="20"/>
      <c r="W209" s="20"/>
      <c r="X209" s="20"/>
      <c r="Y209" s="20"/>
      <c r="Z209" s="20"/>
      <c r="AA209" s="20"/>
      <c r="AB209" s="18"/>
      <c r="AC209" s="20"/>
      <c r="AD209" s="15" t="str">
        <f t="shared" si="18"/>
        <v/>
      </c>
      <c r="AE209" s="16" t="str">
        <f t="shared" si="19"/>
        <v/>
      </c>
      <c r="AF209" s="15" t="str">
        <f t="shared" si="20"/>
        <v/>
      </c>
      <c r="AG209" s="15">
        <f t="shared" si="21"/>
        <v>0</v>
      </c>
      <c r="AH209" s="15">
        <f t="shared" si="22"/>
        <v>0</v>
      </c>
      <c r="AI209" s="15" t="str">
        <f t="shared" si="23"/>
        <v/>
      </c>
      <c r="AJ209" s="15" t="str">
        <f>IF(AI209="","",IF(COUNTIFS($AI$9:AI209,AI209)=1,1,0))</f>
        <v/>
      </c>
      <c r="AK209" s="15" t="str">
        <f ca="1">IF(COUNTA(A209:AC209)=0,"",IF(OR(NOT(ISNUMBER(C209)),C209&lt;1),"Missing / invalid date",IF(A209="","Missing case ID",IF(COUNTIFS($A$9:$A$1008,A209)&gt;1,"Duplicate case ID",IF(C209&gt;TODAY(),"Future incident date",IF(OR(E209="",F209="",G209="",H209="",I209="",J209=""),"Complete required fields",IF(OR(AND(E209&lt;&gt;"",COUNTIFS(Setup!$F$13:$F$212,E209)=0),AND(F209&lt;&gt;"",COUNTIFS(Setup!$G$13:$G$212,F209)=0),AND(G209&lt;&gt;"",COUNTIFS(Setup!$H$13:$H$212,G209)=0),AND(H209&lt;&gt;"",COUNTIFS(Setup!$I$13:$I$212,H209)=0),AND(I209&lt;&gt;"",COUNTIFS(Setup!$J$13:$J$212,I209)=0),AND(J209&lt;&gt;"",COUNTIFS(Setup!$K$13:$K$212,J209)=0),AND(K209&lt;&gt;"",COUNTIFS(Setup!$L$13:$L$212,K209)=0),AND(L209&lt;&gt;"",COUNTIFS(Setup!$M$13:$M$212,L209)=0),AND(M209&lt;&gt;"",COUNTIFS(Setup!$N$13:$N$212,M209)=0),AND(N209&lt;&gt;"",COUNTIFS(Setup!$O$13:$O$212,N209)=0),AND(O209&lt;&gt;"",COUNTIFS(Setup!$P$13:$P$212,O209)=0),AND(P209&lt;&gt;"",COUNTIFS(Setup!$Q$13:$Q$212,P209)=0),AND(V209&lt;&gt;"",COUNTIFS(Setup!$R$13:$R$212,V209)=0),AND(W209&lt;&gt;"",COUNTIFS(Setup!$R$13:$R$212,W209)=0),AND(X209&lt;&gt;"",COUNTIFS(Setup!$S$13:$S$212,X209)=0),AND(Y209&lt;&gt;"",COUNTIFS(Setup!$S$13:$S$212,Y209)=0),AND(Z209&lt;&gt;"",COUNTIFS(Setup!$T$13:$T$212,Z209)=0)),"Use listed categories",IF(J209="Pending","Confirm work-relatedness",IF(COUNTIFS($AI$9:$AI$1008,AI209,$C$9:$C$1008,"&lt;&gt;"&amp;C209)&gt;0,"Event dates disagree",IF(OR(AND(Q209&lt;&gt;"",OR(NOT(ISNUMBER(Q209)),Q209&lt;0)),AND(R209&lt;&gt;"",OR(NOT(ISNUMBER(R209)),R209&lt;0)),AND(S209&lt;&gt;"",OR(NOT(ISNUMBER(S209)),S209&lt;0))),"Check days / cost",IF(AND(I209="Lost time",OR(NOT(ISNUMBER(Q209)),Q209&lt;1)),"Enter lost days",IF(AND(I209="Restricted / modified work",OR(NOT(ISNUMBER(R209)),R209&lt;1)),"Enter restricted days",IF(AND(Z209="Closed",NOT(ISNUMBER(AB209))),"Enter closure date",IF(AND(ISNUMBER(AB209),OR(AB209&lt;C209,AB209&gt;TODAY())),"Check closure date","Ready"))))))))))))))</f>
        <v/>
      </c>
    </row>
    <row r="210" spans="1:37" ht="24.95" customHeight="1">
      <c r="A210" s="23"/>
      <c r="B210" s="23"/>
      <c r="C210" s="24"/>
      <c r="D210" s="25"/>
      <c r="E210" s="26"/>
      <c r="F210" s="26"/>
      <c r="G210" s="26"/>
      <c r="H210" s="26"/>
      <c r="I210" s="26"/>
      <c r="J210" s="26"/>
      <c r="K210" s="26"/>
      <c r="L210" s="26"/>
      <c r="M210" s="26"/>
      <c r="N210" s="26"/>
      <c r="O210" s="26"/>
      <c r="P210" s="26"/>
      <c r="Q210" s="27"/>
      <c r="R210" s="27"/>
      <c r="S210" s="28"/>
      <c r="T210" s="26"/>
      <c r="U210" s="26"/>
      <c r="V210" s="26"/>
      <c r="W210" s="26"/>
      <c r="X210" s="26"/>
      <c r="Y210" s="26"/>
      <c r="Z210" s="26"/>
      <c r="AA210" s="26"/>
      <c r="AB210" s="24"/>
      <c r="AC210" s="26"/>
      <c r="AD210" s="15" t="str">
        <f t="shared" si="18"/>
        <v/>
      </c>
      <c r="AE210" s="16" t="str">
        <f t="shared" si="19"/>
        <v/>
      </c>
      <c r="AF210" s="15" t="str">
        <f t="shared" si="20"/>
        <v/>
      </c>
      <c r="AG210" s="15">
        <f t="shared" si="21"/>
        <v>0</v>
      </c>
      <c r="AH210" s="15">
        <f t="shared" si="22"/>
        <v>0</v>
      </c>
      <c r="AI210" s="15" t="str">
        <f t="shared" si="23"/>
        <v/>
      </c>
      <c r="AJ210" s="15" t="str">
        <f>IF(AI210="","",IF(COUNTIFS($AI$9:AI210,AI210)=1,1,0))</f>
        <v/>
      </c>
      <c r="AK210" s="15" t="str">
        <f ca="1">IF(COUNTA(A210:AC210)=0,"",IF(OR(NOT(ISNUMBER(C210)),C210&lt;1),"Missing / invalid date",IF(A210="","Missing case ID",IF(COUNTIFS($A$9:$A$1008,A210)&gt;1,"Duplicate case ID",IF(C210&gt;TODAY(),"Future incident date",IF(OR(E210="",F210="",G210="",H210="",I210="",J210=""),"Complete required fields",IF(OR(AND(E210&lt;&gt;"",COUNTIFS(Setup!$F$13:$F$212,E210)=0),AND(F210&lt;&gt;"",COUNTIFS(Setup!$G$13:$G$212,F210)=0),AND(G210&lt;&gt;"",COUNTIFS(Setup!$H$13:$H$212,G210)=0),AND(H210&lt;&gt;"",COUNTIFS(Setup!$I$13:$I$212,H210)=0),AND(I210&lt;&gt;"",COUNTIFS(Setup!$J$13:$J$212,I210)=0),AND(J210&lt;&gt;"",COUNTIFS(Setup!$K$13:$K$212,J210)=0),AND(K210&lt;&gt;"",COUNTIFS(Setup!$L$13:$L$212,K210)=0),AND(L210&lt;&gt;"",COUNTIFS(Setup!$M$13:$M$212,L210)=0),AND(M210&lt;&gt;"",COUNTIFS(Setup!$N$13:$N$212,M210)=0),AND(N210&lt;&gt;"",COUNTIFS(Setup!$O$13:$O$212,N210)=0),AND(O210&lt;&gt;"",COUNTIFS(Setup!$P$13:$P$212,O210)=0),AND(P210&lt;&gt;"",COUNTIFS(Setup!$Q$13:$Q$212,P210)=0),AND(V210&lt;&gt;"",COUNTIFS(Setup!$R$13:$R$212,V210)=0),AND(W210&lt;&gt;"",COUNTIFS(Setup!$R$13:$R$212,W210)=0),AND(X210&lt;&gt;"",COUNTIFS(Setup!$S$13:$S$212,X210)=0),AND(Y210&lt;&gt;"",COUNTIFS(Setup!$S$13:$S$212,Y210)=0),AND(Z210&lt;&gt;"",COUNTIFS(Setup!$T$13:$T$212,Z210)=0)),"Use listed categories",IF(J210="Pending","Confirm work-relatedness",IF(COUNTIFS($AI$9:$AI$1008,AI210,$C$9:$C$1008,"&lt;&gt;"&amp;C210)&gt;0,"Event dates disagree",IF(OR(AND(Q210&lt;&gt;"",OR(NOT(ISNUMBER(Q210)),Q210&lt;0)),AND(R210&lt;&gt;"",OR(NOT(ISNUMBER(R210)),R210&lt;0)),AND(S210&lt;&gt;"",OR(NOT(ISNUMBER(S210)),S210&lt;0))),"Check days / cost",IF(AND(I210="Lost time",OR(NOT(ISNUMBER(Q210)),Q210&lt;1)),"Enter lost days",IF(AND(I210="Restricted / modified work",OR(NOT(ISNUMBER(R210)),R210&lt;1)),"Enter restricted days",IF(AND(Z210="Closed",NOT(ISNUMBER(AB210))),"Enter closure date",IF(AND(ISNUMBER(AB210),OR(AB210&lt;C210,AB210&gt;TODAY())),"Check closure date","Ready"))))))))))))))</f>
        <v/>
      </c>
    </row>
    <row r="211" spans="1:37" ht="24.95" customHeight="1">
      <c r="A211" s="17"/>
      <c r="B211" s="17"/>
      <c r="C211" s="18"/>
      <c r="D211" s="19"/>
      <c r="E211" s="20"/>
      <c r="F211" s="20"/>
      <c r="G211" s="20"/>
      <c r="H211" s="20"/>
      <c r="I211" s="20"/>
      <c r="J211" s="20"/>
      <c r="K211" s="20"/>
      <c r="L211" s="20"/>
      <c r="M211" s="20"/>
      <c r="N211" s="20"/>
      <c r="O211" s="20"/>
      <c r="P211" s="20"/>
      <c r="Q211" s="21"/>
      <c r="R211" s="21"/>
      <c r="S211" s="22"/>
      <c r="T211" s="20"/>
      <c r="U211" s="20"/>
      <c r="V211" s="20"/>
      <c r="W211" s="20"/>
      <c r="X211" s="20"/>
      <c r="Y211" s="20"/>
      <c r="Z211" s="20"/>
      <c r="AA211" s="20"/>
      <c r="AB211" s="18"/>
      <c r="AC211" s="20"/>
      <c r="AD211" s="15" t="str">
        <f t="shared" si="18"/>
        <v/>
      </c>
      <c r="AE211" s="16" t="str">
        <f t="shared" si="19"/>
        <v/>
      </c>
      <c r="AF211" s="15" t="str">
        <f t="shared" si="20"/>
        <v/>
      </c>
      <c r="AG211" s="15">
        <f t="shared" si="21"/>
        <v>0</v>
      </c>
      <c r="AH211" s="15">
        <f t="shared" si="22"/>
        <v>0</v>
      </c>
      <c r="AI211" s="15" t="str">
        <f t="shared" si="23"/>
        <v/>
      </c>
      <c r="AJ211" s="15" t="str">
        <f>IF(AI211="","",IF(COUNTIFS($AI$9:AI211,AI211)=1,1,0))</f>
        <v/>
      </c>
      <c r="AK211" s="15" t="str">
        <f ca="1">IF(COUNTA(A211:AC211)=0,"",IF(OR(NOT(ISNUMBER(C211)),C211&lt;1),"Missing / invalid date",IF(A211="","Missing case ID",IF(COUNTIFS($A$9:$A$1008,A211)&gt;1,"Duplicate case ID",IF(C211&gt;TODAY(),"Future incident date",IF(OR(E211="",F211="",G211="",H211="",I211="",J211=""),"Complete required fields",IF(OR(AND(E211&lt;&gt;"",COUNTIFS(Setup!$F$13:$F$212,E211)=0),AND(F211&lt;&gt;"",COUNTIFS(Setup!$G$13:$G$212,F211)=0),AND(G211&lt;&gt;"",COUNTIFS(Setup!$H$13:$H$212,G211)=0),AND(H211&lt;&gt;"",COUNTIFS(Setup!$I$13:$I$212,H211)=0),AND(I211&lt;&gt;"",COUNTIFS(Setup!$J$13:$J$212,I211)=0),AND(J211&lt;&gt;"",COUNTIFS(Setup!$K$13:$K$212,J211)=0),AND(K211&lt;&gt;"",COUNTIFS(Setup!$L$13:$L$212,K211)=0),AND(L211&lt;&gt;"",COUNTIFS(Setup!$M$13:$M$212,L211)=0),AND(M211&lt;&gt;"",COUNTIFS(Setup!$N$13:$N$212,M211)=0),AND(N211&lt;&gt;"",COUNTIFS(Setup!$O$13:$O$212,N211)=0),AND(O211&lt;&gt;"",COUNTIFS(Setup!$P$13:$P$212,O211)=0),AND(P211&lt;&gt;"",COUNTIFS(Setup!$Q$13:$Q$212,P211)=0),AND(V211&lt;&gt;"",COUNTIFS(Setup!$R$13:$R$212,V211)=0),AND(W211&lt;&gt;"",COUNTIFS(Setup!$R$13:$R$212,W211)=0),AND(X211&lt;&gt;"",COUNTIFS(Setup!$S$13:$S$212,X211)=0),AND(Y211&lt;&gt;"",COUNTIFS(Setup!$S$13:$S$212,Y211)=0),AND(Z211&lt;&gt;"",COUNTIFS(Setup!$T$13:$T$212,Z211)=0)),"Use listed categories",IF(J211="Pending","Confirm work-relatedness",IF(COUNTIFS($AI$9:$AI$1008,AI211,$C$9:$C$1008,"&lt;&gt;"&amp;C211)&gt;0,"Event dates disagree",IF(OR(AND(Q211&lt;&gt;"",OR(NOT(ISNUMBER(Q211)),Q211&lt;0)),AND(R211&lt;&gt;"",OR(NOT(ISNUMBER(R211)),R211&lt;0)),AND(S211&lt;&gt;"",OR(NOT(ISNUMBER(S211)),S211&lt;0))),"Check days / cost",IF(AND(I211="Lost time",OR(NOT(ISNUMBER(Q211)),Q211&lt;1)),"Enter lost days",IF(AND(I211="Restricted / modified work",OR(NOT(ISNUMBER(R211)),R211&lt;1)),"Enter restricted days",IF(AND(Z211="Closed",NOT(ISNUMBER(AB211))),"Enter closure date",IF(AND(ISNUMBER(AB211),OR(AB211&lt;C211,AB211&gt;TODAY())),"Check closure date","Ready"))))))))))))))</f>
        <v/>
      </c>
    </row>
    <row r="212" spans="1:37" ht="24.95" customHeight="1">
      <c r="A212" s="23"/>
      <c r="B212" s="23"/>
      <c r="C212" s="24"/>
      <c r="D212" s="25"/>
      <c r="E212" s="26"/>
      <c r="F212" s="26"/>
      <c r="G212" s="26"/>
      <c r="H212" s="26"/>
      <c r="I212" s="26"/>
      <c r="J212" s="26"/>
      <c r="K212" s="26"/>
      <c r="L212" s="26"/>
      <c r="M212" s="26"/>
      <c r="N212" s="26"/>
      <c r="O212" s="26"/>
      <c r="P212" s="26"/>
      <c r="Q212" s="27"/>
      <c r="R212" s="27"/>
      <c r="S212" s="28"/>
      <c r="T212" s="26"/>
      <c r="U212" s="26"/>
      <c r="V212" s="26"/>
      <c r="W212" s="26"/>
      <c r="X212" s="26"/>
      <c r="Y212" s="26"/>
      <c r="Z212" s="26"/>
      <c r="AA212" s="26"/>
      <c r="AB212" s="24"/>
      <c r="AC212" s="26"/>
      <c r="AD212" s="15" t="str">
        <f t="shared" si="18"/>
        <v/>
      </c>
      <c r="AE212" s="16" t="str">
        <f t="shared" si="19"/>
        <v/>
      </c>
      <c r="AF212" s="15" t="str">
        <f t="shared" si="20"/>
        <v/>
      </c>
      <c r="AG212" s="15">
        <f t="shared" si="21"/>
        <v>0</v>
      </c>
      <c r="AH212" s="15">
        <f t="shared" si="22"/>
        <v>0</v>
      </c>
      <c r="AI212" s="15" t="str">
        <f t="shared" si="23"/>
        <v/>
      </c>
      <c r="AJ212" s="15" t="str">
        <f>IF(AI212="","",IF(COUNTIFS($AI$9:AI212,AI212)=1,1,0))</f>
        <v/>
      </c>
      <c r="AK212" s="15" t="str">
        <f ca="1">IF(COUNTA(A212:AC212)=0,"",IF(OR(NOT(ISNUMBER(C212)),C212&lt;1),"Missing / invalid date",IF(A212="","Missing case ID",IF(COUNTIFS($A$9:$A$1008,A212)&gt;1,"Duplicate case ID",IF(C212&gt;TODAY(),"Future incident date",IF(OR(E212="",F212="",G212="",H212="",I212="",J212=""),"Complete required fields",IF(OR(AND(E212&lt;&gt;"",COUNTIFS(Setup!$F$13:$F$212,E212)=0),AND(F212&lt;&gt;"",COUNTIFS(Setup!$G$13:$G$212,F212)=0),AND(G212&lt;&gt;"",COUNTIFS(Setup!$H$13:$H$212,G212)=0),AND(H212&lt;&gt;"",COUNTIFS(Setup!$I$13:$I$212,H212)=0),AND(I212&lt;&gt;"",COUNTIFS(Setup!$J$13:$J$212,I212)=0),AND(J212&lt;&gt;"",COUNTIFS(Setup!$K$13:$K$212,J212)=0),AND(K212&lt;&gt;"",COUNTIFS(Setup!$L$13:$L$212,K212)=0),AND(L212&lt;&gt;"",COUNTIFS(Setup!$M$13:$M$212,L212)=0),AND(M212&lt;&gt;"",COUNTIFS(Setup!$N$13:$N$212,M212)=0),AND(N212&lt;&gt;"",COUNTIFS(Setup!$O$13:$O$212,N212)=0),AND(O212&lt;&gt;"",COUNTIFS(Setup!$P$13:$P$212,O212)=0),AND(P212&lt;&gt;"",COUNTIFS(Setup!$Q$13:$Q$212,P212)=0),AND(V212&lt;&gt;"",COUNTIFS(Setup!$R$13:$R$212,V212)=0),AND(W212&lt;&gt;"",COUNTIFS(Setup!$R$13:$R$212,W212)=0),AND(X212&lt;&gt;"",COUNTIFS(Setup!$S$13:$S$212,X212)=0),AND(Y212&lt;&gt;"",COUNTIFS(Setup!$S$13:$S$212,Y212)=0),AND(Z212&lt;&gt;"",COUNTIFS(Setup!$T$13:$T$212,Z212)=0)),"Use listed categories",IF(J212="Pending","Confirm work-relatedness",IF(COUNTIFS($AI$9:$AI$1008,AI212,$C$9:$C$1008,"&lt;&gt;"&amp;C212)&gt;0,"Event dates disagree",IF(OR(AND(Q212&lt;&gt;"",OR(NOT(ISNUMBER(Q212)),Q212&lt;0)),AND(R212&lt;&gt;"",OR(NOT(ISNUMBER(R212)),R212&lt;0)),AND(S212&lt;&gt;"",OR(NOT(ISNUMBER(S212)),S212&lt;0))),"Check days / cost",IF(AND(I212="Lost time",OR(NOT(ISNUMBER(Q212)),Q212&lt;1)),"Enter lost days",IF(AND(I212="Restricted / modified work",OR(NOT(ISNUMBER(R212)),R212&lt;1)),"Enter restricted days",IF(AND(Z212="Closed",NOT(ISNUMBER(AB212))),"Enter closure date",IF(AND(ISNUMBER(AB212),OR(AB212&lt;C212,AB212&gt;TODAY())),"Check closure date","Ready"))))))))))))))</f>
        <v/>
      </c>
    </row>
    <row r="213" spans="1:37" ht="24.95" customHeight="1">
      <c r="A213" s="17"/>
      <c r="B213" s="17"/>
      <c r="C213" s="18"/>
      <c r="D213" s="19"/>
      <c r="E213" s="20"/>
      <c r="F213" s="20"/>
      <c r="G213" s="20"/>
      <c r="H213" s="20"/>
      <c r="I213" s="20"/>
      <c r="J213" s="20"/>
      <c r="K213" s="20"/>
      <c r="L213" s="20"/>
      <c r="M213" s="20"/>
      <c r="N213" s="20"/>
      <c r="O213" s="20"/>
      <c r="P213" s="20"/>
      <c r="Q213" s="21"/>
      <c r="R213" s="21"/>
      <c r="S213" s="22"/>
      <c r="T213" s="20"/>
      <c r="U213" s="20"/>
      <c r="V213" s="20"/>
      <c r="W213" s="20"/>
      <c r="X213" s="20"/>
      <c r="Y213" s="20"/>
      <c r="Z213" s="20"/>
      <c r="AA213" s="20"/>
      <c r="AB213" s="18"/>
      <c r="AC213" s="20"/>
      <c r="AD213" s="15" t="str">
        <f t="shared" si="18"/>
        <v/>
      </c>
      <c r="AE213" s="16" t="str">
        <f t="shared" si="19"/>
        <v/>
      </c>
      <c r="AF213" s="15" t="str">
        <f t="shared" si="20"/>
        <v/>
      </c>
      <c r="AG213" s="15">
        <f t="shared" si="21"/>
        <v>0</v>
      </c>
      <c r="AH213" s="15">
        <f t="shared" si="22"/>
        <v>0</v>
      </c>
      <c r="AI213" s="15" t="str">
        <f t="shared" si="23"/>
        <v/>
      </c>
      <c r="AJ213" s="15" t="str">
        <f>IF(AI213="","",IF(COUNTIFS($AI$9:AI213,AI213)=1,1,0))</f>
        <v/>
      </c>
      <c r="AK213" s="15" t="str">
        <f ca="1">IF(COUNTA(A213:AC213)=0,"",IF(OR(NOT(ISNUMBER(C213)),C213&lt;1),"Missing / invalid date",IF(A213="","Missing case ID",IF(COUNTIFS($A$9:$A$1008,A213)&gt;1,"Duplicate case ID",IF(C213&gt;TODAY(),"Future incident date",IF(OR(E213="",F213="",G213="",H213="",I213="",J213=""),"Complete required fields",IF(OR(AND(E213&lt;&gt;"",COUNTIFS(Setup!$F$13:$F$212,E213)=0),AND(F213&lt;&gt;"",COUNTIFS(Setup!$G$13:$G$212,F213)=0),AND(G213&lt;&gt;"",COUNTIFS(Setup!$H$13:$H$212,G213)=0),AND(H213&lt;&gt;"",COUNTIFS(Setup!$I$13:$I$212,H213)=0),AND(I213&lt;&gt;"",COUNTIFS(Setup!$J$13:$J$212,I213)=0),AND(J213&lt;&gt;"",COUNTIFS(Setup!$K$13:$K$212,J213)=0),AND(K213&lt;&gt;"",COUNTIFS(Setup!$L$13:$L$212,K213)=0),AND(L213&lt;&gt;"",COUNTIFS(Setup!$M$13:$M$212,L213)=0),AND(M213&lt;&gt;"",COUNTIFS(Setup!$N$13:$N$212,M213)=0),AND(N213&lt;&gt;"",COUNTIFS(Setup!$O$13:$O$212,N213)=0),AND(O213&lt;&gt;"",COUNTIFS(Setup!$P$13:$P$212,O213)=0),AND(P213&lt;&gt;"",COUNTIFS(Setup!$Q$13:$Q$212,P213)=0),AND(V213&lt;&gt;"",COUNTIFS(Setup!$R$13:$R$212,V213)=0),AND(W213&lt;&gt;"",COUNTIFS(Setup!$R$13:$R$212,W213)=0),AND(X213&lt;&gt;"",COUNTIFS(Setup!$S$13:$S$212,X213)=0),AND(Y213&lt;&gt;"",COUNTIFS(Setup!$S$13:$S$212,Y213)=0),AND(Z213&lt;&gt;"",COUNTIFS(Setup!$T$13:$T$212,Z213)=0)),"Use listed categories",IF(J213="Pending","Confirm work-relatedness",IF(COUNTIFS($AI$9:$AI$1008,AI213,$C$9:$C$1008,"&lt;&gt;"&amp;C213)&gt;0,"Event dates disagree",IF(OR(AND(Q213&lt;&gt;"",OR(NOT(ISNUMBER(Q213)),Q213&lt;0)),AND(R213&lt;&gt;"",OR(NOT(ISNUMBER(R213)),R213&lt;0)),AND(S213&lt;&gt;"",OR(NOT(ISNUMBER(S213)),S213&lt;0))),"Check days / cost",IF(AND(I213="Lost time",OR(NOT(ISNUMBER(Q213)),Q213&lt;1)),"Enter lost days",IF(AND(I213="Restricted / modified work",OR(NOT(ISNUMBER(R213)),R213&lt;1)),"Enter restricted days",IF(AND(Z213="Closed",NOT(ISNUMBER(AB213))),"Enter closure date",IF(AND(ISNUMBER(AB213),OR(AB213&lt;C213,AB213&gt;TODAY())),"Check closure date","Ready"))))))))))))))</f>
        <v/>
      </c>
    </row>
    <row r="214" spans="1:37" ht="24.95" customHeight="1">
      <c r="A214" s="23"/>
      <c r="B214" s="23"/>
      <c r="C214" s="24"/>
      <c r="D214" s="25"/>
      <c r="E214" s="26"/>
      <c r="F214" s="26"/>
      <c r="G214" s="26"/>
      <c r="H214" s="26"/>
      <c r="I214" s="26"/>
      <c r="J214" s="26"/>
      <c r="K214" s="26"/>
      <c r="L214" s="26"/>
      <c r="M214" s="26"/>
      <c r="N214" s="26"/>
      <c r="O214" s="26"/>
      <c r="P214" s="26"/>
      <c r="Q214" s="27"/>
      <c r="R214" s="27"/>
      <c r="S214" s="28"/>
      <c r="T214" s="26"/>
      <c r="U214" s="26"/>
      <c r="V214" s="26"/>
      <c r="W214" s="26"/>
      <c r="X214" s="26"/>
      <c r="Y214" s="26"/>
      <c r="Z214" s="26"/>
      <c r="AA214" s="26"/>
      <c r="AB214" s="24"/>
      <c r="AC214" s="26"/>
      <c r="AD214" s="15" t="str">
        <f t="shared" si="18"/>
        <v/>
      </c>
      <c r="AE214" s="16" t="str">
        <f t="shared" si="19"/>
        <v/>
      </c>
      <c r="AF214" s="15" t="str">
        <f t="shared" si="20"/>
        <v/>
      </c>
      <c r="AG214" s="15">
        <f t="shared" si="21"/>
        <v>0</v>
      </c>
      <c r="AH214" s="15">
        <f t="shared" si="22"/>
        <v>0</v>
      </c>
      <c r="AI214" s="15" t="str">
        <f t="shared" si="23"/>
        <v/>
      </c>
      <c r="AJ214" s="15" t="str">
        <f>IF(AI214="","",IF(COUNTIFS($AI$9:AI214,AI214)=1,1,0))</f>
        <v/>
      </c>
      <c r="AK214" s="15" t="str">
        <f ca="1">IF(COUNTA(A214:AC214)=0,"",IF(OR(NOT(ISNUMBER(C214)),C214&lt;1),"Missing / invalid date",IF(A214="","Missing case ID",IF(COUNTIFS($A$9:$A$1008,A214)&gt;1,"Duplicate case ID",IF(C214&gt;TODAY(),"Future incident date",IF(OR(E214="",F214="",G214="",H214="",I214="",J214=""),"Complete required fields",IF(OR(AND(E214&lt;&gt;"",COUNTIFS(Setup!$F$13:$F$212,E214)=0),AND(F214&lt;&gt;"",COUNTIFS(Setup!$G$13:$G$212,F214)=0),AND(G214&lt;&gt;"",COUNTIFS(Setup!$H$13:$H$212,G214)=0),AND(H214&lt;&gt;"",COUNTIFS(Setup!$I$13:$I$212,H214)=0),AND(I214&lt;&gt;"",COUNTIFS(Setup!$J$13:$J$212,I214)=0),AND(J214&lt;&gt;"",COUNTIFS(Setup!$K$13:$K$212,J214)=0),AND(K214&lt;&gt;"",COUNTIFS(Setup!$L$13:$L$212,K214)=0),AND(L214&lt;&gt;"",COUNTIFS(Setup!$M$13:$M$212,L214)=0),AND(M214&lt;&gt;"",COUNTIFS(Setup!$N$13:$N$212,M214)=0),AND(N214&lt;&gt;"",COUNTIFS(Setup!$O$13:$O$212,N214)=0),AND(O214&lt;&gt;"",COUNTIFS(Setup!$P$13:$P$212,O214)=0),AND(P214&lt;&gt;"",COUNTIFS(Setup!$Q$13:$Q$212,P214)=0),AND(V214&lt;&gt;"",COUNTIFS(Setup!$R$13:$R$212,V214)=0),AND(W214&lt;&gt;"",COUNTIFS(Setup!$R$13:$R$212,W214)=0),AND(X214&lt;&gt;"",COUNTIFS(Setup!$S$13:$S$212,X214)=0),AND(Y214&lt;&gt;"",COUNTIFS(Setup!$S$13:$S$212,Y214)=0),AND(Z214&lt;&gt;"",COUNTIFS(Setup!$T$13:$T$212,Z214)=0)),"Use listed categories",IF(J214="Pending","Confirm work-relatedness",IF(COUNTIFS($AI$9:$AI$1008,AI214,$C$9:$C$1008,"&lt;&gt;"&amp;C214)&gt;0,"Event dates disagree",IF(OR(AND(Q214&lt;&gt;"",OR(NOT(ISNUMBER(Q214)),Q214&lt;0)),AND(R214&lt;&gt;"",OR(NOT(ISNUMBER(R214)),R214&lt;0)),AND(S214&lt;&gt;"",OR(NOT(ISNUMBER(S214)),S214&lt;0))),"Check days / cost",IF(AND(I214="Lost time",OR(NOT(ISNUMBER(Q214)),Q214&lt;1)),"Enter lost days",IF(AND(I214="Restricted / modified work",OR(NOT(ISNUMBER(R214)),R214&lt;1)),"Enter restricted days",IF(AND(Z214="Closed",NOT(ISNUMBER(AB214))),"Enter closure date",IF(AND(ISNUMBER(AB214),OR(AB214&lt;C214,AB214&gt;TODAY())),"Check closure date","Ready"))))))))))))))</f>
        <v/>
      </c>
    </row>
    <row r="215" spans="1:37" ht="24.95" customHeight="1">
      <c r="A215" s="17"/>
      <c r="B215" s="17"/>
      <c r="C215" s="18"/>
      <c r="D215" s="19"/>
      <c r="E215" s="20"/>
      <c r="F215" s="20"/>
      <c r="G215" s="20"/>
      <c r="H215" s="20"/>
      <c r="I215" s="20"/>
      <c r="J215" s="20"/>
      <c r="K215" s="20"/>
      <c r="L215" s="20"/>
      <c r="M215" s="20"/>
      <c r="N215" s="20"/>
      <c r="O215" s="20"/>
      <c r="P215" s="20"/>
      <c r="Q215" s="21"/>
      <c r="R215" s="21"/>
      <c r="S215" s="22"/>
      <c r="T215" s="20"/>
      <c r="U215" s="20"/>
      <c r="V215" s="20"/>
      <c r="W215" s="20"/>
      <c r="X215" s="20"/>
      <c r="Y215" s="20"/>
      <c r="Z215" s="20"/>
      <c r="AA215" s="20"/>
      <c r="AB215" s="18"/>
      <c r="AC215" s="20"/>
      <c r="AD215" s="15" t="str">
        <f t="shared" si="18"/>
        <v/>
      </c>
      <c r="AE215" s="16" t="str">
        <f t="shared" si="19"/>
        <v/>
      </c>
      <c r="AF215" s="15" t="str">
        <f t="shared" si="20"/>
        <v/>
      </c>
      <c r="AG215" s="15">
        <f t="shared" si="21"/>
        <v>0</v>
      </c>
      <c r="AH215" s="15">
        <f t="shared" si="22"/>
        <v>0</v>
      </c>
      <c r="AI215" s="15" t="str">
        <f t="shared" si="23"/>
        <v/>
      </c>
      <c r="AJ215" s="15" t="str">
        <f>IF(AI215="","",IF(COUNTIFS($AI$9:AI215,AI215)=1,1,0))</f>
        <v/>
      </c>
      <c r="AK215" s="15" t="str">
        <f ca="1">IF(COUNTA(A215:AC215)=0,"",IF(OR(NOT(ISNUMBER(C215)),C215&lt;1),"Missing / invalid date",IF(A215="","Missing case ID",IF(COUNTIFS($A$9:$A$1008,A215)&gt;1,"Duplicate case ID",IF(C215&gt;TODAY(),"Future incident date",IF(OR(E215="",F215="",G215="",H215="",I215="",J215=""),"Complete required fields",IF(OR(AND(E215&lt;&gt;"",COUNTIFS(Setup!$F$13:$F$212,E215)=0),AND(F215&lt;&gt;"",COUNTIFS(Setup!$G$13:$G$212,F215)=0),AND(G215&lt;&gt;"",COUNTIFS(Setup!$H$13:$H$212,G215)=0),AND(H215&lt;&gt;"",COUNTIFS(Setup!$I$13:$I$212,H215)=0),AND(I215&lt;&gt;"",COUNTIFS(Setup!$J$13:$J$212,I215)=0),AND(J215&lt;&gt;"",COUNTIFS(Setup!$K$13:$K$212,J215)=0),AND(K215&lt;&gt;"",COUNTIFS(Setup!$L$13:$L$212,K215)=0),AND(L215&lt;&gt;"",COUNTIFS(Setup!$M$13:$M$212,L215)=0),AND(M215&lt;&gt;"",COUNTIFS(Setup!$N$13:$N$212,M215)=0),AND(N215&lt;&gt;"",COUNTIFS(Setup!$O$13:$O$212,N215)=0),AND(O215&lt;&gt;"",COUNTIFS(Setup!$P$13:$P$212,O215)=0),AND(P215&lt;&gt;"",COUNTIFS(Setup!$Q$13:$Q$212,P215)=0),AND(V215&lt;&gt;"",COUNTIFS(Setup!$R$13:$R$212,V215)=0),AND(W215&lt;&gt;"",COUNTIFS(Setup!$R$13:$R$212,W215)=0),AND(X215&lt;&gt;"",COUNTIFS(Setup!$S$13:$S$212,X215)=0),AND(Y215&lt;&gt;"",COUNTIFS(Setup!$S$13:$S$212,Y215)=0),AND(Z215&lt;&gt;"",COUNTIFS(Setup!$T$13:$T$212,Z215)=0)),"Use listed categories",IF(J215="Pending","Confirm work-relatedness",IF(COUNTIFS($AI$9:$AI$1008,AI215,$C$9:$C$1008,"&lt;&gt;"&amp;C215)&gt;0,"Event dates disagree",IF(OR(AND(Q215&lt;&gt;"",OR(NOT(ISNUMBER(Q215)),Q215&lt;0)),AND(R215&lt;&gt;"",OR(NOT(ISNUMBER(R215)),R215&lt;0)),AND(S215&lt;&gt;"",OR(NOT(ISNUMBER(S215)),S215&lt;0))),"Check days / cost",IF(AND(I215="Lost time",OR(NOT(ISNUMBER(Q215)),Q215&lt;1)),"Enter lost days",IF(AND(I215="Restricted / modified work",OR(NOT(ISNUMBER(R215)),R215&lt;1)),"Enter restricted days",IF(AND(Z215="Closed",NOT(ISNUMBER(AB215))),"Enter closure date",IF(AND(ISNUMBER(AB215),OR(AB215&lt;C215,AB215&gt;TODAY())),"Check closure date","Ready"))))))))))))))</f>
        <v/>
      </c>
    </row>
    <row r="216" spans="1:37" ht="24.95" customHeight="1">
      <c r="A216" s="23"/>
      <c r="B216" s="23"/>
      <c r="C216" s="24"/>
      <c r="D216" s="25"/>
      <c r="E216" s="26"/>
      <c r="F216" s="26"/>
      <c r="G216" s="26"/>
      <c r="H216" s="26"/>
      <c r="I216" s="26"/>
      <c r="J216" s="26"/>
      <c r="K216" s="26"/>
      <c r="L216" s="26"/>
      <c r="M216" s="26"/>
      <c r="N216" s="26"/>
      <c r="O216" s="26"/>
      <c r="P216" s="26"/>
      <c r="Q216" s="27"/>
      <c r="R216" s="27"/>
      <c r="S216" s="28"/>
      <c r="T216" s="26"/>
      <c r="U216" s="26"/>
      <c r="V216" s="26"/>
      <c r="W216" s="26"/>
      <c r="X216" s="26"/>
      <c r="Y216" s="26"/>
      <c r="Z216" s="26"/>
      <c r="AA216" s="26"/>
      <c r="AB216" s="24"/>
      <c r="AC216" s="26"/>
      <c r="AD216" s="15" t="str">
        <f t="shared" si="18"/>
        <v/>
      </c>
      <c r="AE216" s="16" t="str">
        <f t="shared" si="19"/>
        <v/>
      </c>
      <c r="AF216" s="15" t="str">
        <f t="shared" si="20"/>
        <v/>
      </c>
      <c r="AG216" s="15">
        <f t="shared" si="21"/>
        <v>0</v>
      </c>
      <c r="AH216" s="15">
        <f t="shared" si="22"/>
        <v>0</v>
      </c>
      <c r="AI216" s="15" t="str">
        <f t="shared" si="23"/>
        <v/>
      </c>
      <c r="AJ216" s="15" t="str">
        <f>IF(AI216="","",IF(COUNTIFS($AI$9:AI216,AI216)=1,1,0))</f>
        <v/>
      </c>
      <c r="AK216" s="15" t="str">
        <f ca="1">IF(COUNTA(A216:AC216)=0,"",IF(OR(NOT(ISNUMBER(C216)),C216&lt;1),"Missing / invalid date",IF(A216="","Missing case ID",IF(COUNTIFS($A$9:$A$1008,A216)&gt;1,"Duplicate case ID",IF(C216&gt;TODAY(),"Future incident date",IF(OR(E216="",F216="",G216="",H216="",I216="",J216=""),"Complete required fields",IF(OR(AND(E216&lt;&gt;"",COUNTIFS(Setup!$F$13:$F$212,E216)=0),AND(F216&lt;&gt;"",COUNTIFS(Setup!$G$13:$G$212,F216)=0),AND(G216&lt;&gt;"",COUNTIFS(Setup!$H$13:$H$212,G216)=0),AND(H216&lt;&gt;"",COUNTIFS(Setup!$I$13:$I$212,H216)=0),AND(I216&lt;&gt;"",COUNTIFS(Setup!$J$13:$J$212,I216)=0),AND(J216&lt;&gt;"",COUNTIFS(Setup!$K$13:$K$212,J216)=0),AND(K216&lt;&gt;"",COUNTIFS(Setup!$L$13:$L$212,K216)=0),AND(L216&lt;&gt;"",COUNTIFS(Setup!$M$13:$M$212,L216)=0),AND(M216&lt;&gt;"",COUNTIFS(Setup!$N$13:$N$212,M216)=0),AND(N216&lt;&gt;"",COUNTIFS(Setup!$O$13:$O$212,N216)=0),AND(O216&lt;&gt;"",COUNTIFS(Setup!$P$13:$P$212,O216)=0),AND(P216&lt;&gt;"",COUNTIFS(Setup!$Q$13:$Q$212,P216)=0),AND(V216&lt;&gt;"",COUNTIFS(Setup!$R$13:$R$212,V216)=0),AND(W216&lt;&gt;"",COUNTIFS(Setup!$R$13:$R$212,W216)=0),AND(X216&lt;&gt;"",COUNTIFS(Setup!$S$13:$S$212,X216)=0),AND(Y216&lt;&gt;"",COUNTIFS(Setup!$S$13:$S$212,Y216)=0),AND(Z216&lt;&gt;"",COUNTIFS(Setup!$T$13:$T$212,Z216)=0)),"Use listed categories",IF(J216="Pending","Confirm work-relatedness",IF(COUNTIFS($AI$9:$AI$1008,AI216,$C$9:$C$1008,"&lt;&gt;"&amp;C216)&gt;0,"Event dates disagree",IF(OR(AND(Q216&lt;&gt;"",OR(NOT(ISNUMBER(Q216)),Q216&lt;0)),AND(R216&lt;&gt;"",OR(NOT(ISNUMBER(R216)),R216&lt;0)),AND(S216&lt;&gt;"",OR(NOT(ISNUMBER(S216)),S216&lt;0))),"Check days / cost",IF(AND(I216="Lost time",OR(NOT(ISNUMBER(Q216)),Q216&lt;1)),"Enter lost days",IF(AND(I216="Restricted / modified work",OR(NOT(ISNUMBER(R216)),R216&lt;1)),"Enter restricted days",IF(AND(Z216="Closed",NOT(ISNUMBER(AB216))),"Enter closure date",IF(AND(ISNUMBER(AB216),OR(AB216&lt;C216,AB216&gt;TODAY())),"Check closure date","Ready"))))))))))))))</f>
        <v/>
      </c>
    </row>
    <row r="217" spans="1:37" ht="24.95" customHeight="1">
      <c r="A217" s="17"/>
      <c r="B217" s="17"/>
      <c r="C217" s="18"/>
      <c r="D217" s="19"/>
      <c r="E217" s="20"/>
      <c r="F217" s="20"/>
      <c r="G217" s="20"/>
      <c r="H217" s="20"/>
      <c r="I217" s="20"/>
      <c r="J217" s="20"/>
      <c r="K217" s="20"/>
      <c r="L217" s="20"/>
      <c r="M217" s="20"/>
      <c r="N217" s="20"/>
      <c r="O217" s="20"/>
      <c r="P217" s="20"/>
      <c r="Q217" s="21"/>
      <c r="R217" s="21"/>
      <c r="S217" s="22"/>
      <c r="T217" s="20"/>
      <c r="U217" s="20"/>
      <c r="V217" s="20"/>
      <c r="W217" s="20"/>
      <c r="X217" s="20"/>
      <c r="Y217" s="20"/>
      <c r="Z217" s="20"/>
      <c r="AA217" s="20"/>
      <c r="AB217" s="18"/>
      <c r="AC217" s="20"/>
      <c r="AD217" s="15" t="str">
        <f t="shared" si="18"/>
        <v/>
      </c>
      <c r="AE217" s="16" t="str">
        <f t="shared" si="19"/>
        <v/>
      </c>
      <c r="AF217" s="15" t="str">
        <f t="shared" si="20"/>
        <v/>
      </c>
      <c r="AG217" s="15">
        <f t="shared" si="21"/>
        <v>0</v>
      </c>
      <c r="AH217" s="15">
        <f t="shared" si="22"/>
        <v>0</v>
      </c>
      <c r="AI217" s="15" t="str">
        <f t="shared" si="23"/>
        <v/>
      </c>
      <c r="AJ217" s="15" t="str">
        <f>IF(AI217="","",IF(COUNTIFS($AI$9:AI217,AI217)=1,1,0))</f>
        <v/>
      </c>
      <c r="AK217" s="15" t="str">
        <f ca="1">IF(COUNTA(A217:AC217)=0,"",IF(OR(NOT(ISNUMBER(C217)),C217&lt;1),"Missing / invalid date",IF(A217="","Missing case ID",IF(COUNTIFS($A$9:$A$1008,A217)&gt;1,"Duplicate case ID",IF(C217&gt;TODAY(),"Future incident date",IF(OR(E217="",F217="",G217="",H217="",I217="",J217=""),"Complete required fields",IF(OR(AND(E217&lt;&gt;"",COUNTIFS(Setup!$F$13:$F$212,E217)=0),AND(F217&lt;&gt;"",COUNTIFS(Setup!$G$13:$G$212,F217)=0),AND(G217&lt;&gt;"",COUNTIFS(Setup!$H$13:$H$212,G217)=0),AND(H217&lt;&gt;"",COUNTIFS(Setup!$I$13:$I$212,H217)=0),AND(I217&lt;&gt;"",COUNTIFS(Setup!$J$13:$J$212,I217)=0),AND(J217&lt;&gt;"",COUNTIFS(Setup!$K$13:$K$212,J217)=0),AND(K217&lt;&gt;"",COUNTIFS(Setup!$L$13:$L$212,K217)=0),AND(L217&lt;&gt;"",COUNTIFS(Setup!$M$13:$M$212,L217)=0),AND(M217&lt;&gt;"",COUNTIFS(Setup!$N$13:$N$212,M217)=0),AND(N217&lt;&gt;"",COUNTIFS(Setup!$O$13:$O$212,N217)=0),AND(O217&lt;&gt;"",COUNTIFS(Setup!$P$13:$P$212,O217)=0),AND(P217&lt;&gt;"",COUNTIFS(Setup!$Q$13:$Q$212,P217)=0),AND(V217&lt;&gt;"",COUNTIFS(Setup!$R$13:$R$212,V217)=0),AND(W217&lt;&gt;"",COUNTIFS(Setup!$R$13:$R$212,W217)=0),AND(X217&lt;&gt;"",COUNTIFS(Setup!$S$13:$S$212,X217)=0),AND(Y217&lt;&gt;"",COUNTIFS(Setup!$S$13:$S$212,Y217)=0),AND(Z217&lt;&gt;"",COUNTIFS(Setup!$T$13:$T$212,Z217)=0)),"Use listed categories",IF(J217="Pending","Confirm work-relatedness",IF(COUNTIFS($AI$9:$AI$1008,AI217,$C$9:$C$1008,"&lt;&gt;"&amp;C217)&gt;0,"Event dates disagree",IF(OR(AND(Q217&lt;&gt;"",OR(NOT(ISNUMBER(Q217)),Q217&lt;0)),AND(R217&lt;&gt;"",OR(NOT(ISNUMBER(R217)),R217&lt;0)),AND(S217&lt;&gt;"",OR(NOT(ISNUMBER(S217)),S217&lt;0))),"Check days / cost",IF(AND(I217="Lost time",OR(NOT(ISNUMBER(Q217)),Q217&lt;1)),"Enter lost days",IF(AND(I217="Restricted / modified work",OR(NOT(ISNUMBER(R217)),R217&lt;1)),"Enter restricted days",IF(AND(Z217="Closed",NOT(ISNUMBER(AB217))),"Enter closure date",IF(AND(ISNUMBER(AB217),OR(AB217&lt;C217,AB217&gt;TODAY())),"Check closure date","Ready"))))))))))))))</f>
        <v/>
      </c>
    </row>
    <row r="218" spans="1:37" ht="24.95" customHeight="1">
      <c r="A218" s="23"/>
      <c r="B218" s="23"/>
      <c r="C218" s="24"/>
      <c r="D218" s="25"/>
      <c r="E218" s="26"/>
      <c r="F218" s="26"/>
      <c r="G218" s="26"/>
      <c r="H218" s="26"/>
      <c r="I218" s="26"/>
      <c r="J218" s="26"/>
      <c r="K218" s="26"/>
      <c r="L218" s="26"/>
      <c r="M218" s="26"/>
      <c r="N218" s="26"/>
      <c r="O218" s="26"/>
      <c r="P218" s="26"/>
      <c r="Q218" s="27"/>
      <c r="R218" s="27"/>
      <c r="S218" s="28"/>
      <c r="T218" s="26"/>
      <c r="U218" s="26"/>
      <c r="V218" s="26"/>
      <c r="W218" s="26"/>
      <c r="X218" s="26"/>
      <c r="Y218" s="26"/>
      <c r="Z218" s="26"/>
      <c r="AA218" s="26"/>
      <c r="AB218" s="24"/>
      <c r="AC218" s="26"/>
      <c r="AD218" s="15" t="str">
        <f t="shared" si="18"/>
        <v/>
      </c>
      <c r="AE218" s="16" t="str">
        <f t="shared" si="19"/>
        <v/>
      </c>
      <c r="AF218" s="15" t="str">
        <f t="shared" si="20"/>
        <v/>
      </c>
      <c r="AG218" s="15">
        <f t="shared" si="21"/>
        <v>0</v>
      </c>
      <c r="AH218" s="15">
        <f t="shared" si="22"/>
        <v>0</v>
      </c>
      <c r="AI218" s="15" t="str">
        <f t="shared" si="23"/>
        <v/>
      </c>
      <c r="AJ218" s="15" t="str">
        <f>IF(AI218="","",IF(COUNTIFS($AI$9:AI218,AI218)=1,1,0))</f>
        <v/>
      </c>
      <c r="AK218" s="15" t="str">
        <f ca="1">IF(COUNTA(A218:AC218)=0,"",IF(OR(NOT(ISNUMBER(C218)),C218&lt;1),"Missing / invalid date",IF(A218="","Missing case ID",IF(COUNTIFS($A$9:$A$1008,A218)&gt;1,"Duplicate case ID",IF(C218&gt;TODAY(),"Future incident date",IF(OR(E218="",F218="",G218="",H218="",I218="",J218=""),"Complete required fields",IF(OR(AND(E218&lt;&gt;"",COUNTIFS(Setup!$F$13:$F$212,E218)=0),AND(F218&lt;&gt;"",COUNTIFS(Setup!$G$13:$G$212,F218)=0),AND(G218&lt;&gt;"",COUNTIFS(Setup!$H$13:$H$212,G218)=0),AND(H218&lt;&gt;"",COUNTIFS(Setup!$I$13:$I$212,H218)=0),AND(I218&lt;&gt;"",COUNTIFS(Setup!$J$13:$J$212,I218)=0),AND(J218&lt;&gt;"",COUNTIFS(Setup!$K$13:$K$212,J218)=0),AND(K218&lt;&gt;"",COUNTIFS(Setup!$L$13:$L$212,K218)=0),AND(L218&lt;&gt;"",COUNTIFS(Setup!$M$13:$M$212,L218)=0),AND(M218&lt;&gt;"",COUNTIFS(Setup!$N$13:$N$212,M218)=0),AND(N218&lt;&gt;"",COUNTIFS(Setup!$O$13:$O$212,N218)=0),AND(O218&lt;&gt;"",COUNTIFS(Setup!$P$13:$P$212,O218)=0),AND(P218&lt;&gt;"",COUNTIFS(Setup!$Q$13:$Q$212,P218)=0),AND(V218&lt;&gt;"",COUNTIFS(Setup!$R$13:$R$212,V218)=0),AND(W218&lt;&gt;"",COUNTIFS(Setup!$R$13:$R$212,W218)=0),AND(X218&lt;&gt;"",COUNTIFS(Setup!$S$13:$S$212,X218)=0),AND(Y218&lt;&gt;"",COUNTIFS(Setup!$S$13:$S$212,Y218)=0),AND(Z218&lt;&gt;"",COUNTIFS(Setup!$T$13:$T$212,Z218)=0)),"Use listed categories",IF(J218="Pending","Confirm work-relatedness",IF(COUNTIFS($AI$9:$AI$1008,AI218,$C$9:$C$1008,"&lt;&gt;"&amp;C218)&gt;0,"Event dates disagree",IF(OR(AND(Q218&lt;&gt;"",OR(NOT(ISNUMBER(Q218)),Q218&lt;0)),AND(R218&lt;&gt;"",OR(NOT(ISNUMBER(R218)),R218&lt;0)),AND(S218&lt;&gt;"",OR(NOT(ISNUMBER(S218)),S218&lt;0))),"Check days / cost",IF(AND(I218="Lost time",OR(NOT(ISNUMBER(Q218)),Q218&lt;1)),"Enter lost days",IF(AND(I218="Restricted / modified work",OR(NOT(ISNUMBER(R218)),R218&lt;1)),"Enter restricted days",IF(AND(Z218="Closed",NOT(ISNUMBER(AB218))),"Enter closure date",IF(AND(ISNUMBER(AB218),OR(AB218&lt;C218,AB218&gt;TODAY())),"Check closure date","Ready"))))))))))))))</f>
        <v/>
      </c>
    </row>
    <row r="219" spans="1:37" ht="24.95" customHeight="1">
      <c r="A219" s="17"/>
      <c r="B219" s="17"/>
      <c r="C219" s="18"/>
      <c r="D219" s="19"/>
      <c r="E219" s="20"/>
      <c r="F219" s="20"/>
      <c r="G219" s="20"/>
      <c r="H219" s="20"/>
      <c r="I219" s="20"/>
      <c r="J219" s="20"/>
      <c r="K219" s="20"/>
      <c r="L219" s="20"/>
      <c r="M219" s="20"/>
      <c r="N219" s="20"/>
      <c r="O219" s="20"/>
      <c r="P219" s="20"/>
      <c r="Q219" s="21"/>
      <c r="R219" s="21"/>
      <c r="S219" s="22"/>
      <c r="T219" s="20"/>
      <c r="U219" s="20"/>
      <c r="V219" s="20"/>
      <c r="W219" s="20"/>
      <c r="X219" s="20"/>
      <c r="Y219" s="20"/>
      <c r="Z219" s="20"/>
      <c r="AA219" s="20"/>
      <c r="AB219" s="18"/>
      <c r="AC219" s="20"/>
      <c r="AD219" s="15" t="str">
        <f t="shared" si="18"/>
        <v/>
      </c>
      <c r="AE219" s="16" t="str">
        <f t="shared" si="19"/>
        <v/>
      </c>
      <c r="AF219" s="15" t="str">
        <f t="shared" si="20"/>
        <v/>
      </c>
      <c r="AG219" s="15">
        <f t="shared" si="21"/>
        <v>0</v>
      </c>
      <c r="AH219" s="15">
        <f t="shared" si="22"/>
        <v>0</v>
      </c>
      <c r="AI219" s="15" t="str">
        <f t="shared" si="23"/>
        <v/>
      </c>
      <c r="AJ219" s="15" t="str">
        <f>IF(AI219="","",IF(COUNTIFS($AI$9:AI219,AI219)=1,1,0))</f>
        <v/>
      </c>
      <c r="AK219" s="15" t="str">
        <f ca="1">IF(COUNTA(A219:AC219)=0,"",IF(OR(NOT(ISNUMBER(C219)),C219&lt;1),"Missing / invalid date",IF(A219="","Missing case ID",IF(COUNTIFS($A$9:$A$1008,A219)&gt;1,"Duplicate case ID",IF(C219&gt;TODAY(),"Future incident date",IF(OR(E219="",F219="",G219="",H219="",I219="",J219=""),"Complete required fields",IF(OR(AND(E219&lt;&gt;"",COUNTIFS(Setup!$F$13:$F$212,E219)=0),AND(F219&lt;&gt;"",COUNTIFS(Setup!$G$13:$G$212,F219)=0),AND(G219&lt;&gt;"",COUNTIFS(Setup!$H$13:$H$212,G219)=0),AND(H219&lt;&gt;"",COUNTIFS(Setup!$I$13:$I$212,H219)=0),AND(I219&lt;&gt;"",COUNTIFS(Setup!$J$13:$J$212,I219)=0),AND(J219&lt;&gt;"",COUNTIFS(Setup!$K$13:$K$212,J219)=0),AND(K219&lt;&gt;"",COUNTIFS(Setup!$L$13:$L$212,K219)=0),AND(L219&lt;&gt;"",COUNTIFS(Setup!$M$13:$M$212,L219)=0),AND(M219&lt;&gt;"",COUNTIFS(Setup!$N$13:$N$212,M219)=0),AND(N219&lt;&gt;"",COUNTIFS(Setup!$O$13:$O$212,N219)=0),AND(O219&lt;&gt;"",COUNTIFS(Setup!$P$13:$P$212,O219)=0),AND(P219&lt;&gt;"",COUNTIFS(Setup!$Q$13:$Q$212,P219)=0),AND(V219&lt;&gt;"",COUNTIFS(Setup!$R$13:$R$212,V219)=0),AND(W219&lt;&gt;"",COUNTIFS(Setup!$R$13:$R$212,W219)=0),AND(X219&lt;&gt;"",COUNTIFS(Setup!$S$13:$S$212,X219)=0),AND(Y219&lt;&gt;"",COUNTIFS(Setup!$S$13:$S$212,Y219)=0),AND(Z219&lt;&gt;"",COUNTIFS(Setup!$T$13:$T$212,Z219)=0)),"Use listed categories",IF(J219="Pending","Confirm work-relatedness",IF(COUNTIFS($AI$9:$AI$1008,AI219,$C$9:$C$1008,"&lt;&gt;"&amp;C219)&gt;0,"Event dates disagree",IF(OR(AND(Q219&lt;&gt;"",OR(NOT(ISNUMBER(Q219)),Q219&lt;0)),AND(R219&lt;&gt;"",OR(NOT(ISNUMBER(R219)),R219&lt;0)),AND(S219&lt;&gt;"",OR(NOT(ISNUMBER(S219)),S219&lt;0))),"Check days / cost",IF(AND(I219="Lost time",OR(NOT(ISNUMBER(Q219)),Q219&lt;1)),"Enter lost days",IF(AND(I219="Restricted / modified work",OR(NOT(ISNUMBER(R219)),R219&lt;1)),"Enter restricted days",IF(AND(Z219="Closed",NOT(ISNUMBER(AB219))),"Enter closure date",IF(AND(ISNUMBER(AB219),OR(AB219&lt;C219,AB219&gt;TODAY())),"Check closure date","Ready"))))))))))))))</f>
        <v/>
      </c>
    </row>
    <row r="220" spans="1:37" ht="24.95" customHeight="1">
      <c r="A220" s="23"/>
      <c r="B220" s="23"/>
      <c r="C220" s="24"/>
      <c r="D220" s="25"/>
      <c r="E220" s="26"/>
      <c r="F220" s="26"/>
      <c r="G220" s="26"/>
      <c r="H220" s="26"/>
      <c r="I220" s="26"/>
      <c r="J220" s="26"/>
      <c r="K220" s="26"/>
      <c r="L220" s="26"/>
      <c r="M220" s="26"/>
      <c r="N220" s="26"/>
      <c r="O220" s="26"/>
      <c r="P220" s="26"/>
      <c r="Q220" s="27"/>
      <c r="R220" s="27"/>
      <c r="S220" s="28"/>
      <c r="T220" s="26"/>
      <c r="U220" s="26"/>
      <c r="V220" s="26"/>
      <c r="W220" s="26"/>
      <c r="X220" s="26"/>
      <c r="Y220" s="26"/>
      <c r="Z220" s="26"/>
      <c r="AA220" s="26"/>
      <c r="AB220" s="24"/>
      <c r="AC220" s="26"/>
      <c r="AD220" s="15" t="str">
        <f t="shared" si="18"/>
        <v/>
      </c>
      <c r="AE220" s="16" t="str">
        <f t="shared" si="19"/>
        <v/>
      </c>
      <c r="AF220" s="15" t="str">
        <f t="shared" si="20"/>
        <v/>
      </c>
      <c r="AG220" s="15">
        <f t="shared" si="21"/>
        <v>0</v>
      </c>
      <c r="AH220" s="15">
        <f t="shared" si="22"/>
        <v>0</v>
      </c>
      <c r="AI220" s="15" t="str">
        <f t="shared" si="23"/>
        <v/>
      </c>
      <c r="AJ220" s="15" t="str">
        <f>IF(AI220="","",IF(COUNTIFS($AI$9:AI220,AI220)=1,1,0))</f>
        <v/>
      </c>
      <c r="AK220" s="15" t="str">
        <f ca="1">IF(COUNTA(A220:AC220)=0,"",IF(OR(NOT(ISNUMBER(C220)),C220&lt;1),"Missing / invalid date",IF(A220="","Missing case ID",IF(COUNTIFS($A$9:$A$1008,A220)&gt;1,"Duplicate case ID",IF(C220&gt;TODAY(),"Future incident date",IF(OR(E220="",F220="",G220="",H220="",I220="",J220=""),"Complete required fields",IF(OR(AND(E220&lt;&gt;"",COUNTIFS(Setup!$F$13:$F$212,E220)=0),AND(F220&lt;&gt;"",COUNTIFS(Setup!$G$13:$G$212,F220)=0),AND(G220&lt;&gt;"",COUNTIFS(Setup!$H$13:$H$212,G220)=0),AND(H220&lt;&gt;"",COUNTIFS(Setup!$I$13:$I$212,H220)=0),AND(I220&lt;&gt;"",COUNTIFS(Setup!$J$13:$J$212,I220)=0),AND(J220&lt;&gt;"",COUNTIFS(Setup!$K$13:$K$212,J220)=0),AND(K220&lt;&gt;"",COUNTIFS(Setup!$L$13:$L$212,K220)=0),AND(L220&lt;&gt;"",COUNTIFS(Setup!$M$13:$M$212,L220)=0),AND(M220&lt;&gt;"",COUNTIFS(Setup!$N$13:$N$212,M220)=0),AND(N220&lt;&gt;"",COUNTIFS(Setup!$O$13:$O$212,N220)=0),AND(O220&lt;&gt;"",COUNTIFS(Setup!$P$13:$P$212,O220)=0),AND(P220&lt;&gt;"",COUNTIFS(Setup!$Q$13:$Q$212,P220)=0),AND(V220&lt;&gt;"",COUNTIFS(Setup!$R$13:$R$212,V220)=0),AND(W220&lt;&gt;"",COUNTIFS(Setup!$R$13:$R$212,W220)=0),AND(X220&lt;&gt;"",COUNTIFS(Setup!$S$13:$S$212,X220)=0),AND(Y220&lt;&gt;"",COUNTIFS(Setup!$S$13:$S$212,Y220)=0),AND(Z220&lt;&gt;"",COUNTIFS(Setup!$T$13:$T$212,Z220)=0)),"Use listed categories",IF(J220="Pending","Confirm work-relatedness",IF(COUNTIFS($AI$9:$AI$1008,AI220,$C$9:$C$1008,"&lt;&gt;"&amp;C220)&gt;0,"Event dates disagree",IF(OR(AND(Q220&lt;&gt;"",OR(NOT(ISNUMBER(Q220)),Q220&lt;0)),AND(R220&lt;&gt;"",OR(NOT(ISNUMBER(R220)),R220&lt;0)),AND(S220&lt;&gt;"",OR(NOT(ISNUMBER(S220)),S220&lt;0))),"Check days / cost",IF(AND(I220="Lost time",OR(NOT(ISNUMBER(Q220)),Q220&lt;1)),"Enter lost days",IF(AND(I220="Restricted / modified work",OR(NOT(ISNUMBER(R220)),R220&lt;1)),"Enter restricted days",IF(AND(Z220="Closed",NOT(ISNUMBER(AB220))),"Enter closure date",IF(AND(ISNUMBER(AB220),OR(AB220&lt;C220,AB220&gt;TODAY())),"Check closure date","Ready"))))))))))))))</f>
        <v/>
      </c>
    </row>
    <row r="221" spans="1:37" ht="24.95" customHeight="1">
      <c r="A221" s="17"/>
      <c r="B221" s="17"/>
      <c r="C221" s="18"/>
      <c r="D221" s="19"/>
      <c r="E221" s="20"/>
      <c r="F221" s="20"/>
      <c r="G221" s="20"/>
      <c r="H221" s="20"/>
      <c r="I221" s="20"/>
      <c r="J221" s="20"/>
      <c r="K221" s="20"/>
      <c r="L221" s="20"/>
      <c r="M221" s="20"/>
      <c r="N221" s="20"/>
      <c r="O221" s="20"/>
      <c r="P221" s="20"/>
      <c r="Q221" s="21"/>
      <c r="R221" s="21"/>
      <c r="S221" s="22"/>
      <c r="T221" s="20"/>
      <c r="U221" s="20"/>
      <c r="V221" s="20"/>
      <c r="W221" s="20"/>
      <c r="X221" s="20"/>
      <c r="Y221" s="20"/>
      <c r="Z221" s="20"/>
      <c r="AA221" s="20"/>
      <c r="AB221" s="18"/>
      <c r="AC221" s="20"/>
      <c r="AD221" s="15" t="str">
        <f t="shared" si="18"/>
        <v/>
      </c>
      <c r="AE221" s="16" t="str">
        <f t="shared" si="19"/>
        <v/>
      </c>
      <c r="AF221" s="15" t="str">
        <f t="shared" si="20"/>
        <v/>
      </c>
      <c r="AG221" s="15">
        <f t="shared" si="21"/>
        <v>0</v>
      </c>
      <c r="AH221" s="15">
        <f t="shared" si="22"/>
        <v>0</v>
      </c>
      <c r="AI221" s="15" t="str">
        <f t="shared" si="23"/>
        <v/>
      </c>
      <c r="AJ221" s="15" t="str">
        <f>IF(AI221="","",IF(COUNTIFS($AI$9:AI221,AI221)=1,1,0))</f>
        <v/>
      </c>
      <c r="AK221" s="15" t="str">
        <f ca="1">IF(COUNTA(A221:AC221)=0,"",IF(OR(NOT(ISNUMBER(C221)),C221&lt;1),"Missing / invalid date",IF(A221="","Missing case ID",IF(COUNTIFS($A$9:$A$1008,A221)&gt;1,"Duplicate case ID",IF(C221&gt;TODAY(),"Future incident date",IF(OR(E221="",F221="",G221="",H221="",I221="",J221=""),"Complete required fields",IF(OR(AND(E221&lt;&gt;"",COUNTIFS(Setup!$F$13:$F$212,E221)=0),AND(F221&lt;&gt;"",COUNTIFS(Setup!$G$13:$G$212,F221)=0),AND(G221&lt;&gt;"",COUNTIFS(Setup!$H$13:$H$212,G221)=0),AND(H221&lt;&gt;"",COUNTIFS(Setup!$I$13:$I$212,H221)=0),AND(I221&lt;&gt;"",COUNTIFS(Setup!$J$13:$J$212,I221)=0),AND(J221&lt;&gt;"",COUNTIFS(Setup!$K$13:$K$212,J221)=0),AND(K221&lt;&gt;"",COUNTIFS(Setup!$L$13:$L$212,K221)=0),AND(L221&lt;&gt;"",COUNTIFS(Setup!$M$13:$M$212,L221)=0),AND(M221&lt;&gt;"",COUNTIFS(Setup!$N$13:$N$212,M221)=0),AND(N221&lt;&gt;"",COUNTIFS(Setup!$O$13:$O$212,N221)=0),AND(O221&lt;&gt;"",COUNTIFS(Setup!$P$13:$P$212,O221)=0),AND(P221&lt;&gt;"",COUNTIFS(Setup!$Q$13:$Q$212,P221)=0),AND(V221&lt;&gt;"",COUNTIFS(Setup!$R$13:$R$212,V221)=0),AND(W221&lt;&gt;"",COUNTIFS(Setup!$R$13:$R$212,W221)=0),AND(X221&lt;&gt;"",COUNTIFS(Setup!$S$13:$S$212,X221)=0),AND(Y221&lt;&gt;"",COUNTIFS(Setup!$S$13:$S$212,Y221)=0),AND(Z221&lt;&gt;"",COUNTIFS(Setup!$T$13:$T$212,Z221)=0)),"Use listed categories",IF(J221="Pending","Confirm work-relatedness",IF(COUNTIFS($AI$9:$AI$1008,AI221,$C$9:$C$1008,"&lt;&gt;"&amp;C221)&gt;0,"Event dates disagree",IF(OR(AND(Q221&lt;&gt;"",OR(NOT(ISNUMBER(Q221)),Q221&lt;0)),AND(R221&lt;&gt;"",OR(NOT(ISNUMBER(R221)),R221&lt;0)),AND(S221&lt;&gt;"",OR(NOT(ISNUMBER(S221)),S221&lt;0))),"Check days / cost",IF(AND(I221="Lost time",OR(NOT(ISNUMBER(Q221)),Q221&lt;1)),"Enter lost days",IF(AND(I221="Restricted / modified work",OR(NOT(ISNUMBER(R221)),R221&lt;1)),"Enter restricted days",IF(AND(Z221="Closed",NOT(ISNUMBER(AB221))),"Enter closure date",IF(AND(ISNUMBER(AB221),OR(AB221&lt;C221,AB221&gt;TODAY())),"Check closure date","Ready"))))))))))))))</f>
        <v/>
      </c>
    </row>
    <row r="222" spans="1:37" ht="24.95" customHeight="1">
      <c r="A222" s="23"/>
      <c r="B222" s="23"/>
      <c r="C222" s="24"/>
      <c r="D222" s="25"/>
      <c r="E222" s="26"/>
      <c r="F222" s="26"/>
      <c r="G222" s="26"/>
      <c r="H222" s="26"/>
      <c r="I222" s="26"/>
      <c r="J222" s="26"/>
      <c r="K222" s="26"/>
      <c r="L222" s="26"/>
      <c r="M222" s="26"/>
      <c r="N222" s="26"/>
      <c r="O222" s="26"/>
      <c r="P222" s="26"/>
      <c r="Q222" s="27"/>
      <c r="R222" s="27"/>
      <c r="S222" s="28"/>
      <c r="T222" s="26"/>
      <c r="U222" s="26"/>
      <c r="V222" s="26"/>
      <c r="W222" s="26"/>
      <c r="X222" s="26"/>
      <c r="Y222" s="26"/>
      <c r="Z222" s="26"/>
      <c r="AA222" s="26"/>
      <c r="AB222" s="24"/>
      <c r="AC222" s="26"/>
      <c r="AD222" s="15" t="str">
        <f t="shared" si="18"/>
        <v/>
      </c>
      <c r="AE222" s="16" t="str">
        <f t="shared" si="19"/>
        <v/>
      </c>
      <c r="AF222" s="15" t="str">
        <f t="shared" si="20"/>
        <v/>
      </c>
      <c r="AG222" s="15">
        <f t="shared" si="21"/>
        <v>0</v>
      </c>
      <c r="AH222" s="15">
        <f t="shared" si="22"/>
        <v>0</v>
      </c>
      <c r="AI222" s="15" t="str">
        <f t="shared" si="23"/>
        <v/>
      </c>
      <c r="AJ222" s="15" t="str">
        <f>IF(AI222="","",IF(COUNTIFS($AI$9:AI222,AI222)=1,1,0))</f>
        <v/>
      </c>
      <c r="AK222" s="15" t="str">
        <f ca="1">IF(COUNTA(A222:AC222)=0,"",IF(OR(NOT(ISNUMBER(C222)),C222&lt;1),"Missing / invalid date",IF(A222="","Missing case ID",IF(COUNTIFS($A$9:$A$1008,A222)&gt;1,"Duplicate case ID",IF(C222&gt;TODAY(),"Future incident date",IF(OR(E222="",F222="",G222="",H222="",I222="",J222=""),"Complete required fields",IF(OR(AND(E222&lt;&gt;"",COUNTIFS(Setup!$F$13:$F$212,E222)=0),AND(F222&lt;&gt;"",COUNTIFS(Setup!$G$13:$G$212,F222)=0),AND(G222&lt;&gt;"",COUNTIFS(Setup!$H$13:$H$212,G222)=0),AND(H222&lt;&gt;"",COUNTIFS(Setup!$I$13:$I$212,H222)=0),AND(I222&lt;&gt;"",COUNTIFS(Setup!$J$13:$J$212,I222)=0),AND(J222&lt;&gt;"",COUNTIFS(Setup!$K$13:$K$212,J222)=0),AND(K222&lt;&gt;"",COUNTIFS(Setup!$L$13:$L$212,K222)=0),AND(L222&lt;&gt;"",COUNTIFS(Setup!$M$13:$M$212,L222)=0),AND(M222&lt;&gt;"",COUNTIFS(Setup!$N$13:$N$212,M222)=0),AND(N222&lt;&gt;"",COUNTIFS(Setup!$O$13:$O$212,N222)=0),AND(O222&lt;&gt;"",COUNTIFS(Setup!$P$13:$P$212,O222)=0),AND(P222&lt;&gt;"",COUNTIFS(Setup!$Q$13:$Q$212,P222)=0),AND(V222&lt;&gt;"",COUNTIFS(Setup!$R$13:$R$212,V222)=0),AND(W222&lt;&gt;"",COUNTIFS(Setup!$R$13:$R$212,W222)=0),AND(X222&lt;&gt;"",COUNTIFS(Setup!$S$13:$S$212,X222)=0),AND(Y222&lt;&gt;"",COUNTIFS(Setup!$S$13:$S$212,Y222)=0),AND(Z222&lt;&gt;"",COUNTIFS(Setup!$T$13:$T$212,Z222)=0)),"Use listed categories",IF(J222="Pending","Confirm work-relatedness",IF(COUNTIFS($AI$9:$AI$1008,AI222,$C$9:$C$1008,"&lt;&gt;"&amp;C222)&gt;0,"Event dates disagree",IF(OR(AND(Q222&lt;&gt;"",OR(NOT(ISNUMBER(Q222)),Q222&lt;0)),AND(R222&lt;&gt;"",OR(NOT(ISNUMBER(R222)),R222&lt;0)),AND(S222&lt;&gt;"",OR(NOT(ISNUMBER(S222)),S222&lt;0))),"Check days / cost",IF(AND(I222="Lost time",OR(NOT(ISNUMBER(Q222)),Q222&lt;1)),"Enter lost days",IF(AND(I222="Restricted / modified work",OR(NOT(ISNUMBER(R222)),R222&lt;1)),"Enter restricted days",IF(AND(Z222="Closed",NOT(ISNUMBER(AB222))),"Enter closure date",IF(AND(ISNUMBER(AB222),OR(AB222&lt;C222,AB222&gt;TODAY())),"Check closure date","Ready"))))))))))))))</f>
        <v/>
      </c>
    </row>
    <row r="223" spans="1:37" ht="24.95" customHeight="1">
      <c r="A223" s="17"/>
      <c r="B223" s="17"/>
      <c r="C223" s="18"/>
      <c r="D223" s="19"/>
      <c r="E223" s="20"/>
      <c r="F223" s="20"/>
      <c r="G223" s="20"/>
      <c r="H223" s="20"/>
      <c r="I223" s="20"/>
      <c r="J223" s="20"/>
      <c r="K223" s="20"/>
      <c r="L223" s="20"/>
      <c r="M223" s="20"/>
      <c r="N223" s="20"/>
      <c r="O223" s="20"/>
      <c r="P223" s="20"/>
      <c r="Q223" s="21"/>
      <c r="R223" s="21"/>
      <c r="S223" s="22"/>
      <c r="T223" s="20"/>
      <c r="U223" s="20"/>
      <c r="V223" s="20"/>
      <c r="W223" s="20"/>
      <c r="X223" s="20"/>
      <c r="Y223" s="20"/>
      <c r="Z223" s="20"/>
      <c r="AA223" s="20"/>
      <c r="AB223" s="18"/>
      <c r="AC223" s="20"/>
      <c r="AD223" s="15" t="str">
        <f t="shared" si="18"/>
        <v/>
      </c>
      <c r="AE223" s="16" t="str">
        <f t="shared" si="19"/>
        <v/>
      </c>
      <c r="AF223" s="15" t="str">
        <f t="shared" si="20"/>
        <v/>
      </c>
      <c r="AG223" s="15">
        <f t="shared" si="21"/>
        <v>0</v>
      </c>
      <c r="AH223" s="15">
        <f t="shared" si="22"/>
        <v>0</v>
      </c>
      <c r="AI223" s="15" t="str">
        <f t="shared" si="23"/>
        <v/>
      </c>
      <c r="AJ223" s="15" t="str">
        <f>IF(AI223="","",IF(COUNTIFS($AI$9:AI223,AI223)=1,1,0))</f>
        <v/>
      </c>
      <c r="AK223" s="15" t="str">
        <f ca="1">IF(COUNTA(A223:AC223)=0,"",IF(OR(NOT(ISNUMBER(C223)),C223&lt;1),"Missing / invalid date",IF(A223="","Missing case ID",IF(COUNTIFS($A$9:$A$1008,A223)&gt;1,"Duplicate case ID",IF(C223&gt;TODAY(),"Future incident date",IF(OR(E223="",F223="",G223="",H223="",I223="",J223=""),"Complete required fields",IF(OR(AND(E223&lt;&gt;"",COUNTIFS(Setup!$F$13:$F$212,E223)=0),AND(F223&lt;&gt;"",COUNTIFS(Setup!$G$13:$G$212,F223)=0),AND(G223&lt;&gt;"",COUNTIFS(Setup!$H$13:$H$212,G223)=0),AND(H223&lt;&gt;"",COUNTIFS(Setup!$I$13:$I$212,H223)=0),AND(I223&lt;&gt;"",COUNTIFS(Setup!$J$13:$J$212,I223)=0),AND(J223&lt;&gt;"",COUNTIFS(Setup!$K$13:$K$212,J223)=0),AND(K223&lt;&gt;"",COUNTIFS(Setup!$L$13:$L$212,K223)=0),AND(L223&lt;&gt;"",COUNTIFS(Setup!$M$13:$M$212,L223)=0),AND(M223&lt;&gt;"",COUNTIFS(Setup!$N$13:$N$212,M223)=0),AND(N223&lt;&gt;"",COUNTIFS(Setup!$O$13:$O$212,N223)=0),AND(O223&lt;&gt;"",COUNTIFS(Setup!$P$13:$P$212,O223)=0),AND(P223&lt;&gt;"",COUNTIFS(Setup!$Q$13:$Q$212,P223)=0),AND(V223&lt;&gt;"",COUNTIFS(Setup!$R$13:$R$212,V223)=0),AND(W223&lt;&gt;"",COUNTIFS(Setup!$R$13:$R$212,W223)=0),AND(X223&lt;&gt;"",COUNTIFS(Setup!$S$13:$S$212,X223)=0),AND(Y223&lt;&gt;"",COUNTIFS(Setup!$S$13:$S$212,Y223)=0),AND(Z223&lt;&gt;"",COUNTIFS(Setup!$T$13:$T$212,Z223)=0)),"Use listed categories",IF(J223="Pending","Confirm work-relatedness",IF(COUNTIFS($AI$9:$AI$1008,AI223,$C$9:$C$1008,"&lt;&gt;"&amp;C223)&gt;0,"Event dates disagree",IF(OR(AND(Q223&lt;&gt;"",OR(NOT(ISNUMBER(Q223)),Q223&lt;0)),AND(R223&lt;&gt;"",OR(NOT(ISNUMBER(R223)),R223&lt;0)),AND(S223&lt;&gt;"",OR(NOT(ISNUMBER(S223)),S223&lt;0))),"Check days / cost",IF(AND(I223="Lost time",OR(NOT(ISNUMBER(Q223)),Q223&lt;1)),"Enter lost days",IF(AND(I223="Restricted / modified work",OR(NOT(ISNUMBER(R223)),R223&lt;1)),"Enter restricted days",IF(AND(Z223="Closed",NOT(ISNUMBER(AB223))),"Enter closure date",IF(AND(ISNUMBER(AB223),OR(AB223&lt;C223,AB223&gt;TODAY())),"Check closure date","Ready"))))))))))))))</f>
        <v/>
      </c>
    </row>
    <row r="224" spans="1:37" ht="24.95" customHeight="1">
      <c r="A224" s="23"/>
      <c r="B224" s="23"/>
      <c r="C224" s="24"/>
      <c r="D224" s="25"/>
      <c r="E224" s="26"/>
      <c r="F224" s="26"/>
      <c r="G224" s="26"/>
      <c r="H224" s="26"/>
      <c r="I224" s="26"/>
      <c r="J224" s="26"/>
      <c r="K224" s="26"/>
      <c r="L224" s="26"/>
      <c r="M224" s="26"/>
      <c r="N224" s="26"/>
      <c r="O224" s="26"/>
      <c r="P224" s="26"/>
      <c r="Q224" s="27"/>
      <c r="R224" s="27"/>
      <c r="S224" s="28"/>
      <c r="T224" s="26"/>
      <c r="U224" s="26"/>
      <c r="V224" s="26"/>
      <c r="W224" s="26"/>
      <c r="X224" s="26"/>
      <c r="Y224" s="26"/>
      <c r="Z224" s="26"/>
      <c r="AA224" s="26"/>
      <c r="AB224" s="24"/>
      <c r="AC224" s="26"/>
      <c r="AD224" s="15" t="str">
        <f t="shared" si="18"/>
        <v/>
      </c>
      <c r="AE224" s="16" t="str">
        <f t="shared" si="19"/>
        <v/>
      </c>
      <c r="AF224" s="15" t="str">
        <f t="shared" si="20"/>
        <v/>
      </c>
      <c r="AG224" s="15">
        <f t="shared" si="21"/>
        <v>0</v>
      </c>
      <c r="AH224" s="15">
        <f t="shared" si="22"/>
        <v>0</v>
      </c>
      <c r="AI224" s="15" t="str">
        <f t="shared" si="23"/>
        <v/>
      </c>
      <c r="AJ224" s="15" t="str">
        <f>IF(AI224="","",IF(COUNTIFS($AI$9:AI224,AI224)=1,1,0))</f>
        <v/>
      </c>
      <c r="AK224" s="15" t="str">
        <f ca="1">IF(COUNTA(A224:AC224)=0,"",IF(OR(NOT(ISNUMBER(C224)),C224&lt;1),"Missing / invalid date",IF(A224="","Missing case ID",IF(COUNTIFS($A$9:$A$1008,A224)&gt;1,"Duplicate case ID",IF(C224&gt;TODAY(),"Future incident date",IF(OR(E224="",F224="",G224="",H224="",I224="",J224=""),"Complete required fields",IF(OR(AND(E224&lt;&gt;"",COUNTIFS(Setup!$F$13:$F$212,E224)=0),AND(F224&lt;&gt;"",COUNTIFS(Setup!$G$13:$G$212,F224)=0),AND(G224&lt;&gt;"",COUNTIFS(Setup!$H$13:$H$212,G224)=0),AND(H224&lt;&gt;"",COUNTIFS(Setup!$I$13:$I$212,H224)=0),AND(I224&lt;&gt;"",COUNTIFS(Setup!$J$13:$J$212,I224)=0),AND(J224&lt;&gt;"",COUNTIFS(Setup!$K$13:$K$212,J224)=0),AND(K224&lt;&gt;"",COUNTIFS(Setup!$L$13:$L$212,K224)=0),AND(L224&lt;&gt;"",COUNTIFS(Setup!$M$13:$M$212,L224)=0),AND(M224&lt;&gt;"",COUNTIFS(Setup!$N$13:$N$212,M224)=0),AND(N224&lt;&gt;"",COUNTIFS(Setup!$O$13:$O$212,N224)=0),AND(O224&lt;&gt;"",COUNTIFS(Setup!$P$13:$P$212,O224)=0),AND(P224&lt;&gt;"",COUNTIFS(Setup!$Q$13:$Q$212,P224)=0),AND(V224&lt;&gt;"",COUNTIFS(Setup!$R$13:$R$212,V224)=0),AND(W224&lt;&gt;"",COUNTIFS(Setup!$R$13:$R$212,W224)=0),AND(X224&lt;&gt;"",COUNTIFS(Setup!$S$13:$S$212,X224)=0),AND(Y224&lt;&gt;"",COUNTIFS(Setup!$S$13:$S$212,Y224)=0),AND(Z224&lt;&gt;"",COUNTIFS(Setup!$T$13:$T$212,Z224)=0)),"Use listed categories",IF(J224="Pending","Confirm work-relatedness",IF(COUNTIFS($AI$9:$AI$1008,AI224,$C$9:$C$1008,"&lt;&gt;"&amp;C224)&gt;0,"Event dates disagree",IF(OR(AND(Q224&lt;&gt;"",OR(NOT(ISNUMBER(Q224)),Q224&lt;0)),AND(R224&lt;&gt;"",OR(NOT(ISNUMBER(R224)),R224&lt;0)),AND(S224&lt;&gt;"",OR(NOT(ISNUMBER(S224)),S224&lt;0))),"Check days / cost",IF(AND(I224="Lost time",OR(NOT(ISNUMBER(Q224)),Q224&lt;1)),"Enter lost days",IF(AND(I224="Restricted / modified work",OR(NOT(ISNUMBER(R224)),R224&lt;1)),"Enter restricted days",IF(AND(Z224="Closed",NOT(ISNUMBER(AB224))),"Enter closure date",IF(AND(ISNUMBER(AB224),OR(AB224&lt;C224,AB224&gt;TODAY())),"Check closure date","Ready"))))))))))))))</f>
        <v/>
      </c>
    </row>
    <row r="225" spans="1:37" ht="24.95" customHeight="1">
      <c r="A225" s="17"/>
      <c r="B225" s="17"/>
      <c r="C225" s="18"/>
      <c r="D225" s="19"/>
      <c r="E225" s="20"/>
      <c r="F225" s="20"/>
      <c r="G225" s="20"/>
      <c r="H225" s="20"/>
      <c r="I225" s="20"/>
      <c r="J225" s="20"/>
      <c r="K225" s="20"/>
      <c r="L225" s="20"/>
      <c r="M225" s="20"/>
      <c r="N225" s="20"/>
      <c r="O225" s="20"/>
      <c r="P225" s="20"/>
      <c r="Q225" s="21"/>
      <c r="R225" s="21"/>
      <c r="S225" s="22"/>
      <c r="T225" s="20"/>
      <c r="U225" s="20"/>
      <c r="V225" s="20"/>
      <c r="W225" s="20"/>
      <c r="X225" s="20"/>
      <c r="Y225" s="20"/>
      <c r="Z225" s="20"/>
      <c r="AA225" s="20"/>
      <c r="AB225" s="18"/>
      <c r="AC225" s="20"/>
      <c r="AD225" s="15" t="str">
        <f t="shared" si="18"/>
        <v/>
      </c>
      <c r="AE225" s="16" t="str">
        <f t="shared" si="19"/>
        <v/>
      </c>
      <c r="AF225" s="15" t="str">
        <f t="shared" si="20"/>
        <v/>
      </c>
      <c r="AG225" s="15">
        <f t="shared" si="21"/>
        <v>0</v>
      </c>
      <c r="AH225" s="15">
        <f t="shared" si="22"/>
        <v>0</v>
      </c>
      <c r="AI225" s="15" t="str">
        <f t="shared" si="23"/>
        <v/>
      </c>
      <c r="AJ225" s="15" t="str">
        <f>IF(AI225="","",IF(COUNTIFS($AI$9:AI225,AI225)=1,1,0))</f>
        <v/>
      </c>
      <c r="AK225" s="15" t="str">
        <f ca="1">IF(COUNTA(A225:AC225)=0,"",IF(OR(NOT(ISNUMBER(C225)),C225&lt;1),"Missing / invalid date",IF(A225="","Missing case ID",IF(COUNTIFS($A$9:$A$1008,A225)&gt;1,"Duplicate case ID",IF(C225&gt;TODAY(),"Future incident date",IF(OR(E225="",F225="",G225="",H225="",I225="",J225=""),"Complete required fields",IF(OR(AND(E225&lt;&gt;"",COUNTIFS(Setup!$F$13:$F$212,E225)=0),AND(F225&lt;&gt;"",COUNTIFS(Setup!$G$13:$G$212,F225)=0),AND(G225&lt;&gt;"",COUNTIFS(Setup!$H$13:$H$212,G225)=0),AND(H225&lt;&gt;"",COUNTIFS(Setup!$I$13:$I$212,H225)=0),AND(I225&lt;&gt;"",COUNTIFS(Setup!$J$13:$J$212,I225)=0),AND(J225&lt;&gt;"",COUNTIFS(Setup!$K$13:$K$212,J225)=0),AND(K225&lt;&gt;"",COUNTIFS(Setup!$L$13:$L$212,K225)=0),AND(L225&lt;&gt;"",COUNTIFS(Setup!$M$13:$M$212,L225)=0),AND(M225&lt;&gt;"",COUNTIFS(Setup!$N$13:$N$212,M225)=0),AND(N225&lt;&gt;"",COUNTIFS(Setup!$O$13:$O$212,N225)=0),AND(O225&lt;&gt;"",COUNTIFS(Setup!$P$13:$P$212,O225)=0),AND(P225&lt;&gt;"",COUNTIFS(Setup!$Q$13:$Q$212,P225)=0),AND(V225&lt;&gt;"",COUNTIFS(Setup!$R$13:$R$212,V225)=0),AND(W225&lt;&gt;"",COUNTIFS(Setup!$R$13:$R$212,W225)=0),AND(X225&lt;&gt;"",COUNTIFS(Setup!$S$13:$S$212,X225)=0),AND(Y225&lt;&gt;"",COUNTIFS(Setup!$S$13:$S$212,Y225)=0),AND(Z225&lt;&gt;"",COUNTIFS(Setup!$T$13:$T$212,Z225)=0)),"Use listed categories",IF(J225="Pending","Confirm work-relatedness",IF(COUNTIFS($AI$9:$AI$1008,AI225,$C$9:$C$1008,"&lt;&gt;"&amp;C225)&gt;0,"Event dates disagree",IF(OR(AND(Q225&lt;&gt;"",OR(NOT(ISNUMBER(Q225)),Q225&lt;0)),AND(R225&lt;&gt;"",OR(NOT(ISNUMBER(R225)),R225&lt;0)),AND(S225&lt;&gt;"",OR(NOT(ISNUMBER(S225)),S225&lt;0))),"Check days / cost",IF(AND(I225="Lost time",OR(NOT(ISNUMBER(Q225)),Q225&lt;1)),"Enter lost days",IF(AND(I225="Restricted / modified work",OR(NOT(ISNUMBER(R225)),R225&lt;1)),"Enter restricted days",IF(AND(Z225="Closed",NOT(ISNUMBER(AB225))),"Enter closure date",IF(AND(ISNUMBER(AB225),OR(AB225&lt;C225,AB225&gt;TODAY())),"Check closure date","Ready"))))))))))))))</f>
        <v/>
      </c>
    </row>
    <row r="226" spans="1:37" ht="24.95" customHeight="1">
      <c r="A226" s="23"/>
      <c r="B226" s="23"/>
      <c r="C226" s="24"/>
      <c r="D226" s="25"/>
      <c r="E226" s="26"/>
      <c r="F226" s="26"/>
      <c r="G226" s="26"/>
      <c r="H226" s="26"/>
      <c r="I226" s="26"/>
      <c r="J226" s="26"/>
      <c r="K226" s="26"/>
      <c r="L226" s="26"/>
      <c r="M226" s="26"/>
      <c r="N226" s="26"/>
      <c r="O226" s="26"/>
      <c r="P226" s="26"/>
      <c r="Q226" s="27"/>
      <c r="R226" s="27"/>
      <c r="S226" s="28"/>
      <c r="T226" s="26"/>
      <c r="U226" s="26"/>
      <c r="V226" s="26"/>
      <c r="W226" s="26"/>
      <c r="X226" s="26"/>
      <c r="Y226" s="26"/>
      <c r="Z226" s="26"/>
      <c r="AA226" s="26"/>
      <c r="AB226" s="24"/>
      <c r="AC226" s="26"/>
      <c r="AD226" s="15" t="str">
        <f t="shared" si="18"/>
        <v/>
      </c>
      <c r="AE226" s="16" t="str">
        <f t="shared" si="19"/>
        <v/>
      </c>
      <c r="AF226" s="15" t="str">
        <f t="shared" si="20"/>
        <v/>
      </c>
      <c r="AG226" s="15">
        <f t="shared" si="21"/>
        <v>0</v>
      </c>
      <c r="AH226" s="15">
        <f t="shared" si="22"/>
        <v>0</v>
      </c>
      <c r="AI226" s="15" t="str">
        <f t="shared" si="23"/>
        <v/>
      </c>
      <c r="AJ226" s="15" t="str">
        <f>IF(AI226="","",IF(COUNTIFS($AI$9:AI226,AI226)=1,1,0))</f>
        <v/>
      </c>
      <c r="AK226" s="15" t="str">
        <f ca="1">IF(COUNTA(A226:AC226)=0,"",IF(OR(NOT(ISNUMBER(C226)),C226&lt;1),"Missing / invalid date",IF(A226="","Missing case ID",IF(COUNTIFS($A$9:$A$1008,A226)&gt;1,"Duplicate case ID",IF(C226&gt;TODAY(),"Future incident date",IF(OR(E226="",F226="",G226="",H226="",I226="",J226=""),"Complete required fields",IF(OR(AND(E226&lt;&gt;"",COUNTIFS(Setup!$F$13:$F$212,E226)=0),AND(F226&lt;&gt;"",COUNTIFS(Setup!$G$13:$G$212,F226)=0),AND(G226&lt;&gt;"",COUNTIFS(Setup!$H$13:$H$212,G226)=0),AND(H226&lt;&gt;"",COUNTIFS(Setup!$I$13:$I$212,H226)=0),AND(I226&lt;&gt;"",COUNTIFS(Setup!$J$13:$J$212,I226)=0),AND(J226&lt;&gt;"",COUNTIFS(Setup!$K$13:$K$212,J226)=0),AND(K226&lt;&gt;"",COUNTIFS(Setup!$L$13:$L$212,K226)=0),AND(L226&lt;&gt;"",COUNTIFS(Setup!$M$13:$M$212,L226)=0),AND(M226&lt;&gt;"",COUNTIFS(Setup!$N$13:$N$212,M226)=0),AND(N226&lt;&gt;"",COUNTIFS(Setup!$O$13:$O$212,N226)=0),AND(O226&lt;&gt;"",COUNTIFS(Setup!$P$13:$P$212,O226)=0),AND(P226&lt;&gt;"",COUNTIFS(Setup!$Q$13:$Q$212,P226)=0),AND(V226&lt;&gt;"",COUNTIFS(Setup!$R$13:$R$212,V226)=0),AND(W226&lt;&gt;"",COUNTIFS(Setup!$R$13:$R$212,W226)=0),AND(X226&lt;&gt;"",COUNTIFS(Setup!$S$13:$S$212,X226)=0),AND(Y226&lt;&gt;"",COUNTIFS(Setup!$S$13:$S$212,Y226)=0),AND(Z226&lt;&gt;"",COUNTIFS(Setup!$T$13:$T$212,Z226)=0)),"Use listed categories",IF(J226="Pending","Confirm work-relatedness",IF(COUNTIFS($AI$9:$AI$1008,AI226,$C$9:$C$1008,"&lt;&gt;"&amp;C226)&gt;0,"Event dates disagree",IF(OR(AND(Q226&lt;&gt;"",OR(NOT(ISNUMBER(Q226)),Q226&lt;0)),AND(R226&lt;&gt;"",OR(NOT(ISNUMBER(R226)),R226&lt;0)),AND(S226&lt;&gt;"",OR(NOT(ISNUMBER(S226)),S226&lt;0))),"Check days / cost",IF(AND(I226="Lost time",OR(NOT(ISNUMBER(Q226)),Q226&lt;1)),"Enter lost days",IF(AND(I226="Restricted / modified work",OR(NOT(ISNUMBER(R226)),R226&lt;1)),"Enter restricted days",IF(AND(Z226="Closed",NOT(ISNUMBER(AB226))),"Enter closure date",IF(AND(ISNUMBER(AB226),OR(AB226&lt;C226,AB226&gt;TODAY())),"Check closure date","Ready"))))))))))))))</f>
        <v/>
      </c>
    </row>
    <row r="227" spans="1:37" ht="24.95" customHeight="1">
      <c r="A227" s="17"/>
      <c r="B227" s="17"/>
      <c r="C227" s="18"/>
      <c r="D227" s="19"/>
      <c r="E227" s="20"/>
      <c r="F227" s="20"/>
      <c r="G227" s="20"/>
      <c r="H227" s="20"/>
      <c r="I227" s="20"/>
      <c r="J227" s="20"/>
      <c r="K227" s="20"/>
      <c r="L227" s="20"/>
      <c r="M227" s="20"/>
      <c r="N227" s="20"/>
      <c r="O227" s="20"/>
      <c r="P227" s="20"/>
      <c r="Q227" s="21"/>
      <c r="R227" s="21"/>
      <c r="S227" s="22"/>
      <c r="T227" s="20"/>
      <c r="U227" s="20"/>
      <c r="V227" s="20"/>
      <c r="W227" s="20"/>
      <c r="X227" s="20"/>
      <c r="Y227" s="20"/>
      <c r="Z227" s="20"/>
      <c r="AA227" s="20"/>
      <c r="AB227" s="18"/>
      <c r="AC227" s="20"/>
      <c r="AD227" s="15" t="str">
        <f t="shared" si="18"/>
        <v/>
      </c>
      <c r="AE227" s="16" t="str">
        <f t="shared" si="19"/>
        <v/>
      </c>
      <c r="AF227" s="15" t="str">
        <f t="shared" si="20"/>
        <v/>
      </c>
      <c r="AG227" s="15">
        <f t="shared" si="21"/>
        <v>0</v>
      </c>
      <c r="AH227" s="15">
        <f t="shared" si="22"/>
        <v>0</v>
      </c>
      <c r="AI227" s="15" t="str">
        <f t="shared" si="23"/>
        <v/>
      </c>
      <c r="AJ227" s="15" t="str">
        <f>IF(AI227="","",IF(COUNTIFS($AI$9:AI227,AI227)=1,1,0))</f>
        <v/>
      </c>
      <c r="AK227" s="15" t="str">
        <f ca="1">IF(COUNTA(A227:AC227)=0,"",IF(OR(NOT(ISNUMBER(C227)),C227&lt;1),"Missing / invalid date",IF(A227="","Missing case ID",IF(COUNTIFS($A$9:$A$1008,A227)&gt;1,"Duplicate case ID",IF(C227&gt;TODAY(),"Future incident date",IF(OR(E227="",F227="",G227="",H227="",I227="",J227=""),"Complete required fields",IF(OR(AND(E227&lt;&gt;"",COUNTIFS(Setup!$F$13:$F$212,E227)=0),AND(F227&lt;&gt;"",COUNTIFS(Setup!$G$13:$G$212,F227)=0),AND(G227&lt;&gt;"",COUNTIFS(Setup!$H$13:$H$212,G227)=0),AND(H227&lt;&gt;"",COUNTIFS(Setup!$I$13:$I$212,H227)=0),AND(I227&lt;&gt;"",COUNTIFS(Setup!$J$13:$J$212,I227)=0),AND(J227&lt;&gt;"",COUNTIFS(Setup!$K$13:$K$212,J227)=0),AND(K227&lt;&gt;"",COUNTIFS(Setup!$L$13:$L$212,K227)=0),AND(L227&lt;&gt;"",COUNTIFS(Setup!$M$13:$M$212,L227)=0),AND(M227&lt;&gt;"",COUNTIFS(Setup!$N$13:$N$212,M227)=0),AND(N227&lt;&gt;"",COUNTIFS(Setup!$O$13:$O$212,N227)=0),AND(O227&lt;&gt;"",COUNTIFS(Setup!$P$13:$P$212,O227)=0),AND(P227&lt;&gt;"",COUNTIFS(Setup!$Q$13:$Q$212,P227)=0),AND(V227&lt;&gt;"",COUNTIFS(Setup!$R$13:$R$212,V227)=0),AND(W227&lt;&gt;"",COUNTIFS(Setup!$R$13:$R$212,W227)=0),AND(X227&lt;&gt;"",COUNTIFS(Setup!$S$13:$S$212,X227)=0),AND(Y227&lt;&gt;"",COUNTIFS(Setup!$S$13:$S$212,Y227)=0),AND(Z227&lt;&gt;"",COUNTIFS(Setup!$T$13:$T$212,Z227)=0)),"Use listed categories",IF(J227="Pending","Confirm work-relatedness",IF(COUNTIFS($AI$9:$AI$1008,AI227,$C$9:$C$1008,"&lt;&gt;"&amp;C227)&gt;0,"Event dates disagree",IF(OR(AND(Q227&lt;&gt;"",OR(NOT(ISNUMBER(Q227)),Q227&lt;0)),AND(R227&lt;&gt;"",OR(NOT(ISNUMBER(R227)),R227&lt;0)),AND(S227&lt;&gt;"",OR(NOT(ISNUMBER(S227)),S227&lt;0))),"Check days / cost",IF(AND(I227="Lost time",OR(NOT(ISNUMBER(Q227)),Q227&lt;1)),"Enter lost days",IF(AND(I227="Restricted / modified work",OR(NOT(ISNUMBER(R227)),R227&lt;1)),"Enter restricted days",IF(AND(Z227="Closed",NOT(ISNUMBER(AB227))),"Enter closure date",IF(AND(ISNUMBER(AB227),OR(AB227&lt;C227,AB227&gt;TODAY())),"Check closure date","Ready"))))))))))))))</f>
        <v/>
      </c>
    </row>
    <row r="228" spans="1:37" ht="24.95" customHeight="1">
      <c r="A228" s="23"/>
      <c r="B228" s="23"/>
      <c r="C228" s="24"/>
      <c r="D228" s="25"/>
      <c r="E228" s="26"/>
      <c r="F228" s="26"/>
      <c r="G228" s="26"/>
      <c r="H228" s="26"/>
      <c r="I228" s="26"/>
      <c r="J228" s="26"/>
      <c r="K228" s="26"/>
      <c r="L228" s="26"/>
      <c r="M228" s="26"/>
      <c r="N228" s="26"/>
      <c r="O228" s="26"/>
      <c r="P228" s="26"/>
      <c r="Q228" s="27"/>
      <c r="R228" s="27"/>
      <c r="S228" s="28"/>
      <c r="T228" s="26"/>
      <c r="U228" s="26"/>
      <c r="V228" s="26"/>
      <c r="W228" s="26"/>
      <c r="X228" s="26"/>
      <c r="Y228" s="26"/>
      <c r="Z228" s="26"/>
      <c r="AA228" s="26"/>
      <c r="AB228" s="24"/>
      <c r="AC228" s="26"/>
      <c r="AD228" s="15" t="str">
        <f t="shared" si="18"/>
        <v/>
      </c>
      <c r="AE228" s="16" t="str">
        <f t="shared" si="19"/>
        <v/>
      </c>
      <c r="AF228" s="15" t="str">
        <f t="shared" si="20"/>
        <v/>
      </c>
      <c r="AG228" s="15">
        <f t="shared" si="21"/>
        <v>0</v>
      </c>
      <c r="AH228" s="15">
        <f t="shared" si="22"/>
        <v>0</v>
      </c>
      <c r="AI228" s="15" t="str">
        <f t="shared" si="23"/>
        <v/>
      </c>
      <c r="AJ228" s="15" t="str">
        <f>IF(AI228="","",IF(COUNTIFS($AI$9:AI228,AI228)=1,1,0))</f>
        <v/>
      </c>
      <c r="AK228" s="15" t="str">
        <f ca="1">IF(COUNTA(A228:AC228)=0,"",IF(OR(NOT(ISNUMBER(C228)),C228&lt;1),"Missing / invalid date",IF(A228="","Missing case ID",IF(COUNTIFS($A$9:$A$1008,A228)&gt;1,"Duplicate case ID",IF(C228&gt;TODAY(),"Future incident date",IF(OR(E228="",F228="",G228="",H228="",I228="",J228=""),"Complete required fields",IF(OR(AND(E228&lt;&gt;"",COUNTIFS(Setup!$F$13:$F$212,E228)=0),AND(F228&lt;&gt;"",COUNTIFS(Setup!$G$13:$G$212,F228)=0),AND(G228&lt;&gt;"",COUNTIFS(Setup!$H$13:$H$212,G228)=0),AND(H228&lt;&gt;"",COUNTIFS(Setup!$I$13:$I$212,H228)=0),AND(I228&lt;&gt;"",COUNTIFS(Setup!$J$13:$J$212,I228)=0),AND(J228&lt;&gt;"",COUNTIFS(Setup!$K$13:$K$212,J228)=0),AND(K228&lt;&gt;"",COUNTIFS(Setup!$L$13:$L$212,K228)=0),AND(L228&lt;&gt;"",COUNTIFS(Setup!$M$13:$M$212,L228)=0),AND(M228&lt;&gt;"",COUNTIFS(Setup!$N$13:$N$212,M228)=0),AND(N228&lt;&gt;"",COUNTIFS(Setup!$O$13:$O$212,N228)=0),AND(O228&lt;&gt;"",COUNTIFS(Setup!$P$13:$P$212,O228)=0),AND(P228&lt;&gt;"",COUNTIFS(Setup!$Q$13:$Q$212,P228)=0),AND(V228&lt;&gt;"",COUNTIFS(Setup!$R$13:$R$212,V228)=0),AND(W228&lt;&gt;"",COUNTIFS(Setup!$R$13:$R$212,W228)=0),AND(X228&lt;&gt;"",COUNTIFS(Setup!$S$13:$S$212,X228)=0),AND(Y228&lt;&gt;"",COUNTIFS(Setup!$S$13:$S$212,Y228)=0),AND(Z228&lt;&gt;"",COUNTIFS(Setup!$T$13:$T$212,Z228)=0)),"Use listed categories",IF(J228="Pending","Confirm work-relatedness",IF(COUNTIFS($AI$9:$AI$1008,AI228,$C$9:$C$1008,"&lt;&gt;"&amp;C228)&gt;0,"Event dates disagree",IF(OR(AND(Q228&lt;&gt;"",OR(NOT(ISNUMBER(Q228)),Q228&lt;0)),AND(R228&lt;&gt;"",OR(NOT(ISNUMBER(R228)),R228&lt;0)),AND(S228&lt;&gt;"",OR(NOT(ISNUMBER(S228)),S228&lt;0))),"Check days / cost",IF(AND(I228="Lost time",OR(NOT(ISNUMBER(Q228)),Q228&lt;1)),"Enter lost days",IF(AND(I228="Restricted / modified work",OR(NOT(ISNUMBER(R228)),R228&lt;1)),"Enter restricted days",IF(AND(Z228="Closed",NOT(ISNUMBER(AB228))),"Enter closure date",IF(AND(ISNUMBER(AB228),OR(AB228&lt;C228,AB228&gt;TODAY())),"Check closure date","Ready"))))))))))))))</f>
        <v/>
      </c>
    </row>
    <row r="229" spans="1:37" ht="24.95" customHeight="1">
      <c r="A229" s="17"/>
      <c r="B229" s="17"/>
      <c r="C229" s="18"/>
      <c r="D229" s="19"/>
      <c r="E229" s="20"/>
      <c r="F229" s="20"/>
      <c r="G229" s="20"/>
      <c r="H229" s="20"/>
      <c r="I229" s="20"/>
      <c r="J229" s="20"/>
      <c r="K229" s="20"/>
      <c r="L229" s="20"/>
      <c r="M229" s="20"/>
      <c r="N229" s="20"/>
      <c r="O229" s="20"/>
      <c r="P229" s="20"/>
      <c r="Q229" s="21"/>
      <c r="R229" s="21"/>
      <c r="S229" s="22"/>
      <c r="T229" s="20"/>
      <c r="U229" s="20"/>
      <c r="V229" s="20"/>
      <c r="W229" s="20"/>
      <c r="X229" s="20"/>
      <c r="Y229" s="20"/>
      <c r="Z229" s="20"/>
      <c r="AA229" s="20"/>
      <c r="AB229" s="18"/>
      <c r="AC229" s="20"/>
      <c r="AD229" s="15" t="str">
        <f t="shared" si="18"/>
        <v/>
      </c>
      <c r="AE229" s="16" t="str">
        <f t="shared" si="19"/>
        <v/>
      </c>
      <c r="AF229" s="15" t="str">
        <f t="shared" si="20"/>
        <v/>
      </c>
      <c r="AG229" s="15">
        <f t="shared" si="21"/>
        <v>0</v>
      </c>
      <c r="AH229" s="15">
        <f t="shared" si="22"/>
        <v>0</v>
      </c>
      <c r="AI229" s="15" t="str">
        <f t="shared" si="23"/>
        <v/>
      </c>
      <c r="AJ229" s="15" t="str">
        <f>IF(AI229="","",IF(COUNTIFS($AI$9:AI229,AI229)=1,1,0))</f>
        <v/>
      </c>
      <c r="AK229" s="15" t="str">
        <f ca="1">IF(COUNTA(A229:AC229)=0,"",IF(OR(NOT(ISNUMBER(C229)),C229&lt;1),"Missing / invalid date",IF(A229="","Missing case ID",IF(COUNTIFS($A$9:$A$1008,A229)&gt;1,"Duplicate case ID",IF(C229&gt;TODAY(),"Future incident date",IF(OR(E229="",F229="",G229="",H229="",I229="",J229=""),"Complete required fields",IF(OR(AND(E229&lt;&gt;"",COUNTIFS(Setup!$F$13:$F$212,E229)=0),AND(F229&lt;&gt;"",COUNTIFS(Setup!$G$13:$G$212,F229)=0),AND(G229&lt;&gt;"",COUNTIFS(Setup!$H$13:$H$212,G229)=0),AND(H229&lt;&gt;"",COUNTIFS(Setup!$I$13:$I$212,H229)=0),AND(I229&lt;&gt;"",COUNTIFS(Setup!$J$13:$J$212,I229)=0),AND(J229&lt;&gt;"",COUNTIFS(Setup!$K$13:$K$212,J229)=0),AND(K229&lt;&gt;"",COUNTIFS(Setup!$L$13:$L$212,K229)=0),AND(L229&lt;&gt;"",COUNTIFS(Setup!$M$13:$M$212,L229)=0),AND(M229&lt;&gt;"",COUNTIFS(Setup!$N$13:$N$212,M229)=0),AND(N229&lt;&gt;"",COUNTIFS(Setup!$O$13:$O$212,N229)=0),AND(O229&lt;&gt;"",COUNTIFS(Setup!$P$13:$P$212,O229)=0),AND(P229&lt;&gt;"",COUNTIFS(Setup!$Q$13:$Q$212,P229)=0),AND(V229&lt;&gt;"",COUNTIFS(Setup!$R$13:$R$212,V229)=0),AND(W229&lt;&gt;"",COUNTIFS(Setup!$R$13:$R$212,W229)=0),AND(X229&lt;&gt;"",COUNTIFS(Setup!$S$13:$S$212,X229)=0),AND(Y229&lt;&gt;"",COUNTIFS(Setup!$S$13:$S$212,Y229)=0),AND(Z229&lt;&gt;"",COUNTIFS(Setup!$T$13:$T$212,Z229)=0)),"Use listed categories",IF(J229="Pending","Confirm work-relatedness",IF(COUNTIFS($AI$9:$AI$1008,AI229,$C$9:$C$1008,"&lt;&gt;"&amp;C229)&gt;0,"Event dates disagree",IF(OR(AND(Q229&lt;&gt;"",OR(NOT(ISNUMBER(Q229)),Q229&lt;0)),AND(R229&lt;&gt;"",OR(NOT(ISNUMBER(R229)),R229&lt;0)),AND(S229&lt;&gt;"",OR(NOT(ISNUMBER(S229)),S229&lt;0))),"Check days / cost",IF(AND(I229="Lost time",OR(NOT(ISNUMBER(Q229)),Q229&lt;1)),"Enter lost days",IF(AND(I229="Restricted / modified work",OR(NOT(ISNUMBER(R229)),R229&lt;1)),"Enter restricted days",IF(AND(Z229="Closed",NOT(ISNUMBER(AB229))),"Enter closure date",IF(AND(ISNUMBER(AB229),OR(AB229&lt;C229,AB229&gt;TODAY())),"Check closure date","Ready"))))))))))))))</f>
        <v/>
      </c>
    </row>
    <row r="230" spans="1:37" ht="24.95" customHeight="1">
      <c r="A230" s="23"/>
      <c r="B230" s="23"/>
      <c r="C230" s="24"/>
      <c r="D230" s="25"/>
      <c r="E230" s="26"/>
      <c r="F230" s="26"/>
      <c r="G230" s="26"/>
      <c r="H230" s="26"/>
      <c r="I230" s="26"/>
      <c r="J230" s="26"/>
      <c r="K230" s="26"/>
      <c r="L230" s="26"/>
      <c r="M230" s="26"/>
      <c r="N230" s="26"/>
      <c r="O230" s="26"/>
      <c r="P230" s="26"/>
      <c r="Q230" s="27"/>
      <c r="R230" s="27"/>
      <c r="S230" s="28"/>
      <c r="T230" s="26"/>
      <c r="U230" s="26"/>
      <c r="V230" s="26"/>
      <c r="W230" s="26"/>
      <c r="X230" s="26"/>
      <c r="Y230" s="26"/>
      <c r="Z230" s="26"/>
      <c r="AA230" s="26"/>
      <c r="AB230" s="24"/>
      <c r="AC230" s="26"/>
      <c r="AD230" s="15" t="str">
        <f t="shared" si="18"/>
        <v/>
      </c>
      <c r="AE230" s="16" t="str">
        <f t="shared" si="19"/>
        <v/>
      </c>
      <c r="AF230" s="15" t="str">
        <f t="shared" si="20"/>
        <v/>
      </c>
      <c r="AG230" s="15">
        <f t="shared" si="21"/>
        <v>0</v>
      </c>
      <c r="AH230" s="15">
        <f t="shared" si="22"/>
        <v>0</v>
      </c>
      <c r="AI230" s="15" t="str">
        <f t="shared" si="23"/>
        <v/>
      </c>
      <c r="AJ230" s="15" t="str">
        <f>IF(AI230="","",IF(COUNTIFS($AI$9:AI230,AI230)=1,1,0))</f>
        <v/>
      </c>
      <c r="AK230" s="15" t="str">
        <f ca="1">IF(COUNTA(A230:AC230)=0,"",IF(OR(NOT(ISNUMBER(C230)),C230&lt;1),"Missing / invalid date",IF(A230="","Missing case ID",IF(COUNTIFS($A$9:$A$1008,A230)&gt;1,"Duplicate case ID",IF(C230&gt;TODAY(),"Future incident date",IF(OR(E230="",F230="",G230="",H230="",I230="",J230=""),"Complete required fields",IF(OR(AND(E230&lt;&gt;"",COUNTIFS(Setup!$F$13:$F$212,E230)=0),AND(F230&lt;&gt;"",COUNTIFS(Setup!$G$13:$G$212,F230)=0),AND(G230&lt;&gt;"",COUNTIFS(Setup!$H$13:$H$212,G230)=0),AND(H230&lt;&gt;"",COUNTIFS(Setup!$I$13:$I$212,H230)=0),AND(I230&lt;&gt;"",COUNTIFS(Setup!$J$13:$J$212,I230)=0),AND(J230&lt;&gt;"",COUNTIFS(Setup!$K$13:$K$212,J230)=0),AND(K230&lt;&gt;"",COUNTIFS(Setup!$L$13:$L$212,K230)=0),AND(L230&lt;&gt;"",COUNTIFS(Setup!$M$13:$M$212,L230)=0),AND(M230&lt;&gt;"",COUNTIFS(Setup!$N$13:$N$212,M230)=0),AND(N230&lt;&gt;"",COUNTIFS(Setup!$O$13:$O$212,N230)=0),AND(O230&lt;&gt;"",COUNTIFS(Setup!$P$13:$P$212,O230)=0),AND(P230&lt;&gt;"",COUNTIFS(Setup!$Q$13:$Q$212,P230)=0),AND(V230&lt;&gt;"",COUNTIFS(Setup!$R$13:$R$212,V230)=0),AND(W230&lt;&gt;"",COUNTIFS(Setup!$R$13:$R$212,W230)=0),AND(X230&lt;&gt;"",COUNTIFS(Setup!$S$13:$S$212,X230)=0),AND(Y230&lt;&gt;"",COUNTIFS(Setup!$S$13:$S$212,Y230)=0),AND(Z230&lt;&gt;"",COUNTIFS(Setup!$T$13:$T$212,Z230)=0)),"Use listed categories",IF(J230="Pending","Confirm work-relatedness",IF(COUNTIFS($AI$9:$AI$1008,AI230,$C$9:$C$1008,"&lt;&gt;"&amp;C230)&gt;0,"Event dates disagree",IF(OR(AND(Q230&lt;&gt;"",OR(NOT(ISNUMBER(Q230)),Q230&lt;0)),AND(R230&lt;&gt;"",OR(NOT(ISNUMBER(R230)),R230&lt;0)),AND(S230&lt;&gt;"",OR(NOT(ISNUMBER(S230)),S230&lt;0))),"Check days / cost",IF(AND(I230="Lost time",OR(NOT(ISNUMBER(Q230)),Q230&lt;1)),"Enter lost days",IF(AND(I230="Restricted / modified work",OR(NOT(ISNUMBER(R230)),R230&lt;1)),"Enter restricted days",IF(AND(Z230="Closed",NOT(ISNUMBER(AB230))),"Enter closure date",IF(AND(ISNUMBER(AB230),OR(AB230&lt;C230,AB230&gt;TODAY())),"Check closure date","Ready"))))))))))))))</f>
        <v/>
      </c>
    </row>
    <row r="231" spans="1:37" ht="24.95" customHeight="1">
      <c r="A231" s="17"/>
      <c r="B231" s="17"/>
      <c r="C231" s="18"/>
      <c r="D231" s="19"/>
      <c r="E231" s="20"/>
      <c r="F231" s="20"/>
      <c r="G231" s="20"/>
      <c r="H231" s="20"/>
      <c r="I231" s="20"/>
      <c r="J231" s="20"/>
      <c r="K231" s="20"/>
      <c r="L231" s="20"/>
      <c r="M231" s="20"/>
      <c r="N231" s="20"/>
      <c r="O231" s="20"/>
      <c r="P231" s="20"/>
      <c r="Q231" s="21"/>
      <c r="R231" s="21"/>
      <c r="S231" s="22"/>
      <c r="T231" s="20"/>
      <c r="U231" s="20"/>
      <c r="V231" s="20"/>
      <c r="W231" s="20"/>
      <c r="X231" s="20"/>
      <c r="Y231" s="20"/>
      <c r="Z231" s="20"/>
      <c r="AA231" s="20"/>
      <c r="AB231" s="18"/>
      <c r="AC231" s="20"/>
      <c r="AD231" s="15" t="str">
        <f t="shared" si="18"/>
        <v/>
      </c>
      <c r="AE231" s="16" t="str">
        <f t="shared" si="19"/>
        <v/>
      </c>
      <c r="AF231" s="15" t="str">
        <f t="shared" si="20"/>
        <v/>
      </c>
      <c r="AG231" s="15">
        <f t="shared" si="21"/>
        <v>0</v>
      </c>
      <c r="AH231" s="15">
        <f t="shared" si="22"/>
        <v>0</v>
      </c>
      <c r="AI231" s="15" t="str">
        <f t="shared" si="23"/>
        <v/>
      </c>
      <c r="AJ231" s="15" t="str">
        <f>IF(AI231="","",IF(COUNTIFS($AI$9:AI231,AI231)=1,1,0))</f>
        <v/>
      </c>
      <c r="AK231" s="15" t="str">
        <f ca="1">IF(COUNTA(A231:AC231)=0,"",IF(OR(NOT(ISNUMBER(C231)),C231&lt;1),"Missing / invalid date",IF(A231="","Missing case ID",IF(COUNTIFS($A$9:$A$1008,A231)&gt;1,"Duplicate case ID",IF(C231&gt;TODAY(),"Future incident date",IF(OR(E231="",F231="",G231="",H231="",I231="",J231=""),"Complete required fields",IF(OR(AND(E231&lt;&gt;"",COUNTIFS(Setup!$F$13:$F$212,E231)=0),AND(F231&lt;&gt;"",COUNTIFS(Setup!$G$13:$G$212,F231)=0),AND(G231&lt;&gt;"",COUNTIFS(Setup!$H$13:$H$212,G231)=0),AND(H231&lt;&gt;"",COUNTIFS(Setup!$I$13:$I$212,H231)=0),AND(I231&lt;&gt;"",COUNTIFS(Setup!$J$13:$J$212,I231)=0),AND(J231&lt;&gt;"",COUNTIFS(Setup!$K$13:$K$212,J231)=0),AND(K231&lt;&gt;"",COUNTIFS(Setup!$L$13:$L$212,K231)=0),AND(L231&lt;&gt;"",COUNTIFS(Setup!$M$13:$M$212,L231)=0),AND(M231&lt;&gt;"",COUNTIFS(Setup!$N$13:$N$212,M231)=0),AND(N231&lt;&gt;"",COUNTIFS(Setup!$O$13:$O$212,N231)=0),AND(O231&lt;&gt;"",COUNTIFS(Setup!$P$13:$P$212,O231)=0),AND(P231&lt;&gt;"",COUNTIFS(Setup!$Q$13:$Q$212,P231)=0),AND(V231&lt;&gt;"",COUNTIFS(Setup!$R$13:$R$212,V231)=0),AND(W231&lt;&gt;"",COUNTIFS(Setup!$R$13:$R$212,W231)=0),AND(X231&lt;&gt;"",COUNTIFS(Setup!$S$13:$S$212,X231)=0),AND(Y231&lt;&gt;"",COUNTIFS(Setup!$S$13:$S$212,Y231)=0),AND(Z231&lt;&gt;"",COUNTIFS(Setup!$T$13:$T$212,Z231)=0)),"Use listed categories",IF(J231="Pending","Confirm work-relatedness",IF(COUNTIFS($AI$9:$AI$1008,AI231,$C$9:$C$1008,"&lt;&gt;"&amp;C231)&gt;0,"Event dates disagree",IF(OR(AND(Q231&lt;&gt;"",OR(NOT(ISNUMBER(Q231)),Q231&lt;0)),AND(R231&lt;&gt;"",OR(NOT(ISNUMBER(R231)),R231&lt;0)),AND(S231&lt;&gt;"",OR(NOT(ISNUMBER(S231)),S231&lt;0))),"Check days / cost",IF(AND(I231="Lost time",OR(NOT(ISNUMBER(Q231)),Q231&lt;1)),"Enter lost days",IF(AND(I231="Restricted / modified work",OR(NOT(ISNUMBER(R231)),R231&lt;1)),"Enter restricted days",IF(AND(Z231="Closed",NOT(ISNUMBER(AB231))),"Enter closure date",IF(AND(ISNUMBER(AB231),OR(AB231&lt;C231,AB231&gt;TODAY())),"Check closure date","Ready"))))))))))))))</f>
        <v/>
      </c>
    </row>
    <row r="232" spans="1:37" ht="24.95" customHeight="1">
      <c r="A232" s="23"/>
      <c r="B232" s="23"/>
      <c r="C232" s="24"/>
      <c r="D232" s="25"/>
      <c r="E232" s="26"/>
      <c r="F232" s="26"/>
      <c r="G232" s="26"/>
      <c r="H232" s="26"/>
      <c r="I232" s="26"/>
      <c r="J232" s="26"/>
      <c r="K232" s="26"/>
      <c r="L232" s="26"/>
      <c r="M232" s="26"/>
      <c r="N232" s="26"/>
      <c r="O232" s="26"/>
      <c r="P232" s="26"/>
      <c r="Q232" s="27"/>
      <c r="R232" s="27"/>
      <c r="S232" s="28"/>
      <c r="T232" s="26"/>
      <c r="U232" s="26"/>
      <c r="V232" s="26"/>
      <c r="W232" s="26"/>
      <c r="X232" s="26"/>
      <c r="Y232" s="26"/>
      <c r="Z232" s="26"/>
      <c r="AA232" s="26"/>
      <c r="AB232" s="24"/>
      <c r="AC232" s="26"/>
      <c r="AD232" s="15" t="str">
        <f t="shared" si="18"/>
        <v/>
      </c>
      <c r="AE232" s="16" t="str">
        <f t="shared" si="19"/>
        <v/>
      </c>
      <c r="AF232" s="15" t="str">
        <f t="shared" si="20"/>
        <v/>
      </c>
      <c r="AG232" s="15">
        <f t="shared" si="21"/>
        <v>0</v>
      </c>
      <c r="AH232" s="15">
        <f t="shared" si="22"/>
        <v>0</v>
      </c>
      <c r="AI232" s="15" t="str">
        <f t="shared" si="23"/>
        <v/>
      </c>
      <c r="AJ232" s="15" t="str">
        <f>IF(AI232="","",IF(COUNTIFS($AI$9:AI232,AI232)=1,1,0))</f>
        <v/>
      </c>
      <c r="AK232" s="15" t="str">
        <f ca="1">IF(COUNTA(A232:AC232)=0,"",IF(OR(NOT(ISNUMBER(C232)),C232&lt;1),"Missing / invalid date",IF(A232="","Missing case ID",IF(COUNTIFS($A$9:$A$1008,A232)&gt;1,"Duplicate case ID",IF(C232&gt;TODAY(),"Future incident date",IF(OR(E232="",F232="",G232="",H232="",I232="",J232=""),"Complete required fields",IF(OR(AND(E232&lt;&gt;"",COUNTIFS(Setup!$F$13:$F$212,E232)=0),AND(F232&lt;&gt;"",COUNTIFS(Setup!$G$13:$G$212,F232)=0),AND(G232&lt;&gt;"",COUNTIFS(Setup!$H$13:$H$212,G232)=0),AND(H232&lt;&gt;"",COUNTIFS(Setup!$I$13:$I$212,H232)=0),AND(I232&lt;&gt;"",COUNTIFS(Setup!$J$13:$J$212,I232)=0),AND(J232&lt;&gt;"",COUNTIFS(Setup!$K$13:$K$212,J232)=0),AND(K232&lt;&gt;"",COUNTIFS(Setup!$L$13:$L$212,K232)=0),AND(L232&lt;&gt;"",COUNTIFS(Setup!$M$13:$M$212,L232)=0),AND(M232&lt;&gt;"",COUNTIFS(Setup!$N$13:$N$212,M232)=0),AND(N232&lt;&gt;"",COUNTIFS(Setup!$O$13:$O$212,N232)=0),AND(O232&lt;&gt;"",COUNTIFS(Setup!$P$13:$P$212,O232)=0),AND(P232&lt;&gt;"",COUNTIFS(Setup!$Q$13:$Q$212,P232)=0),AND(V232&lt;&gt;"",COUNTIFS(Setup!$R$13:$R$212,V232)=0),AND(W232&lt;&gt;"",COUNTIFS(Setup!$R$13:$R$212,W232)=0),AND(X232&lt;&gt;"",COUNTIFS(Setup!$S$13:$S$212,X232)=0),AND(Y232&lt;&gt;"",COUNTIFS(Setup!$S$13:$S$212,Y232)=0),AND(Z232&lt;&gt;"",COUNTIFS(Setup!$T$13:$T$212,Z232)=0)),"Use listed categories",IF(J232="Pending","Confirm work-relatedness",IF(COUNTIFS($AI$9:$AI$1008,AI232,$C$9:$C$1008,"&lt;&gt;"&amp;C232)&gt;0,"Event dates disagree",IF(OR(AND(Q232&lt;&gt;"",OR(NOT(ISNUMBER(Q232)),Q232&lt;0)),AND(R232&lt;&gt;"",OR(NOT(ISNUMBER(R232)),R232&lt;0)),AND(S232&lt;&gt;"",OR(NOT(ISNUMBER(S232)),S232&lt;0))),"Check days / cost",IF(AND(I232="Lost time",OR(NOT(ISNUMBER(Q232)),Q232&lt;1)),"Enter lost days",IF(AND(I232="Restricted / modified work",OR(NOT(ISNUMBER(R232)),R232&lt;1)),"Enter restricted days",IF(AND(Z232="Closed",NOT(ISNUMBER(AB232))),"Enter closure date",IF(AND(ISNUMBER(AB232),OR(AB232&lt;C232,AB232&gt;TODAY())),"Check closure date","Ready"))))))))))))))</f>
        <v/>
      </c>
    </row>
    <row r="233" spans="1:37" ht="24.95" customHeight="1">
      <c r="A233" s="17"/>
      <c r="B233" s="17"/>
      <c r="C233" s="18"/>
      <c r="D233" s="19"/>
      <c r="E233" s="20"/>
      <c r="F233" s="20"/>
      <c r="G233" s="20"/>
      <c r="H233" s="20"/>
      <c r="I233" s="20"/>
      <c r="J233" s="20"/>
      <c r="K233" s="20"/>
      <c r="L233" s="20"/>
      <c r="M233" s="20"/>
      <c r="N233" s="20"/>
      <c r="O233" s="20"/>
      <c r="P233" s="20"/>
      <c r="Q233" s="21"/>
      <c r="R233" s="21"/>
      <c r="S233" s="22"/>
      <c r="T233" s="20"/>
      <c r="U233" s="20"/>
      <c r="V233" s="20"/>
      <c r="W233" s="20"/>
      <c r="X233" s="20"/>
      <c r="Y233" s="20"/>
      <c r="Z233" s="20"/>
      <c r="AA233" s="20"/>
      <c r="AB233" s="18"/>
      <c r="AC233" s="20"/>
      <c r="AD233" s="15" t="str">
        <f t="shared" si="18"/>
        <v/>
      </c>
      <c r="AE233" s="16" t="str">
        <f t="shared" si="19"/>
        <v/>
      </c>
      <c r="AF233" s="15" t="str">
        <f t="shared" si="20"/>
        <v/>
      </c>
      <c r="AG233" s="15">
        <f t="shared" si="21"/>
        <v>0</v>
      </c>
      <c r="AH233" s="15">
        <f t="shared" si="22"/>
        <v>0</v>
      </c>
      <c r="AI233" s="15" t="str">
        <f t="shared" si="23"/>
        <v/>
      </c>
      <c r="AJ233" s="15" t="str">
        <f>IF(AI233="","",IF(COUNTIFS($AI$9:AI233,AI233)=1,1,0))</f>
        <v/>
      </c>
      <c r="AK233" s="15" t="str">
        <f ca="1">IF(COUNTA(A233:AC233)=0,"",IF(OR(NOT(ISNUMBER(C233)),C233&lt;1),"Missing / invalid date",IF(A233="","Missing case ID",IF(COUNTIFS($A$9:$A$1008,A233)&gt;1,"Duplicate case ID",IF(C233&gt;TODAY(),"Future incident date",IF(OR(E233="",F233="",G233="",H233="",I233="",J233=""),"Complete required fields",IF(OR(AND(E233&lt;&gt;"",COUNTIFS(Setup!$F$13:$F$212,E233)=0),AND(F233&lt;&gt;"",COUNTIFS(Setup!$G$13:$G$212,F233)=0),AND(G233&lt;&gt;"",COUNTIFS(Setup!$H$13:$H$212,G233)=0),AND(H233&lt;&gt;"",COUNTIFS(Setup!$I$13:$I$212,H233)=0),AND(I233&lt;&gt;"",COUNTIFS(Setup!$J$13:$J$212,I233)=0),AND(J233&lt;&gt;"",COUNTIFS(Setup!$K$13:$K$212,J233)=0),AND(K233&lt;&gt;"",COUNTIFS(Setup!$L$13:$L$212,K233)=0),AND(L233&lt;&gt;"",COUNTIFS(Setup!$M$13:$M$212,L233)=0),AND(M233&lt;&gt;"",COUNTIFS(Setup!$N$13:$N$212,M233)=0),AND(N233&lt;&gt;"",COUNTIFS(Setup!$O$13:$O$212,N233)=0),AND(O233&lt;&gt;"",COUNTIFS(Setup!$P$13:$P$212,O233)=0),AND(P233&lt;&gt;"",COUNTIFS(Setup!$Q$13:$Q$212,P233)=0),AND(V233&lt;&gt;"",COUNTIFS(Setup!$R$13:$R$212,V233)=0),AND(W233&lt;&gt;"",COUNTIFS(Setup!$R$13:$R$212,W233)=0),AND(X233&lt;&gt;"",COUNTIFS(Setup!$S$13:$S$212,X233)=0),AND(Y233&lt;&gt;"",COUNTIFS(Setup!$S$13:$S$212,Y233)=0),AND(Z233&lt;&gt;"",COUNTIFS(Setup!$T$13:$T$212,Z233)=0)),"Use listed categories",IF(J233="Pending","Confirm work-relatedness",IF(COUNTIFS($AI$9:$AI$1008,AI233,$C$9:$C$1008,"&lt;&gt;"&amp;C233)&gt;0,"Event dates disagree",IF(OR(AND(Q233&lt;&gt;"",OR(NOT(ISNUMBER(Q233)),Q233&lt;0)),AND(R233&lt;&gt;"",OR(NOT(ISNUMBER(R233)),R233&lt;0)),AND(S233&lt;&gt;"",OR(NOT(ISNUMBER(S233)),S233&lt;0))),"Check days / cost",IF(AND(I233="Lost time",OR(NOT(ISNUMBER(Q233)),Q233&lt;1)),"Enter lost days",IF(AND(I233="Restricted / modified work",OR(NOT(ISNUMBER(R233)),R233&lt;1)),"Enter restricted days",IF(AND(Z233="Closed",NOT(ISNUMBER(AB233))),"Enter closure date",IF(AND(ISNUMBER(AB233),OR(AB233&lt;C233,AB233&gt;TODAY())),"Check closure date","Ready"))))))))))))))</f>
        <v/>
      </c>
    </row>
    <row r="234" spans="1:37" ht="24.95" customHeight="1">
      <c r="A234" s="23"/>
      <c r="B234" s="23"/>
      <c r="C234" s="24"/>
      <c r="D234" s="25"/>
      <c r="E234" s="26"/>
      <c r="F234" s="26"/>
      <c r="G234" s="26"/>
      <c r="H234" s="26"/>
      <c r="I234" s="26"/>
      <c r="J234" s="26"/>
      <c r="K234" s="26"/>
      <c r="L234" s="26"/>
      <c r="M234" s="26"/>
      <c r="N234" s="26"/>
      <c r="O234" s="26"/>
      <c r="P234" s="26"/>
      <c r="Q234" s="27"/>
      <c r="R234" s="27"/>
      <c r="S234" s="28"/>
      <c r="T234" s="26"/>
      <c r="U234" s="26"/>
      <c r="V234" s="26"/>
      <c r="W234" s="26"/>
      <c r="X234" s="26"/>
      <c r="Y234" s="26"/>
      <c r="Z234" s="26"/>
      <c r="AA234" s="26"/>
      <c r="AB234" s="24"/>
      <c r="AC234" s="26"/>
      <c r="AD234" s="15" t="str">
        <f t="shared" si="18"/>
        <v/>
      </c>
      <c r="AE234" s="16" t="str">
        <f t="shared" si="19"/>
        <v/>
      </c>
      <c r="AF234" s="15" t="str">
        <f t="shared" si="20"/>
        <v/>
      </c>
      <c r="AG234" s="15">
        <f t="shared" si="21"/>
        <v>0</v>
      </c>
      <c r="AH234" s="15">
        <f t="shared" si="22"/>
        <v>0</v>
      </c>
      <c r="AI234" s="15" t="str">
        <f t="shared" si="23"/>
        <v/>
      </c>
      <c r="AJ234" s="15" t="str">
        <f>IF(AI234="","",IF(COUNTIFS($AI$9:AI234,AI234)=1,1,0))</f>
        <v/>
      </c>
      <c r="AK234" s="15" t="str">
        <f ca="1">IF(COUNTA(A234:AC234)=0,"",IF(OR(NOT(ISNUMBER(C234)),C234&lt;1),"Missing / invalid date",IF(A234="","Missing case ID",IF(COUNTIFS($A$9:$A$1008,A234)&gt;1,"Duplicate case ID",IF(C234&gt;TODAY(),"Future incident date",IF(OR(E234="",F234="",G234="",H234="",I234="",J234=""),"Complete required fields",IF(OR(AND(E234&lt;&gt;"",COUNTIFS(Setup!$F$13:$F$212,E234)=0),AND(F234&lt;&gt;"",COUNTIFS(Setup!$G$13:$G$212,F234)=0),AND(G234&lt;&gt;"",COUNTIFS(Setup!$H$13:$H$212,G234)=0),AND(H234&lt;&gt;"",COUNTIFS(Setup!$I$13:$I$212,H234)=0),AND(I234&lt;&gt;"",COUNTIFS(Setup!$J$13:$J$212,I234)=0),AND(J234&lt;&gt;"",COUNTIFS(Setup!$K$13:$K$212,J234)=0),AND(K234&lt;&gt;"",COUNTIFS(Setup!$L$13:$L$212,K234)=0),AND(L234&lt;&gt;"",COUNTIFS(Setup!$M$13:$M$212,L234)=0),AND(M234&lt;&gt;"",COUNTIFS(Setup!$N$13:$N$212,M234)=0),AND(N234&lt;&gt;"",COUNTIFS(Setup!$O$13:$O$212,N234)=0),AND(O234&lt;&gt;"",COUNTIFS(Setup!$P$13:$P$212,O234)=0),AND(P234&lt;&gt;"",COUNTIFS(Setup!$Q$13:$Q$212,P234)=0),AND(V234&lt;&gt;"",COUNTIFS(Setup!$R$13:$R$212,V234)=0),AND(W234&lt;&gt;"",COUNTIFS(Setup!$R$13:$R$212,W234)=0),AND(X234&lt;&gt;"",COUNTIFS(Setup!$S$13:$S$212,X234)=0),AND(Y234&lt;&gt;"",COUNTIFS(Setup!$S$13:$S$212,Y234)=0),AND(Z234&lt;&gt;"",COUNTIFS(Setup!$T$13:$T$212,Z234)=0)),"Use listed categories",IF(J234="Pending","Confirm work-relatedness",IF(COUNTIFS($AI$9:$AI$1008,AI234,$C$9:$C$1008,"&lt;&gt;"&amp;C234)&gt;0,"Event dates disagree",IF(OR(AND(Q234&lt;&gt;"",OR(NOT(ISNUMBER(Q234)),Q234&lt;0)),AND(R234&lt;&gt;"",OR(NOT(ISNUMBER(R234)),R234&lt;0)),AND(S234&lt;&gt;"",OR(NOT(ISNUMBER(S234)),S234&lt;0))),"Check days / cost",IF(AND(I234="Lost time",OR(NOT(ISNUMBER(Q234)),Q234&lt;1)),"Enter lost days",IF(AND(I234="Restricted / modified work",OR(NOT(ISNUMBER(R234)),R234&lt;1)),"Enter restricted days",IF(AND(Z234="Closed",NOT(ISNUMBER(AB234))),"Enter closure date",IF(AND(ISNUMBER(AB234),OR(AB234&lt;C234,AB234&gt;TODAY())),"Check closure date","Ready"))))))))))))))</f>
        <v/>
      </c>
    </row>
    <row r="235" spans="1:37" ht="24.95" customHeight="1">
      <c r="A235" s="17"/>
      <c r="B235" s="17"/>
      <c r="C235" s="18"/>
      <c r="D235" s="19"/>
      <c r="E235" s="20"/>
      <c r="F235" s="20"/>
      <c r="G235" s="20"/>
      <c r="H235" s="20"/>
      <c r="I235" s="20"/>
      <c r="J235" s="20"/>
      <c r="K235" s="20"/>
      <c r="L235" s="20"/>
      <c r="M235" s="20"/>
      <c r="N235" s="20"/>
      <c r="O235" s="20"/>
      <c r="P235" s="20"/>
      <c r="Q235" s="21"/>
      <c r="R235" s="21"/>
      <c r="S235" s="22"/>
      <c r="T235" s="20"/>
      <c r="U235" s="20"/>
      <c r="V235" s="20"/>
      <c r="W235" s="20"/>
      <c r="X235" s="20"/>
      <c r="Y235" s="20"/>
      <c r="Z235" s="20"/>
      <c r="AA235" s="20"/>
      <c r="AB235" s="18"/>
      <c r="AC235" s="20"/>
      <c r="AD235" s="15" t="str">
        <f t="shared" si="18"/>
        <v/>
      </c>
      <c r="AE235" s="16" t="str">
        <f t="shared" si="19"/>
        <v/>
      </c>
      <c r="AF235" s="15" t="str">
        <f t="shared" si="20"/>
        <v/>
      </c>
      <c r="AG235" s="15">
        <f t="shared" si="21"/>
        <v>0</v>
      </c>
      <c r="AH235" s="15">
        <f t="shared" si="22"/>
        <v>0</v>
      </c>
      <c r="AI235" s="15" t="str">
        <f t="shared" si="23"/>
        <v/>
      </c>
      <c r="AJ235" s="15" t="str">
        <f>IF(AI235="","",IF(COUNTIFS($AI$9:AI235,AI235)=1,1,0))</f>
        <v/>
      </c>
      <c r="AK235" s="15" t="str">
        <f ca="1">IF(COUNTA(A235:AC235)=0,"",IF(OR(NOT(ISNUMBER(C235)),C235&lt;1),"Missing / invalid date",IF(A235="","Missing case ID",IF(COUNTIFS($A$9:$A$1008,A235)&gt;1,"Duplicate case ID",IF(C235&gt;TODAY(),"Future incident date",IF(OR(E235="",F235="",G235="",H235="",I235="",J235=""),"Complete required fields",IF(OR(AND(E235&lt;&gt;"",COUNTIFS(Setup!$F$13:$F$212,E235)=0),AND(F235&lt;&gt;"",COUNTIFS(Setup!$G$13:$G$212,F235)=0),AND(G235&lt;&gt;"",COUNTIFS(Setup!$H$13:$H$212,G235)=0),AND(H235&lt;&gt;"",COUNTIFS(Setup!$I$13:$I$212,H235)=0),AND(I235&lt;&gt;"",COUNTIFS(Setup!$J$13:$J$212,I235)=0),AND(J235&lt;&gt;"",COUNTIFS(Setup!$K$13:$K$212,J235)=0),AND(K235&lt;&gt;"",COUNTIFS(Setup!$L$13:$L$212,K235)=0),AND(L235&lt;&gt;"",COUNTIFS(Setup!$M$13:$M$212,L235)=0),AND(M235&lt;&gt;"",COUNTIFS(Setup!$N$13:$N$212,M235)=0),AND(N235&lt;&gt;"",COUNTIFS(Setup!$O$13:$O$212,N235)=0),AND(O235&lt;&gt;"",COUNTIFS(Setup!$P$13:$P$212,O235)=0),AND(P235&lt;&gt;"",COUNTIFS(Setup!$Q$13:$Q$212,P235)=0),AND(V235&lt;&gt;"",COUNTIFS(Setup!$R$13:$R$212,V235)=0),AND(W235&lt;&gt;"",COUNTIFS(Setup!$R$13:$R$212,W235)=0),AND(X235&lt;&gt;"",COUNTIFS(Setup!$S$13:$S$212,X235)=0),AND(Y235&lt;&gt;"",COUNTIFS(Setup!$S$13:$S$212,Y235)=0),AND(Z235&lt;&gt;"",COUNTIFS(Setup!$T$13:$T$212,Z235)=0)),"Use listed categories",IF(J235="Pending","Confirm work-relatedness",IF(COUNTIFS($AI$9:$AI$1008,AI235,$C$9:$C$1008,"&lt;&gt;"&amp;C235)&gt;0,"Event dates disagree",IF(OR(AND(Q235&lt;&gt;"",OR(NOT(ISNUMBER(Q235)),Q235&lt;0)),AND(R235&lt;&gt;"",OR(NOT(ISNUMBER(R235)),R235&lt;0)),AND(S235&lt;&gt;"",OR(NOT(ISNUMBER(S235)),S235&lt;0))),"Check days / cost",IF(AND(I235="Lost time",OR(NOT(ISNUMBER(Q235)),Q235&lt;1)),"Enter lost days",IF(AND(I235="Restricted / modified work",OR(NOT(ISNUMBER(R235)),R235&lt;1)),"Enter restricted days",IF(AND(Z235="Closed",NOT(ISNUMBER(AB235))),"Enter closure date",IF(AND(ISNUMBER(AB235),OR(AB235&lt;C235,AB235&gt;TODAY())),"Check closure date","Ready"))))))))))))))</f>
        <v/>
      </c>
    </row>
    <row r="236" spans="1:37" ht="24.95" customHeight="1">
      <c r="A236" s="23"/>
      <c r="B236" s="23"/>
      <c r="C236" s="24"/>
      <c r="D236" s="25"/>
      <c r="E236" s="26"/>
      <c r="F236" s="26"/>
      <c r="G236" s="26"/>
      <c r="H236" s="26"/>
      <c r="I236" s="26"/>
      <c r="J236" s="26"/>
      <c r="K236" s="26"/>
      <c r="L236" s="26"/>
      <c r="M236" s="26"/>
      <c r="N236" s="26"/>
      <c r="O236" s="26"/>
      <c r="P236" s="26"/>
      <c r="Q236" s="27"/>
      <c r="R236" s="27"/>
      <c r="S236" s="28"/>
      <c r="T236" s="26"/>
      <c r="U236" s="26"/>
      <c r="V236" s="26"/>
      <c r="W236" s="26"/>
      <c r="X236" s="26"/>
      <c r="Y236" s="26"/>
      <c r="Z236" s="26"/>
      <c r="AA236" s="26"/>
      <c r="AB236" s="24"/>
      <c r="AC236" s="26"/>
      <c r="AD236" s="15" t="str">
        <f t="shared" si="18"/>
        <v/>
      </c>
      <c r="AE236" s="16" t="str">
        <f t="shared" si="19"/>
        <v/>
      </c>
      <c r="AF236" s="15" t="str">
        <f t="shared" si="20"/>
        <v/>
      </c>
      <c r="AG236" s="15">
        <f t="shared" si="21"/>
        <v>0</v>
      </c>
      <c r="AH236" s="15">
        <f t="shared" si="22"/>
        <v>0</v>
      </c>
      <c r="AI236" s="15" t="str">
        <f t="shared" si="23"/>
        <v/>
      </c>
      <c r="AJ236" s="15" t="str">
        <f>IF(AI236="","",IF(COUNTIFS($AI$9:AI236,AI236)=1,1,0))</f>
        <v/>
      </c>
      <c r="AK236" s="15" t="str">
        <f ca="1">IF(COUNTA(A236:AC236)=0,"",IF(OR(NOT(ISNUMBER(C236)),C236&lt;1),"Missing / invalid date",IF(A236="","Missing case ID",IF(COUNTIFS($A$9:$A$1008,A236)&gt;1,"Duplicate case ID",IF(C236&gt;TODAY(),"Future incident date",IF(OR(E236="",F236="",G236="",H236="",I236="",J236=""),"Complete required fields",IF(OR(AND(E236&lt;&gt;"",COUNTIFS(Setup!$F$13:$F$212,E236)=0),AND(F236&lt;&gt;"",COUNTIFS(Setup!$G$13:$G$212,F236)=0),AND(G236&lt;&gt;"",COUNTIFS(Setup!$H$13:$H$212,G236)=0),AND(H236&lt;&gt;"",COUNTIFS(Setup!$I$13:$I$212,H236)=0),AND(I236&lt;&gt;"",COUNTIFS(Setup!$J$13:$J$212,I236)=0),AND(J236&lt;&gt;"",COUNTIFS(Setup!$K$13:$K$212,J236)=0),AND(K236&lt;&gt;"",COUNTIFS(Setup!$L$13:$L$212,K236)=0),AND(L236&lt;&gt;"",COUNTIFS(Setup!$M$13:$M$212,L236)=0),AND(M236&lt;&gt;"",COUNTIFS(Setup!$N$13:$N$212,M236)=0),AND(N236&lt;&gt;"",COUNTIFS(Setup!$O$13:$O$212,N236)=0),AND(O236&lt;&gt;"",COUNTIFS(Setup!$P$13:$P$212,O236)=0),AND(P236&lt;&gt;"",COUNTIFS(Setup!$Q$13:$Q$212,P236)=0),AND(V236&lt;&gt;"",COUNTIFS(Setup!$R$13:$R$212,V236)=0),AND(W236&lt;&gt;"",COUNTIFS(Setup!$R$13:$R$212,W236)=0),AND(X236&lt;&gt;"",COUNTIFS(Setup!$S$13:$S$212,X236)=0),AND(Y236&lt;&gt;"",COUNTIFS(Setup!$S$13:$S$212,Y236)=0),AND(Z236&lt;&gt;"",COUNTIFS(Setup!$T$13:$T$212,Z236)=0)),"Use listed categories",IF(J236="Pending","Confirm work-relatedness",IF(COUNTIFS($AI$9:$AI$1008,AI236,$C$9:$C$1008,"&lt;&gt;"&amp;C236)&gt;0,"Event dates disagree",IF(OR(AND(Q236&lt;&gt;"",OR(NOT(ISNUMBER(Q236)),Q236&lt;0)),AND(R236&lt;&gt;"",OR(NOT(ISNUMBER(R236)),R236&lt;0)),AND(S236&lt;&gt;"",OR(NOT(ISNUMBER(S236)),S236&lt;0))),"Check days / cost",IF(AND(I236="Lost time",OR(NOT(ISNUMBER(Q236)),Q236&lt;1)),"Enter lost days",IF(AND(I236="Restricted / modified work",OR(NOT(ISNUMBER(R236)),R236&lt;1)),"Enter restricted days",IF(AND(Z236="Closed",NOT(ISNUMBER(AB236))),"Enter closure date",IF(AND(ISNUMBER(AB236),OR(AB236&lt;C236,AB236&gt;TODAY())),"Check closure date","Ready"))))))))))))))</f>
        <v/>
      </c>
    </row>
    <row r="237" spans="1:37" ht="24.95" customHeight="1">
      <c r="A237" s="17"/>
      <c r="B237" s="17"/>
      <c r="C237" s="18"/>
      <c r="D237" s="19"/>
      <c r="E237" s="20"/>
      <c r="F237" s="20"/>
      <c r="G237" s="20"/>
      <c r="H237" s="20"/>
      <c r="I237" s="20"/>
      <c r="J237" s="20"/>
      <c r="K237" s="20"/>
      <c r="L237" s="20"/>
      <c r="M237" s="20"/>
      <c r="N237" s="20"/>
      <c r="O237" s="20"/>
      <c r="P237" s="20"/>
      <c r="Q237" s="21"/>
      <c r="R237" s="21"/>
      <c r="S237" s="22"/>
      <c r="T237" s="20"/>
      <c r="U237" s="20"/>
      <c r="V237" s="20"/>
      <c r="W237" s="20"/>
      <c r="X237" s="20"/>
      <c r="Y237" s="20"/>
      <c r="Z237" s="20"/>
      <c r="AA237" s="20"/>
      <c r="AB237" s="18"/>
      <c r="AC237" s="20"/>
      <c r="AD237" s="15" t="str">
        <f t="shared" si="18"/>
        <v/>
      </c>
      <c r="AE237" s="16" t="str">
        <f t="shared" si="19"/>
        <v/>
      </c>
      <c r="AF237" s="15" t="str">
        <f t="shared" si="20"/>
        <v/>
      </c>
      <c r="AG237" s="15">
        <f t="shared" si="21"/>
        <v>0</v>
      </c>
      <c r="AH237" s="15">
        <f t="shared" si="22"/>
        <v>0</v>
      </c>
      <c r="AI237" s="15" t="str">
        <f t="shared" si="23"/>
        <v/>
      </c>
      <c r="AJ237" s="15" t="str">
        <f>IF(AI237="","",IF(COUNTIFS($AI$9:AI237,AI237)=1,1,0))</f>
        <v/>
      </c>
      <c r="AK237" s="15" t="str">
        <f ca="1">IF(COUNTA(A237:AC237)=0,"",IF(OR(NOT(ISNUMBER(C237)),C237&lt;1),"Missing / invalid date",IF(A237="","Missing case ID",IF(COUNTIFS($A$9:$A$1008,A237)&gt;1,"Duplicate case ID",IF(C237&gt;TODAY(),"Future incident date",IF(OR(E237="",F237="",G237="",H237="",I237="",J237=""),"Complete required fields",IF(OR(AND(E237&lt;&gt;"",COUNTIFS(Setup!$F$13:$F$212,E237)=0),AND(F237&lt;&gt;"",COUNTIFS(Setup!$G$13:$G$212,F237)=0),AND(G237&lt;&gt;"",COUNTIFS(Setup!$H$13:$H$212,G237)=0),AND(H237&lt;&gt;"",COUNTIFS(Setup!$I$13:$I$212,H237)=0),AND(I237&lt;&gt;"",COUNTIFS(Setup!$J$13:$J$212,I237)=0),AND(J237&lt;&gt;"",COUNTIFS(Setup!$K$13:$K$212,J237)=0),AND(K237&lt;&gt;"",COUNTIFS(Setup!$L$13:$L$212,K237)=0),AND(L237&lt;&gt;"",COUNTIFS(Setup!$M$13:$M$212,L237)=0),AND(M237&lt;&gt;"",COUNTIFS(Setup!$N$13:$N$212,M237)=0),AND(N237&lt;&gt;"",COUNTIFS(Setup!$O$13:$O$212,N237)=0),AND(O237&lt;&gt;"",COUNTIFS(Setup!$P$13:$P$212,O237)=0),AND(P237&lt;&gt;"",COUNTIFS(Setup!$Q$13:$Q$212,P237)=0),AND(V237&lt;&gt;"",COUNTIFS(Setup!$R$13:$R$212,V237)=0),AND(W237&lt;&gt;"",COUNTIFS(Setup!$R$13:$R$212,W237)=0),AND(X237&lt;&gt;"",COUNTIFS(Setup!$S$13:$S$212,X237)=0),AND(Y237&lt;&gt;"",COUNTIFS(Setup!$S$13:$S$212,Y237)=0),AND(Z237&lt;&gt;"",COUNTIFS(Setup!$T$13:$T$212,Z237)=0)),"Use listed categories",IF(J237="Pending","Confirm work-relatedness",IF(COUNTIFS($AI$9:$AI$1008,AI237,$C$9:$C$1008,"&lt;&gt;"&amp;C237)&gt;0,"Event dates disagree",IF(OR(AND(Q237&lt;&gt;"",OR(NOT(ISNUMBER(Q237)),Q237&lt;0)),AND(R237&lt;&gt;"",OR(NOT(ISNUMBER(R237)),R237&lt;0)),AND(S237&lt;&gt;"",OR(NOT(ISNUMBER(S237)),S237&lt;0))),"Check days / cost",IF(AND(I237="Lost time",OR(NOT(ISNUMBER(Q237)),Q237&lt;1)),"Enter lost days",IF(AND(I237="Restricted / modified work",OR(NOT(ISNUMBER(R237)),R237&lt;1)),"Enter restricted days",IF(AND(Z237="Closed",NOT(ISNUMBER(AB237))),"Enter closure date",IF(AND(ISNUMBER(AB237),OR(AB237&lt;C237,AB237&gt;TODAY())),"Check closure date","Ready"))))))))))))))</f>
        <v/>
      </c>
    </row>
    <row r="238" spans="1:37" ht="24.95" customHeight="1">
      <c r="A238" s="23"/>
      <c r="B238" s="23"/>
      <c r="C238" s="24"/>
      <c r="D238" s="25"/>
      <c r="E238" s="26"/>
      <c r="F238" s="26"/>
      <c r="G238" s="26"/>
      <c r="H238" s="26"/>
      <c r="I238" s="26"/>
      <c r="J238" s="26"/>
      <c r="K238" s="26"/>
      <c r="L238" s="26"/>
      <c r="M238" s="26"/>
      <c r="N238" s="26"/>
      <c r="O238" s="26"/>
      <c r="P238" s="26"/>
      <c r="Q238" s="27"/>
      <c r="R238" s="27"/>
      <c r="S238" s="28"/>
      <c r="T238" s="26"/>
      <c r="U238" s="26"/>
      <c r="V238" s="26"/>
      <c r="W238" s="26"/>
      <c r="X238" s="26"/>
      <c r="Y238" s="26"/>
      <c r="Z238" s="26"/>
      <c r="AA238" s="26"/>
      <c r="AB238" s="24"/>
      <c r="AC238" s="26"/>
      <c r="AD238" s="15" t="str">
        <f t="shared" si="18"/>
        <v/>
      </c>
      <c r="AE238" s="16" t="str">
        <f t="shared" si="19"/>
        <v/>
      </c>
      <c r="AF238" s="15" t="str">
        <f t="shared" si="20"/>
        <v/>
      </c>
      <c r="AG238" s="15">
        <f t="shared" si="21"/>
        <v>0</v>
      </c>
      <c r="AH238" s="15">
        <f t="shared" si="22"/>
        <v>0</v>
      </c>
      <c r="AI238" s="15" t="str">
        <f t="shared" si="23"/>
        <v/>
      </c>
      <c r="AJ238" s="15" t="str">
        <f>IF(AI238="","",IF(COUNTIFS($AI$9:AI238,AI238)=1,1,0))</f>
        <v/>
      </c>
      <c r="AK238" s="15" t="str">
        <f ca="1">IF(COUNTA(A238:AC238)=0,"",IF(OR(NOT(ISNUMBER(C238)),C238&lt;1),"Missing / invalid date",IF(A238="","Missing case ID",IF(COUNTIFS($A$9:$A$1008,A238)&gt;1,"Duplicate case ID",IF(C238&gt;TODAY(),"Future incident date",IF(OR(E238="",F238="",G238="",H238="",I238="",J238=""),"Complete required fields",IF(OR(AND(E238&lt;&gt;"",COUNTIFS(Setup!$F$13:$F$212,E238)=0),AND(F238&lt;&gt;"",COUNTIFS(Setup!$G$13:$G$212,F238)=0),AND(G238&lt;&gt;"",COUNTIFS(Setup!$H$13:$H$212,G238)=0),AND(H238&lt;&gt;"",COUNTIFS(Setup!$I$13:$I$212,H238)=0),AND(I238&lt;&gt;"",COUNTIFS(Setup!$J$13:$J$212,I238)=0),AND(J238&lt;&gt;"",COUNTIFS(Setup!$K$13:$K$212,J238)=0),AND(K238&lt;&gt;"",COUNTIFS(Setup!$L$13:$L$212,K238)=0),AND(L238&lt;&gt;"",COUNTIFS(Setup!$M$13:$M$212,L238)=0),AND(M238&lt;&gt;"",COUNTIFS(Setup!$N$13:$N$212,M238)=0),AND(N238&lt;&gt;"",COUNTIFS(Setup!$O$13:$O$212,N238)=0),AND(O238&lt;&gt;"",COUNTIFS(Setup!$P$13:$P$212,O238)=0),AND(P238&lt;&gt;"",COUNTIFS(Setup!$Q$13:$Q$212,P238)=0),AND(V238&lt;&gt;"",COUNTIFS(Setup!$R$13:$R$212,V238)=0),AND(W238&lt;&gt;"",COUNTIFS(Setup!$R$13:$R$212,W238)=0),AND(X238&lt;&gt;"",COUNTIFS(Setup!$S$13:$S$212,X238)=0),AND(Y238&lt;&gt;"",COUNTIFS(Setup!$S$13:$S$212,Y238)=0),AND(Z238&lt;&gt;"",COUNTIFS(Setup!$T$13:$T$212,Z238)=0)),"Use listed categories",IF(J238="Pending","Confirm work-relatedness",IF(COUNTIFS($AI$9:$AI$1008,AI238,$C$9:$C$1008,"&lt;&gt;"&amp;C238)&gt;0,"Event dates disagree",IF(OR(AND(Q238&lt;&gt;"",OR(NOT(ISNUMBER(Q238)),Q238&lt;0)),AND(R238&lt;&gt;"",OR(NOT(ISNUMBER(R238)),R238&lt;0)),AND(S238&lt;&gt;"",OR(NOT(ISNUMBER(S238)),S238&lt;0))),"Check days / cost",IF(AND(I238="Lost time",OR(NOT(ISNUMBER(Q238)),Q238&lt;1)),"Enter lost days",IF(AND(I238="Restricted / modified work",OR(NOT(ISNUMBER(R238)),R238&lt;1)),"Enter restricted days",IF(AND(Z238="Closed",NOT(ISNUMBER(AB238))),"Enter closure date",IF(AND(ISNUMBER(AB238),OR(AB238&lt;C238,AB238&gt;TODAY())),"Check closure date","Ready"))))))))))))))</f>
        <v/>
      </c>
    </row>
    <row r="239" spans="1:37" ht="24.95" customHeight="1">
      <c r="A239" s="17"/>
      <c r="B239" s="17"/>
      <c r="C239" s="18"/>
      <c r="D239" s="19"/>
      <c r="E239" s="20"/>
      <c r="F239" s="20"/>
      <c r="G239" s="20"/>
      <c r="H239" s="20"/>
      <c r="I239" s="20"/>
      <c r="J239" s="20"/>
      <c r="K239" s="20"/>
      <c r="L239" s="20"/>
      <c r="M239" s="20"/>
      <c r="N239" s="20"/>
      <c r="O239" s="20"/>
      <c r="P239" s="20"/>
      <c r="Q239" s="21"/>
      <c r="R239" s="21"/>
      <c r="S239" s="22"/>
      <c r="T239" s="20"/>
      <c r="U239" s="20"/>
      <c r="V239" s="20"/>
      <c r="W239" s="20"/>
      <c r="X239" s="20"/>
      <c r="Y239" s="20"/>
      <c r="Z239" s="20"/>
      <c r="AA239" s="20"/>
      <c r="AB239" s="18"/>
      <c r="AC239" s="20"/>
      <c r="AD239" s="15" t="str">
        <f t="shared" si="18"/>
        <v/>
      </c>
      <c r="AE239" s="16" t="str">
        <f t="shared" si="19"/>
        <v/>
      </c>
      <c r="AF239" s="15" t="str">
        <f t="shared" si="20"/>
        <v/>
      </c>
      <c r="AG239" s="15">
        <f t="shared" si="21"/>
        <v>0</v>
      </c>
      <c r="AH239" s="15">
        <f t="shared" si="22"/>
        <v>0</v>
      </c>
      <c r="AI239" s="15" t="str">
        <f t="shared" si="23"/>
        <v/>
      </c>
      <c r="AJ239" s="15" t="str">
        <f>IF(AI239="","",IF(COUNTIFS($AI$9:AI239,AI239)=1,1,0))</f>
        <v/>
      </c>
      <c r="AK239" s="15" t="str">
        <f ca="1">IF(COUNTA(A239:AC239)=0,"",IF(OR(NOT(ISNUMBER(C239)),C239&lt;1),"Missing / invalid date",IF(A239="","Missing case ID",IF(COUNTIFS($A$9:$A$1008,A239)&gt;1,"Duplicate case ID",IF(C239&gt;TODAY(),"Future incident date",IF(OR(E239="",F239="",G239="",H239="",I239="",J239=""),"Complete required fields",IF(OR(AND(E239&lt;&gt;"",COUNTIFS(Setup!$F$13:$F$212,E239)=0),AND(F239&lt;&gt;"",COUNTIFS(Setup!$G$13:$G$212,F239)=0),AND(G239&lt;&gt;"",COUNTIFS(Setup!$H$13:$H$212,G239)=0),AND(H239&lt;&gt;"",COUNTIFS(Setup!$I$13:$I$212,H239)=0),AND(I239&lt;&gt;"",COUNTIFS(Setup!$J$13:$J$212,I239)=0),AND(J239&lt;&gt;"",COUNTIFS(Setup!$K$13:$K$212,J239)=0),AND(K239&lt;&gt;"",COUNTIFS(Setup!$L$13:$L$212,K239)=0),AND(L239&lt;&gt;"",COUNTIFS(Setup!$M$13:$M$212,L239)=0),AND(M239&lt;&gt;"",COUNTIFS(Setup!$N$13:$N$212,M239)=0),AND(N239&lt;&gt;"",COUNTIFS(Setup!$O$13:$O$212,N239)=0),AND(O239&lt;&gt;"",COUNTIFS(Setup!$P$13:$P$212,O239)=0),AND(P239&lt;&gt;"",COUNTIFS(Setup!$Q$13:$Q$212,P239)=0),AND(V239&lt;&gt;"",COUNTIFS(Setup!$R$13:$R$212,V239)=0),AND(W239&lt;&gt;"",COUNTIFS(Setup!$R$13:$R$212,W239)=0),AND(X239&lt;&gt;"",COUNTIFS(Setup!$S$13:$S$212,X239)=0),AND(Y239&lt;&gt;"",COUNTIFS(Setup!$S$13:$S$212,Y239)=0),AND(Z239&lt;&gt;"",COUNTIFS(Setup!$T$13:$T$212,Z239)=0)),"Use listed categories",IF(J239="Pending","Confirm work-relatedness",IF(COUNTIFS($AI$9:$AI$1008,AI239,$C$9:$C$1008,"&lt;&gt;"&amp;C239)&gt;0,"Event dates disagree",IF(OR(AND(Q239&lt;&gt;"",OR(NOT(ISNUMBER(Q239)),Q239&lt;0)),AND(R239&lt;&gt;"",OR(NOT(ISNUMBER(R239)),R239&lt;0)),AND(S239&lt;&gt;"",OR(NOT(ISNUMBER(S239)),S239&lt;0))),"Check days / cost",IF(AND(I239="Lost time",OR(NOT(ISNUMBER(Q239)),Q239&lt;1)),"Enter lost days",IF(AND(I239="Restricted / modified work",OR(NOT(ISNUMBER(R239)),R239&lt;1)),"Enter restricted days",IF(AND(Z239="Closed",NOT(ISNUMBER(AB239))),"Enter closure date",IF(AND(ISNUMBER(AB239),OR(AB239&lt;C239,AB239&gt;TODAY())),"Check closure date","Ready"))))))))))))))</f>
        <v/>
      </c>
    </row>
    <row r="240" spans="1:37" ht="24.95" customHeight="1">
      <c r="A240" s="23"/>
      <c r="B240" s="23"/>
      <c r="C240" s="24"/>
      <c r="D240" s="25"/>
      <c r="E240" s="26"/>
      <c r="F240" s="26"/>
      <c r="G240" s="26"/>
      <c r="H240" s="26"/>
      <c r="I240" s="26"/>
      <c r="J240" s="26"/>
      <c r="K240" s="26"/>
      <c r="L240" s="26"/>
      <c r="M240" s="26"/>
      <c r="N240" s="26"/>
      <c r="O240" s="26"/>
      <c r="P240" s="26"/>
      <c r="Q240" s="27"/>
      <c r="R240" s="27"/>
      <c r="S240" s="28"/>
      <c r="T240" s="26"/>
      <c r="U240" s="26"/>
      <c r="V240" s="26"/>
      <c r="W240" s="26"/>
      <c r="X240" s="26"/>
      <c r="Y240" s="26"/>
      <c r="Z240" s="26"/>
      <c r="AA240" s="26"/>
      <c r="AB240" s="24"/>
      <c r="AC240" s="26"/>
      <c r="AD240" s="15" t="str">
        <f t="shared" si="18"/>
        <v/>
      </c>
      <c r="AE240" s="16" t="str">
        <f t="shared" si="19"/>
        <v/>
      </c>
      <c r="AF240" s="15" t="str">
        <f t="shared" si="20"/>
        <v/>
      </c>
      <c r="AG240" s="15">
        <f t="shared" si="21"/>
        <v>0</v>
      </c>
      <c r="AH240" s="15">
        <f t="shared" si="22"/>
        <v>0</v>
      </c>
      <c r="AI240" s="15" t="str">
        <f t="shared" si="23"/>
        <v/>
      </c>
      <c r="AJ240" s="15" t="str">
        <f>IF(AI240="","",IF(COUNTIFS($AI$9:AI240,AI240)=1,1,0))</f>
        <v/>
      </c>
      <c r="AK240" s="15" t="str">
        <f ca="1">IF(COUNTA(A240:AC240)=0,"",IF(OR(NOT(ISNUMBER(C240)),C240&lt;1),"Missing / invalid date",IF(A240="","Missing case ID",IF(COUNTIFS($A$9:$A$1008,A240)&gt;1,"Duplicate case ID",IF(C240&gt;TODAY(),"Future incident date",IF(OR(E240="",F240="",G240="",H240="",I240="",J240=""),"Complete required fields",IF(OR(AND(E240&lt;&gt;"",COUNTIFS(Setup!$F$13:$F$212,E240)=0),AND(F240&lt;&gt;"",COUNTIFS(Setup!$G$13:$G$212,F240)=0),AND(G240&lt;&gt;"",COUNTIFS(Setup!$H$13:$H$212,G240)=0),AND(H240&lt;&gt;"",COUNTIFS(Setup!$I$13:$I$212,H240)=0),AND(I240&lt;&gt;"",COUNTIFS(Setup!$J$13:$J$212,I240)=0),AND(J240&lt;&gt;"",COUNTIFS(Setup!$K$13:$K$212,J240)=0),AND(K240&lt;&gt;"",COUNTIFS(Setup!$L$13:$L$212,K240)=0),AND(L240&lt;&gt;"",COUNTIFS(Setup!$M$13:$M$212,L240)=0),AND(M240&lt;&gt;"",COUNTIFS(Setup!$N$13:$N$212,M240)=0),AND(N240&lt;&gt;"",COUNTIFS(Setup!$O$13:$O$212,N240)=0),AND(O240&lt;&gt;"",COUNTIFS(Setup!$P$13:$P$212,O240)=0),AND(P240&lt;&gt;"",COUNTIFS(Setup!$Q$13:$Q$212,P240)=0),AND(V240&lt;&gt;"",COUNTIFS(Setup!$R$13:$R$212,V240)=0),AND(W240&lt;&gt;"",COUNTIFS(Setup!$R$13:$R$212,W240)=0),AND(X240&lt;&gt;"",COUNTIFS(Setup!$S$13:$S$212,X240)=0),AND(Y240&lt;&gt;"",COUNTIFS(Setup!$S$13:$S$212,Y240)=0),AND(Z240&lt;&gt;"",COUNTIFS(Setup!$T$13:$T$212,Z240)=0)),"Use listed categories",IF(J240="Pending","Confirm work-relatedness",IF(COUNTIFS($AI$9:$AI$1008,AI240,$C$9:$C$1008,"&lt;&gt;"&amp;C240)&gt;0,"Event dates disagree",IF(OR(AND(Q240&lt;&gt;"",OR(NOT(ISNUMBER(Q240)),Q240&lt;0)),AND(R240&lt;&gt;"",OR(NOT(ISNUMBER(R240)),R240&lt;0)),AND(S240&lt;&gt;"",OR(NOT(ISNUMBER(S240)),S240&lt;0))),"Check days / cost",IF(AND(I240="Lost time",OR(NOT(ISNUMBER(Q240)),Q240&lt;1)),"Enter lost days",IF(AND(I240="Restricted / modified work",OR(NOT(ISNUMBER(R240)),R240&lt;1)),"Enter restricted days",IF(AND(Z240="Closed",NOT(ISNUMBER(AB240))),"Enter closure date",IF(AND(ISNUMBER(AB240),OR(AB240&lt;C240,AB240&gt;TODAY())),"Check closure date","Ready"))))))))))))))</f>
        <v/>
      </c>
    </row>
    <row r="241" spans="1:37" ht="24.95" customHeight="1">
      <c r="A241" s="17"/>
      <c r="B241" s="17"/>
      <c r="C241" s="18"/>
      <c r="D241" s="19"/>
      <c r="E241" s="20"/>
      <c r="F241" s="20"/>
      <c r="G241" s="20"/>
      <c r="H241" s="20"/>
      <c r="I241" s="20"/>
      <c r="J241" s="20"/>
      <c r="K241" s="20"/>
      <c r="L241" s="20"/>
      <c r="M241" s="20"/>
      <c r="N241" s="20"/>
      <c r="O241" s="20"/>
      <c r="P241" s="20"/>
      <c r="Q241" s="21"/>
      <c r="R241" s="21"/>
      <c r="S241" s="22"/>
      <c r="T241" s="20"/>
      <c r="U241" s="20"/>
      <c r="V241" s="20"/>
      <c r="W241" s="20"/>
      <c r="X241" s="20"/>
      <c r="Y241" s="20"/>
      <c r="Z241" s="20"/>
      <c r="AA241" s="20"/>
      <c r="AB241" s="18"/>
      <c r="AC241" s="20"/>
      <c r="AD241" s="15" t="str">
        <f t="shared" si="18"/>
        <v/>
      </c>
      <c r="AE241" s="16" t="str">
        <f t="shared" si="19"/>
        <v/>
      </c>
      <c r="AF241" s="15" t="str">
        <f t="shared" si="20"/>
        <v/>
      </c>
      <c r="AG241" s="15">
        <f t="shared" si="21"/>
        <v>0</v>
      </c>
      <c r="AH241" s="15">
        <f t="shared" si="22"/>
        <v>0</v>
      </c>
      <c r="AI241" s="15" t="str">
        <f t="shared" si="23"/>
        <v/>
      </c>
      <c r="AJ241" s="15" t="str">
        <f>IF(AI241="","",IF(COUNTIFS($AI$9:AI241,AI241)=1,1,0))</f>
        <v/>
      </c>
      <c r="AK241" s="15" t="str">
        <f ca="1">IF(COUNTA(A241:AC241)=0,"",IF(OR(NOT(ISNUMBER(C241)),C241&lt;1),"Missing / invalid date",IF(A241="","Missing case ID",IF(COUNTIFS($A$9:$A$1008,A241)&gt;1,"Duplicate case ID",IF(C241&gt;TODAY(),"Future incident date",IF(OR(E241="",F241="",G241="",H241="",I241="",J241=""),"Complete required fields",IF(OR(AND(E241&lt;&gt;"",COUNTIFS(Setup!$F$13:$F$212,E241)=0),AND(F241&lt;&gt;"",COUNTIFS(Setup!$G$13:$G$212,F241)=0),AND(G241&lt;&gt;"",COUNTIFS(Setup!$H$13:$H$212,G241)=0),AND(H241&lt;&gt;"",COUNTIFS(Setup!$I$13:$I$212,H241)=0),AND(I241&lt;&gt;"",COUNTIFS(Setup!$J$13:$J$212,I241)=0),AND(J241&lt;&gt;"",COUNTIFS(Setup!$K$13:$K$212,J241)=0),AND(K241&lt;&gt;"",COUNTIFS(Setup!$L$13:$L$212,K241)=0),AND(L241&lt;&gt;"",COUNTIFS(Setup!$M$13:$M$212,L241)=0),AND(M241&lt;&gt;"",COUNTIFS(Setup!$N$13:$N$212,M241)=0),AND(N241&lt;&gt;"",COUNTIFS(Setup!$O$13:$O$212,N241)=0),AND(O241&lt;&gt;"",COUNTIFS(Setup!$P$13:$P$212,O241)=0),AND(P241&lt;&gt;"",COUNTIFS(Setup!$Q$13:$Q$212,P241)=0),AND(V241&lt;&gt;"",COUNTIFS(Setup!$R$13:$R$212,V241)=0),AND(W241&lt;&gt;"",COUNTIFS(Setup!$R$13:$R$212,W241)=0),AND(X241&lt;&gt;"",COUNTIFS(Setup!$S$13:$S$212,X241)=0),AND(Y241&lt;&gt;"",COUNTIFS(Setup!$S$13:$S$212,Y241)=0),AND(Z241&lt;&gt;"",COUNTIFS(Setup!$T$13:$T$212,Z241)=0)),"Use listed categories",IF(J241="Pending","Confirm work-relatedness",IF(COUNTIFS($AI$9:$AI$1008,AI241,$C$9:$C$1008,"&lt;&gt;"&amp;C241)&gt;0,"Event dates disagree",IF(OR(AND(Q241&lt;&gt;"",OR(NOT(ISNUMBER(Q241)),Q241&lt;0)),AND(R241&lt;&gt;"",OR(NOT(ISNUMBER(R241)),R241&lt;0)),AND(S241&lt;&gt;"",OR(NOT(ISNUMBER(S241)),S241&lt;0))),"Check days / cost",IF(AND(I241="Lost time",OR(NOT(ISNUMBER(Q241)),Q241&lt;1)),"Enter lost days",IF(AND(I241="Restricted / modified work",OR(NOT(ISNUMBER(R241)),R241&lt;1)),"Enter restricted days",IF(AND(Z241="Closed",NOT(ISNUMBER(AB241))),"Enter closure date",IF(AND(ISNUMBER(AB241),OR(AB241&lt;C241,AB241&gt;TODAY())),"Check closure date","Ready"))))))))))))))</f>
        <v/>
      </c>
    </row>
    <row r="242" spans="1:37" ht="24.95" customHeight="1">
      <c r="A242" s="23"/>
      <c r="B242" s="23"/>
      <c r="C242" s="24"/>
      <c r="D242" s="25"/>
      <c r="E242" s="26"/>
      <c r="F242" s="26"/>
      <c r="G242" s="26"/>
      <c r="H242" s="26"/>
      <c r="I242" s="26"/>
      <c r="J242" s="26"/>
      <c r="K242" s="26"/>
      <c r="L242" s="26"/>
      <c r="M242" s="26"/>
      <c r="N242" s="26"/>
      <c r="O242" s="26"/>
      <c r="P242" s="26"/>
      <c r="Q242" s="27"/>
      <c r="R242" s="27"/>
      <c r="S242" s="28"/>
      <c r="T242" s="26"/>
      <c r="U242" s="26"/>
      <c r="V242" s="26"/>
      <c r="W242" s="26"/>
      <c r="X242" s="26"/>
      <c r="Y242" s="26"/>
      <c r="Z242" s="26"/>
      <c r="AA242" s="26"/>
      <c r="AB242" s="24"/>
      <c r="AC242" s="26"/>
      <c r="AD242" s="15" t="str">
        <f t="shared" si="18"/>
        <v/>
      </c>
      <c r="AE242" s="16" t="str">
        <f t="shared" si="19"/>
        <v/>
      </c>
      <c r="AF242" s="15" t="str">
        <f t="shared" si="20"/>
        <v/>
      </c>
      <c r="AG242" s="15">
        <f t="shared" si="21"/>
        <v>0</v>
      </c>
      <c r="AH242" s="15">
        <f t="shared" si="22"/>
        <v>0</v>
      </c>
      <c r="AI242" s="15" t="str">
        <f t="shared" si="23"/>
        <v/>
      </c>
      <c r="AJ242" s="15" t="str">
        <f>IF(AI242="","",IF(COUNTIFS($AI$9:AI242,AI242)=1,1,0))</f>
        <v/>
      </c>
      <c r="AK242" s="15" t="str">
        <f ca="1">IF(COUNTA(A242:AC242)=0,"",IF(OR(NOT(ISNUMBER(C242)),C242&lt;1),"Missing / invalid date",IF(A242="","Missing case ID",IF(COUNTIFS($A$9:$A$1008,A242)&gt;1,"Duplicate case ID",IF(C242&gt;TODAY(),"Future incident date",IF(OR(E242="",F242="",G242="",H242="",I242="",J242=""),"Complete required fields",IF(OR(AND(E242&lt;&gt;"",COUNTIFS(Setup!$F$13:$F$212,E242)=0),AND(F242&lt;&gt;"",COUNTIFS(Setup!$G$13:$G$212,F242)=0),AND(G242&lt;&gt;"",COUNTIFS(Setup!$H$13:$H$212,G242)=0),AND(H242&lt;&gt;"",COUNTIFS(Setup!$I$13:$I$212,H242)=0),AND(I242&lt;&gt;"",COUNTIFS(Setup!$J$13:$J$212,I242)=0),AND(J242&lt;&gt;"",COUNTIFS(Setup!$K$13:$K$212,J242)=0),AND(K242&lt;&gt;"",COUNTIFS(Setup!$L$13:$L$212,K242)=0),AND(L242&lt;&gt;"",COUNTIFS(Setup!$M$13:$M$212,L242)=0),AND(M242&lt;&gt;"",COUNTIFS(Setup!$N$13:$N$212,M242)=0),AND(N242&lt;&gt;"",COUNTIFS(Setup!$O$13:$O$212,N242)=0),AND(O242&lt;&gt;"",COUNTIFS(Setup!$P$13:$P$212,O242)=0),AND(P242&lt;&gt;"",COUNTIFS(Setup!$Q$13:$Q$212,P242)=0),AND(V242&lt;&gt;"",COUNTIFS(Setup!$R$13:$R$212,V242)=0),AND(W242&lt;&gt;"",COUNTIFS(Setup!$R$13:$R$212,W242)=0),AND(X242&lt;&gt;"",COUNTIFS(Setup!$S$13:$S$212,X242)=0),AND(Y242&lt;&gt;"",COUNTIFS(Setup!$S$13:$S$212,Y242)=0),AND(Z242&lt;&gt;"",COUNTIFS(Setup!$T$13:$T$212,Z242)=0)),"Use listed categories",IF(J242="Pending","Confirm work-relatedness",IF(COUNTIFS($AI$9:$AI$1008,AI242,$C$9:$C$1008,"&lt;&gt;"&amp;C242)&gt;0,"Event dates disagree",IF(OR(AND(Q242&lt;&gt;"",OR(NOT(ISNUMBER(Q242)),Q242&lt;0)),AND(R242&lt;&gt;"",OR(NOT(ISNUMBER(R242)),R242&lt;0)),AND(S242&lt;&gt;"",OR(NOT(ISNUMBER(S242)),S242&lt;0))),"Check days / cost",IF(AND(I242="Lost time",OR(NOT(ISNUMBER(Q242)),Q242&lt;1)),"Enter lost days",IF(AND(I242="Restricted / modified work",OR(NOT(ISNUMBER(R242)),R242&lt;1)),"Enter restricted days",IF(AND(Z242="Closed",NOT(ISNUMBER(AB242))),"Enter closure date",IF(AND(ISNUMBER(AB242),OR(AB242&lt;C242,AB242&gt;TODAY())),"Check closure date","Ready"))))))))))))))</f>
        <v/>
      </c>
    </row>
    <row r="243" spans="1:37" ht="24.95" customHeight="1">
      <c r="A243" s="17"/>
      <c r="B243" s="17"/>
      <c r="C243" s="18"/>
      <c r="D243" s="19"/>
      <c r="E243" s="20"/>
      <c r="F243" s="20"/>
      <c r="G243" s="20"/>
      <c r="H243" s="20"/>
      <c r="I243" s="20"/>
      <c r="J243" s="20"/>
      <c r="K243" s="20"/>
      <c r="L243" s="20"/>
      <c r="M243" s="20"/>
      <c r="N243" s="20"/>
      <c r="O243" s="20"/>
      <c r="P243" s="20"/>
      <c r="Q243" s="21"/>
      <c r="R243" s="21"/>
      <c r="S243" s="22"/>
      <c r="T243" s="20"/>
      <c r="U243" s="20"/>
      <c r="V243" s="20"/>
      <c r="W243" s="20"/>
      <c r="X243" s="20"/>
      <c r="Y243" s="20"/>
      <c r="Z243" s="20"/>
      <c r="AA243" s="20"/>
      <c r="AB243" s="18"/>
      <c r="AC243" s="20"/>
      <c r="AD243" s="15" t="str">
        <f t="shared" si="18"/>
        <v/>
      </c>
      <c r="AE243" s="16" t="str">
        <f t="shared" si="19"/>
        <v/>
      </c>
      <c r="AF243" s="15" t="str">
        <f t="shared" si="20"/>
        <v/>
      </c>
      <c r="AG243" s="15">
        <f t="shared" si="21"/>
        <v>0</v>
      </c>
      <c r="AH243" s="15">
        <f t="shared" si="22"/>
        <v>0</v>
      </c>
      <c r="AI243" s="15" t="str">
        <f t="shared" si="23"/>
        <v/>
      </c>
      <c r="AJ243" s="15" t="str">
        <f>IF(AI243="","",IF(COUNTIFS($AI$9:AI243,AI243)=1,1,0))</f>
        <v/>
      </c>
      <c r="AK243" s="15" t="str">
        <f ca="1">IF(COUNTA(A243:AC243)=0,"",IF(OR(NOT(ISNUMBER(C243)),C243&lt;1),"Missing / invalid date",IF(A243="","Missing case ID",IF(COUNTIFS($A$9:$A$1008,A243)&gt;1,"Duplicate case ID",IF(C243&gt;TODAY(),"Future incident date",IF(OR(E243="",F243="",G243="",H243="",I243="",J243=""),"Complete required fields",IF(OR(AND(E243&lt;&gt;"",COUNTIFS(Setup!$F$13:$F$212,E243)=0),AND(F243&lt;&gt;"",COUNTIFS(Setup!$G$13:$G$212,F243)=0),AND(G243&lt;&gt;"",COUNTIFS(Setup!$H$13:$H$212,G243)=0),AND(H243&lt;&gt;"",COUNTIFS(Setup!$I$13:$I$212,H243)=0),AND(I243&lt;&gt;"",COUNTIFS(Setup!$J$13:$J$212,I243)=0),AND(J243&lt;&gt;"",COUNTIFS(Setup!$K$13:$K$212,J243)=0),AND(K243&lt;&gt;"",COUNTIFS(Setup!$L$13:$L$212,K243)=0),AND(L243&lt;&gt;"",COUNTIFS(Setup!$M$13:$M$212,L243)=0),AND(M243&lt;&gt;"",COUNTIFS(Setup!$N$13:$N$212,M243)=0),AND(N243&lt;&gt;"",COUNTIFS(Setup!$O$13:$O$212,N243)=0),AND(O243&lt;&gt;"",COUNTIFS(Setup!$P$13:$P$212,O243)=0),AND(P243&lt;&gt;"",COUNTIFS(Setup!$Q$13:$Q$212,P243)=0),AND(V243&lt;&gt;"",COUNTIFS(Setup!$R$13:$R$212,V243)=0),AND(W243&lt;&gt;"",COUNTIFS(Setup!$R$13:$R$212,W243)=0),AND(X243&lt;&gt;"",COUNTIFS(Setup!$S$13:$S$212,X243)=0),AND(Y243&lt;&gt;"",COUNTIFS(Setup!$S$13:$S$212,Y243)=0),AND(Z243&lt;&gt;"",COUNTIFS(Setup!$T$13:$T$212,Z243)=0)),"Use listed categories",IF(J243="Pending","Confirm work-relatedness",IF(COUNTIFS($AI$9:$AI$1008,AI243,$C$9:$C$1008,"&lt;&gt;"&amp;C243)&gt;0,"Event dates disagree",IF(OR(AND(Q243&lt;&gt;"",OR(NOT(ISNUMBER(Q243)),Q243&lt;0)),AND(R243&lt;&gt;"",OR(NOT(ISNUMBER(R243)),R243&lt;0)),AND(S243&lt;&gt;"",OR(NOT(ISNUMBER(S243)),S243&lt;0))),"Check days / cost",IF(AND(I243="Lost time",OR(NOT(ISNUMBER(Q243)),Q243&lt;1)),"Enter lost days",IF(AND(I243="Restricted / modified work",OR(NOT(ISNUMBER(R243)),R243&lt;1)),"Enter restricted days",IF(AND(Z243="Closed",NOT(ISNUMBER(AB243))),"Enter closure date",IF(AND(ISNUMBER(AB243),OR(AB243&lt;C243,AB243&gt;TODAY())),"Check closure date","Ready"))))))))))))))</f>
        <v/>
      </c>
    </row>
    <row r="244" spans="1:37" ht="24.95" customHeight="1">
      <c r="A244" s="23"/>
      <c r="B244" s="23"/>
      <c r="C244" s="24"/>
      <c r="D244" s="25"/>
      <c r="E244" s="26"/>
      <c r="F244" s="26"/>
      <c r="G244" s="26"/>
      <c r="H244" s="26"/>
      <c r="I244" s="26"/>
      <c r="J244" s="26"/>
      <c r="K244" s="26"/>
      <c r="L244" s="26"/>
      <c r="M244" s="26"/>
      <c r="N244" s="26"/>
      <c r="O244" s="26"/>
      <c r="P244" s="26"/>
      <c r="Q244" s="27"/>
      <c r="R244" s="27"/>
      <c r="S244" s="28"/>
      <c r="T244" s="26"/>
      <c r="U244" s="26"/>
      <c r="V244" s="26"/>
      <c r="W244" s="26"/>
      <c r="X244" s="26"/>
      <c r="Y244" s="26"/>
      <c r="Z244" s="26"/>
      <c r="AA244" s="26"/>
      <c r="AB244" s="24"/>
      <c r="AC244" s="26"/>
      <c r="AD244" s="15" t="str">
        <f t="shared" si="18"/>
        <v/>
      </c>
      <c r="AE244" s="16" t="str">
        <f t="shared" si="19"/>
        <v/>
      </c>
      <c r="AF244" s="15" t="str">
        <f t="shared" si="20"/>
        <v/>
      </c>
      <c r="AG244" s="15">
        <f t="shared" si="21"/>
        <v>0</v>
      </c>
      <c r="AH244" s="15">
        <f t="shared" si="22"/>
        <v>0</v>
      </c>
      <c r="AI244" s="15" t="str">
        <f t="shared" si="23"/>
        <v/>
      </c>
      <c r="AJ244" s="15" t="str">
        <f>IF(AI244="","",IF(COUNTIFS($AI$9:AI244,AI244)=1,1,0))</f>
        <v/>
      </c>
      <c r="AK244" s="15" t="str">
        <f ca="1">IF(COUNTA(A244:AC244)=0,"",IF(OR(NOT(ISNUMBER(C244)),C244&lt;1),"Missing / invalid date",IF(A244="","Missing case ID",IF(COUNTIFS($A$9:$A$1008,A244)&gt;1,"Duplicate case ID",IF(C244&gt;TODAY(),"Future incident date",IF(OR(E244="",F244="",G244="",H244="",I244="",J244=""),"Complete required fields",IF(OR(AND(E244&lt;&gt;"",COUNTIFS(Setup!$F$13:$F$212,E244)=0),AND(F244&lt;&gt;"",COUNTIFS(Setup!$G$13:$G$212,F244)=0),AND(G244&lt;&gt;"",COUNTIFS(Setup!$H$13:$H$212,G244)=0),AND(H244&lt;&gt;"",COUNTIFS(Setup!$I$13:$I$212,H244)=0),AND(I244&lt;&gt;"",COUNTIFS(Setup!$J$13:$J$212,I244)=0),AND(J244&lt;&gt;"",COUNTIFS(Setup!$K$13:$K$212,J244)=0),AND(K244&lt;&gt;"",COUNTIFS(Setup!$L$13:$L$212,K244)=0),AND(L244&lt;&gt;"",COUNTIFS(Setup!$M$13:$M$212,L244)=0),AND(M244&lt;&gt;"",COUNTIFS(Setup!$N$13:$N$212,M244)=0),AND(N244&lt;&gt;"",COUNTIFS(Setup!$O$13:$O$212,N244)=0),AND(O244&lt;&gt;"",COUNTIFS(Setup!$P$13:$P$212,O244)=0),AND(P244&lt;&gt;"",COUNTIFS(Setup!$Q$13:$Q$212,P244)=0),AND(V244&lt;&gt;"",COUNTIFS(Setup!$R$13:$R$212,V244)=0),AND(W244&lt;&gt;"",COUNTIFS(Setup!$R$13:$R$212,W244)=0),AND(X244&lt;&gt;"",COUNTIFS(Setup!$S$13:$S$212,X244)=0),AND(Y244&lt;&gt;"",COUNTIFS(Setup!$S$13:$S$212,Y244)=0),AND(Z244&lt;&gt;"",COUNTIFS(Setup!$T$13:$T$212,Z244)=0)),"Use listed categories",IF(J244="Pending","Confirm work-relatedness",IF(COUNTIFS($AI$9:$AI$1008,AI244,$C$9:$C$1008,"&lt;&gt;"&amp;C244)&gt;0,"Event dates disagree",IF(OR(AND(Q244&lt;&gt;"",OR(NOT(ISNUMBER(Q244)),Q244&lt;0)),AND(R244&lt;&gt;"",OR(NOT(ISNUMBER(R244)),R244&lt;0)),AND(S244&lt;&gt;"",OR(NOT(ISNUMBER(S244)),S244&lt;0))),"Check days / cost",IF(AND(I244="Lost time",OR(NOT(ISNUMBER(Q244)),Q244&lt;1)),"Enter lost days",IF(AND(I244="Restricted / modified work",OR(NOT(ISNUMBER(R244)),R244&lt;1)),"Enter restricted days",IF(AND(Z244="Closed",NOT(ISNUMBER(AB244))),"Enter closure date",IF(AND(ISNUMBER(AB244),OR(AB244&lt;C244,AB244&gt;TODAY())),"Check closure date","Ready"))))))))))))))</f>
        <v/>
      </c>
    </row>
    <row r="245" spans="1:37" ht="24.95" customHeight="1">
      <c r="A245" s="17"/>
      <c r="B245" s="17"/>
      <c r="C245" s="18"/>
      <c r="D245" s="19"/>
      <c r="E245" s="20"/>
      <c r="F245" s="20"/>
      <c r="G245" s="20"/>
      <c r="H245" s="20"/>
      <c r="I245" s="20"/>
      <c r="J245" s="20"/>
      <c r="K245" s="20"/>
      <c r="L245" s="20"/>
      <c r="M245" s="20"/>
      <c r="N245" s="20"/>
      <c r="O245" s="20"/>
      <c r="P245" s="20"/>
      <c r="Q245" s="21"/>
      <c r="R245" s="21"/>
      <c r="S245" s="22"/>
      <c r="T245" s="20"/>
      <c r="U245" s="20"/>
      <c r="V245" s="20"/>
      <c r="W245" s="20"/>
      <c r="X245" s="20"/>
      <c r="Y245" s="20"/>
      <c r="Z245" s="20"/>
      <c r="AA245" s="20"/>
      <c r="AB245" s="18"/>
      <c r="AC245" s="20"/>
      <c r="AD245" s="15" t="str">
        <f t="shared" si="18"/>
        <v/>
      </c>
      <c r="AE245" s="16" t="str">
        <f t="shared" si="19"/>
        <v/>
      </c>
      <c r="AF245" s="15" t="str">
        <f t="shared" si="20"/>
        <v/>
      </c>
      <c r="AG245" s="15">
        <f t="shared" si="21"/>
        <v>0</v>
      </c>
      <c r="AH245" s="15">
        <f t="shared" si="22"/>
        <v>0</v>
      </c>
      <c r="AI245" s="15" t="str">
        <f t="shared" si="23"/>
        <v/>
      </c>
      <c r="AJ245" s="15" t="str">
        <f>IF(AI245="","",IF(COUNTIFS($AI$9:AI245,AI245)=1,1,0))</f>
        <v/>
      </c>
      <c r="AK245" s="15" t="str">
        <f ca="1">IF(COUNTA(A245:AC245)=0,"",IF(OR(NOT(ISNUMBER(C245)),C245&lt;1),"Missing / invalid date",IF(A245="","Missing case ID",IF(COUNTIFS($A$9:$A$1008,A245)&gt;1,"Duplicate case ID",IF(C245&gt;TODAY(),"Future incident date",IF(OR(E245="",F245="",G245="",H245="",I245="",J245=""),"Complete required fields",IF(OR(AND(E245&lt;&gt;"",COUNTIFS(Setup!$F$13:$F$212,E245)=0),AND(F245&lt;&gt;"",COUNTIFS(Setup!$G$13:$G$212,F245)=0),AND(G245&lt;&gt;"",COUNTIFS(Setup!$H$13:$H$212,G245)=0),AND(H245&lt;&gt;"",COUNTIFS(Setup!$I$13:$I$212,H245)=0),AND(I245&lt;&gt;"",COUNTIFS(Setup!$J$13:$J$212,I245)=0),AND(J245&lt;&gt;"",COUNTIFS(Setup!$K$13:$K$212,J245)=0),AND(K245&lt;&gt;"",COUNTIFS(Setup!$L$13:$L$212,K245)=0),AND(L245&lt;&gt;"",COUNTIFS(Setup!$M$13:$M$212,L245)=0),AND(M245&lt;&gt;"",COUNTIFS(Setup!$N$13:$N$212,M245)=0),AND(N245&lt;&gt;"",COUNTIFS(Setup!$O$13:$O$212,N245)=0),AND(O245&lt;&gt;"",COUNTIFS(Setup!$P$13:$P$212,O245)=0),AND(P245&lt;&gt;"",COUNTIFS(Setup!$Q$13:$Q$212,P245)=0),AND(V245&lt;&gt;"",COUNTIFS(Setup!$R$13:$R$212,V245)=0),AND(W245&lt;&gt;"",COUNTIFS(Setup!$R$13:$R$212,W245)=0),AND(X245&lt;&gt;"",COUNTIFS(Setup!$S$13:$S$212,X245)=0),AND(Y245&lt;&gt;"",COUNTIFS(Setup!$S$13:$S$212,Y245)=0),AND(Z245&lt;&gt;"",COUNTIFS(Setup!$T$13:$T$212,Z245)=0)),"Use listed categories",IF(J245="Pending","Confirm work-relatedness",IF(COUNTIFS($AI$9:$AI$1008,AI245,$C$9:$C$1008,"&lt;&gt;"&amp;C245)&gt;0,"Event dates disagree",IF(OR(AND(Q245&lt;&gt;"",OR(NOT(ISNUMBER(Q245)),Q245&lt;0)),AND(R245&lt;&gt;"",OR(NOT(ISNUMBER(R245)),R245&lt;0)),AND(S245&lt;&gt;"",OR(NOT(ISNUMBER(S245)),S245&lt;0))),"Check days / cost",IF(AND(I245="Lost time",OR(NOT(ISNUMBER(Q245)),Q245&lt;1)),"Enter lost days",IF(AND(I245="Restricted / modified work",OR(NOT(ISNUMBER(R245)),R245&lt;1)),"Enter restricted days",IF(AND(Z245="Closed",NOT(ISNUMBER(AB245))),"Enter closure date",IF(AND(ISNUMBER(AB245),OR(AB245&lt;C245,AB245&gt;TODAY())),"Check closure date","Ready"))))))))))))))</f>
        <v/>
      </c>
    </row>
    <row r="246" spans="1:37" ht="24.95" customHeight="1">
      <c r="A246" s="23"/>
      <c r="B246" s="23"/>
      <c r="C246" s="24"/>
      <c r="D246" s="25"/>
      <c r="E246" s="26"/>
      <c r="F246" s="26"/>
      <c r="G246" s="26"/>
      <c r="H246" s="26"/>
      <c r="I246" s="26"/>
      <c r="J246" s="26"/>
      <c r="K246" s="26"/>
      <c r="L246" s="26"/>
      <c r="M246" s="26"/>
      <c r="N246" s="26"/>
      <c r="O246" s="26"/>
      <c r="P246" s="26"/>
      <c r="Q246" s="27"/>
      <c r="R246" s="27"/>
      <c r="S246" s="28"/>
      <c r="T246" s="26"/>
      <c r="U246" s="26"/>
      <c r="V246" s="26"/>
      <c r="W246" s="26"/>
      <c r="X246" s="26"/>
      <c r="Y246" s="26"/>
      <c r="Z246" s="26"/>
      <c r="AA246" s="26"/>
      <c r="AB246" s="24"/>
      <c r="AC246" s="26"/>
      <c r="AD246" s="15" t="str">
        <f t="shared" si="18"/>
        <v/>
      </c>
      <c r="AE246" s="16" t="str">
        <f t="shared" si="19"/>
        <v/>
      </c>
      <c r="AF246" s="15" t="str">
        <f t="shared" si="20"/>
        <v/>
      </c>
      <c r="AG246" s="15">
        <f t="shared" si="21"/>
        <v>0</v>
      </c>
      <c r="AH246" s="15">
        <f t="shared" si="22"/>
        <v>0</v>
      </c>
      <c r="AI246" s="15" t="str">
        <f t="shared" si="23"/>
        <v/>
      </c>
      <c r="AJ246" s="15" t="str">
        <f>IF(AI246="","",IF(COUNTIFS($AI$9:AI246,AI246)=1,1,0))</f>
        <v/>
      </c>
      <c r="AK246" s="15" t="str">
        <f ca="1">IF(COUNTA(A246:AC246)=0,"",IF(OR(NOT(ISNUMBER(C246)),C246&lt;1),"Missing / invalid date",IF(A246="","Missing case ID",IF(COUNTIFS($A$9:$A$1008,A246)&gt;1,"Duplicate case ID",IF(C246&gt;TODAY(),"Future incident date",IF(OR(E246="",F246="",G246="",H246="",I246="",J246=""),"Complete required fields",IF(OR(AND(E246&lt;&gt;"",COUNTIFS(Setup!$F$13:$F$212,E246)=0),AND(F246&lt;&gt;"",COUNTIFS(Setup!$G$13:$G$212,F246)=0),AND(G246&lt;&gt;"",COUNTIFS(Setup!$H$13:$H$212,G246)=0),AND(H246&lt;&gt;"",COUNTIFS(Setup!$I$13:$I$212,H246)=0),AND(I246&lt;&gt;"",COUNTIFS(Setup!$J$13:$J$212,I246)=0),AND(J246&lt;&gt;"",COUNTIFS(Setup!$K$13:$K$212,J246)=0),AND(K246&lt;&gt;"",COUNTIFS(Setup!$L$13:$L$212,K246)=0),AND(L246&lt;&gt;"",COUNTIFS(Setup!$M$13:$M$212,L246)=0),AND(M246&lt;&gt;"",COUNTIFS(Setup!$N$13:$N$212,M246)=0),AND(N246&lt;&gt;"",COUNTIFS(Setup!$O$13:$O$212,N246)=0),AND(O246&lt;&gt;"",COUNTIFS(Setup!$P$13:$P$212,O246)=0),AND(P246&lt;&gt;"",COUNTIFS(Setup!$Q$13:$Q$212,P246)=0),AND(V246&lt;&gt;"",COUNTIFS(Setup!$R$13:$R$212,V246)=0),AND(W246&lt;&gt;"",COUNTIFS(Setup!$R$13:$R$212,W246)=0),AND(X246&lt;&gt;"",COUNTIFS(Setup!$S$13:$S$212,X246)=0),AND(Y246&lt;&gt;"",COUNTIFS(Setup!$S$13:$S$212,Y246)=0),AND(Z246&lt;&gt;"",COUNTIFS(Setup!$T$13:$T$212,Z246)=0)),"Use listed categories",IF(J246="Pending","Confirm work-relatedness",IF(COUNTIFS($AI$9:$AI$1008,AI246,$C$9:$C$1008,"&lt;&gt;"&amp;C246)&gt;0,"Event dates disagree",IF(OR(AND(Q246&lt;&gt;"",OR(NOT(ISNUMBER(Q246)),Q246&lt;0)),AND(R246&lt;&gt;"",OR(NOT(ISNUMBER(R246)),R246&lt;0)),AND(S246&lt;&gt;"",OR(NOT(ISNUMBER(S246)),S246&lt;0))),"Check days / cost",IF(AND(I246="Lost time",OR(NOT(ISNUMBER(Q246)),Q246&lt;1)),"Enter lost days",IF(AND(I246="Restricted / modified work",OR(NOT(ISNUMBER(R246)),R246&lt;1)),"Enter restricted days",IF(AND(Z246="Closed",NOT(ISNUMBER(AB246))),"Enter closure date",IF(AND(ISNUMBER(AB246),OR(AB246&lt;C246,AB246&gt;TODAY())),"Check closure date","Ready"))))))))))))))</f>
        <v/>
      </c>
    </row>
    <row r="247" spans="1:37" ht="24.95" customHeight="1">
      <c r="A247" s="17"/>
      <c r="B247" s="17"/>
      <c r="C247" s="18"/>
      <c r="D247" s="19"/>
      <c r="E247" s="20"/>
      <c r="F247" s="20"/>
      <c r="G247" s="20"/>
      <c r="H247" s="20"/>
      <c r="I247" s="20"/>
      <c r="J247" s="20"/>
      <c r="K247" s="20"/>
      <c r="L247" s="20"/>
      <c r="M247" s="20"/>
      <c r="N247" s="20"/>
      <c r="O247" s="20"/>
      <c r="P247" s="20"/>
      <c r="Q247" s="21"/>
      <c r="R247" s="21"/>
      <c r="S247" s="22"/>
      <c r="T247" s="20"/>
      <c r="U247" s="20"/>
      <c r="V247" s="20"/>
      <c r="W247" s="20"/>
      <c r="X247" s="20"/>
      <c r="Y247" s="20"/>
      <c r="Z247" s="20"/>
      <c r="AA247" s="20"/>
      <c r="AB247" s="18"/>
      <c r="AC247" s="20"/>
      <c r="AD247" s="15" t="str">
        <f t="shared" si="18"/>
        <v/>
      </c>
      <c r="AE247" s="16" t="str">
        <f t="shared" si="19"/>
        <v/>
      </c>
      <c r="AF247" s="15" t="str">
        <f t="shared" si="20"/>
        <v/>
      </c>
      <c r="AG247" s="15">
        <f t="shared" si="21"/>
        <v>0</v>
      </c>
      <c r="AH247" s="15">
        <f t="shared" si="22"/>
        <v>0</v>
      </c>
      <c r="AI247" s="15" t="str">
        <f t="shared" si="23"/>
        <v/>
      </c>
      <c r="AJ247" s="15" t="str">
        <f>IF(AI247="","",IF(COUNTIFS($AI$9:AI247,AI247)=1,1,0))</f>
        <v/>
      </c>
      <c r="AK247" s="15" t="str">
        <f ca="1">IF(COUNTA(A247:AC247)=0,"",IF(OR(NOT(ISNUMBER(C247)),C247&lt;1),"Missing / invalid date",IF(A247="","Missing case ID",IF(COUNTIFS($A$9:$A$1008,A247)&gt;1,"Duplicate case ID",IF(C247&gt;TODAY(),"Future incident date",IF(OR(E247="",F247="",G247="",H247="",I247="",J247=""),"Complete required fields",IF(OR(AND(E247&lt;&gt;"",COUNTIFS(Setup!$F$13:$F$212,E247)=0),AND(F247&lt;&gt;"",COUNTIFS(Setup!$G$13:$G$212,F247)=0),AND(G247&lt;&gt;"",COUNTIFS(Setup!$H$13:$H$212,G247)=0),AND(H247&lt;&gt;"",COUNTIFS(Setup!$I$13:$I$212,H247)=0),AND(I247&lt;&gt;"",COUNTIFS(Setup!$J$13:$J$212,I247)=0),AND(J247&lt;&gt;"",COUNTIFS(Setup!$K$13:$K$212,J247)=0),AND(K247&lt;&gt;"",COUNTIFS(Setup!$L$13:$L$212,K247)=0),AND(L247&lt;&gt;"",COUNTIFS(Setup!$M$13:$M$212,L247)=0),AND(M247&lt;&gt;"",COUNTIFS(Setup!$N$13:$N$212,M247)=0),AND(N247&lt;&gt;"",COUNTIFS(Setup!$O$13:$O$212,N247)=0),AND(O247&lt;&gt;"",COUNTIFS(Setup!$P$13:$P$212,O247)=0),AND(P247&lt;&gt;"",COUNTIFS(Setup!$Q$13:$Q$212,P247)=0),AND(V247&lt;&gt;"",COUNTIFS(Setup!$R$13:$R$212,V247)=0),AND(W247&lt;&gt;"",COUNTIFS(Setup!$R$13:$R$212,W247)=0),AND(X247&lt;&gt;"",COUNTIFS(Setup!$S$13:$S$212,X247)=0),AND(Y247&lt;&gt;"",COUNTIFS(Setup!$S$13:$S$212,Y247)=0),AND(Z247&lt;&gt;"",COUNTIFS(Setup!$T$13:$T$212,Z247)=0)),"Use listed categories",IF(J247="Pending","Confirm work-relatedness",IF(COUNTIFS($AI$9:$AI$1008,AI247,$C$9:$C$1008,"&lt;&gt;"&amp;C247)&gt;0,"Event dates disagree",IF(OR(AND(Q247&lt;&gt;"",OR(NOT(ISNUMBER(Q247)),Q247&lt;0)),AND(R247&lt;&gt;"",OR(NOT(ISNUMBER(R247)),R247&lt;0)),AND(S247&lt;&gt;"",OR(NOT(ISNUMBER(S247)),S247&lt;0))),"Check days / cost",IF(AND(I247="Lost time",OR(NOT(ISNUMBER(Q247)),Q247&lt;1)),"Enter lost days",IF(AND(I247="Restricted / modified work",OR(NOT(ISNUMBER(R247)),R247&lt;1)),"Enter restricted days",IF(AND(Z247="Closed",NOT(ISNUMBER(AB247))),"Enter closure date",IF(AND(ISNUMBER(AB247),OR(AB247&lt;C247,AB247&gt;TODAY())),"Check closure date","Ready"))))))))))))))</f>
        <v/>
      </c>
    </row>
    <row r="248" spans="1:37" ht="24.95" customHeight="1">
      <c r="A248" s="23"/>
      <c r="B248" s="23"/>
      <c r="C248" s="24"/>
      <c r="D248" s="25"/>
      <c r="E248" s="26"/>
      <c r="F248" s="26"/>
      <c r="G248" s="26"/>
      <c r="H248" s="26"/>
      <c r="I248" s="26"/>
      <c r="J248" s="26"/>
      <c r="K248" s="26"/>
      <c r="L248" s="26"/>
      <c r="M248" s="26"/>
      <c r="N248" s="26"/>
      <c r="O248" s="26"/>
      <c r="P248" s="26"/>
      <c r="Q248" s="27"/>
      <c r="R248" s="27"/>
      <c r="S248" s="28"/>
      <c r="T248" s="26"/>
      <c r="U248" s="26"/>
      <c r="V248" s="26"/>
      <c r="W248" s="26"/>
      <c r="X248" s="26"/>
      <c r="Y248" s="26"/>
      <c r="Z248" s="26"/>
      <c r="AA248" s="26"/>
      <c r="AB248" s="24"/>
      <c r="AC248" s="26"/>
      <c r="AD248" s="15" t="str">
        <f t="shared" si="18"/>
        <v/>
      </c>
      <c r="AE248" s="16" t="str">
        <f t="shared" si="19"/>
        <v/>
      </c>
      <c r="AF248" s="15" t="str">
        <f t="shared" si="20"/>
        <v/>
      </c>
      <c r="AG248" s="15">
        <f t="shared" si="21"/>
        <v>0</v>
      </c>
      <c r="AH248" s="15">
        <f t="shared" si="22"/>
        <v>0</v>
      </c>
      <c r="AI248" s="15" t="str">
        <f t="shared" si="23"/>
        <v/>
      </c>
      <c r="AJ248" s="15" t="str">
        <f>IF(AI248="","",IF(COUNTIFS($AI$9:AI248,AI248)=1,1,0))</f>
        <v/>
      </c>
      <c r="AK248" s="15" t="str">
        <f ca="1">IF(COUNTA(A248:AC248)=0,"",IF(OR(NOT(ISNUMBER(C248)),C248&lt;1),"Missing / invalid date",IF(A248="","Missing case ID",IF(COUNTIFS($A$9:$A$1008,A248)&gt;1,"Duplicate case ID",IF(C248&gt;TODAY(),"Future incident date",IF(OR(E248="",F248="",G248="",H248="",I248="",J248=""),"Complete required fields",IF(OR(AND(E248&lt;&gt;"",COUNTIFS(Setup!$F$13:$F$212,E248)=0),AND(F248&lt;&gt;"",COUNTIFS(Setup!$G$13:$G$212,F248)=0),AND(G248&lt;&gt;"",COUNTIFS(Setup!$H$13:$H$212,G248)=0),AND(H248&lt;&gt;"",COUNTIFS(Setup!$I$13:$I$212,H248)=0),AND(I248&lt;&gt;"",COUNTIFS(Setup!$J$13:$J$212,I248)=0),AND(J248&lt;&gt;"",COUNTIFS(Setup!$K$13:$K$212,J248)=0),AND(K248&lt;&gt;"",COUNTIFS(Setup!$L$13:$L$212,K248)=0),AND(L248&lt;&gt;"",COUNTIFS(Setup!$M$13:$M$212,L248)=0),AND(M248&lt;&gt;"",COUNTIFS(Setup!$N$13:$N$212,M248)=0),AND(N248&lt;&gt;"",COUNTIFS(Setup!$O$13:$O$212,N248)=0),AND(O248&lt;&gt;"",COUNTIFS(Setup!$P$13:$P$212,O248)=0),AND(P248&lt;&gt;"",COUNTIFS(Setup!$Q$13:$Q$212,P248)=0),AND(V248&lt;&gt;"",COUNTIFS(Setup!$R$13:$R$212,V248)=0),AND(W248&lt;&gt;"",COUNTIFS(Setup!$R$13:$R$212,W248)=0),AND(X248&lt;&gt;"",COUNTIFS(Setup!$S$13:$S$212,X248)=0),AND(Y248&lt;&gt;"",COUNTIFS(Setup!$S$13:$S$212,Y248)=0),AND(Z248&lt;&gt;"",COUNTIFS(Setup!$T$13:$T$212,Z248)=0)),"Use listed categories",IF(J248="Pending","Confirm work-relatedness",IF(COUNTIFS($AI$9:$AI$1008,AI248,$C$9:$C$1008,"&lt;&gt;"&amp;C248)&gt;0,"Event dates disagree",IF(OR(AND(Q248&lt;&gt;"",OR(NOT(ISNUMBER(Q248)),Q248&lt;0)),AND(R248&lt;&gt;"",OR(NOT(ISNUMBER(R248)),R248&lt;0)),AND(S248&lt;&gt;"",OR(NOT(ISNUMBER(S248)),S248&lt;0))),"Check days / cost",IF(AND(I248="Lost time",OR(NOT(ISNUMBER(Q248)),Q248&lt;1)),"Enter lost days",IF(AND(I248="Restricted / modified work",OR(NOT(ISNUMBER(R248)),R248&lt;1)),"Enter restricted days",IF(AND(Z248="Closed",NOT(ISNUMBER(AB248))),"Enter closure date",IF(AND(ISNUMBER(AB248),OR(AB248&lt;C248,AB248&gt;TODAY())),"Check closure date","Ready"))))))))))))))</f>
        <v/>
      </c>
    </row>
    <row r="249" spans="1:37" ht="24.95" customHeight="1">
      <c r="A249" s="17"/>
      <c r="B249" s="17"/>
      <c r="C249" s="18"/>
      <c r="D249" s="19"/>
      <c r="E249" s="20"/>
      <c r="F249" s="20"/>
      <c r="G249" s="20"/>
      <c r="H249" s="20"/>
      <c r="I249" s="20"/>
      <c r="J249" s="20"/>
      <c r="K249" s="20"/>
      <c r="L249" s="20"/>
      <c r="M249" s="20"/>
      <c r="N249" s="20"/>
      <c r="O249" s="20"/>
      <c r="P249" s="20"/>
      <c r="Q249" s="21"/>
      <c r="R249" s="21"/>
      <c r="S249" s="22"/>
      <c r="T249" s="20"/>
      <c r="U249" s="20"/>
      <c r="V249" s="20"/>
      <c r="W249" s="20"/>
      <c r="X249" s="20"/>
      <c r="Y249" s="20"/>
      <c r="Z249" s="20"/>
      <c r="AA249" s="20"/>
      <c r="AB249" s="18"/>
      <c r="AC249" s="20"/>
      <c r="AD249" s="15" t="str">
        <f t="shared" si="18"/>
        <v/>
      </c>
      <c r="AE249" s="16" t="str">
        <f t="shared" si="19"/>
        <v/>
      </c>
      <c r="AF249" s="15" t="str">
        <f t="shared" si="20"/>
        <v/>
      </c>
      <c r="AG249" s="15">
        <f t="shared" si="21"/>
        <v>0</v>
      </c>
      <c r="AH249" s="15">
        <f t="shared" si="22"/>
        <v>0</v>
      </c>
      <c r="AI249" s="15" t="str">
        <f t="shared" si="23"/>
        <v/>
      </c>
      <c r="AJ249" s="15" t="str">
        <f>IF(AI249="","",IF(COUNTIFS($AI$9:AI249,AI249)=1,1,0))</f>
        <v/>
      </c>
      <c r="AK249" s="15" t="str">
        <f ca="1">IF(COUNTA(A249:AC249)=0,"",IF(OR(NOT(ISNUMBER(C249)),C249&lt;1),"Missing / invalid date",IF(A249="","Missing case ID",IF(COUNTIFS($A$9:$A$1008,A249)&gt;1,"Duplicate case ID",IF(C249&gt;TODAY(),"Future incident date",IF(OR(E249="",F249="",G249="",H249="",I249="",J249=""),"Complete required fields",IF(OR(AND(E249&lt;&gt;"",COUNTIFS(Setup!$F$13:$F$212,E249)=0),AND(F249&lt;&gt;"",COUNTIFS(Setup!$G$13:$G$212,F249)=0),AND(G249&lt;&gt;"",COUNTIFS(Setup!$H$13:$H$212,G249)=0),AND(H249&lt;&gt;"",COUNTIFS(Setup!$I$13:$I$212,H249)=0),AND(I249&lt;&gt;"",COUNTIFS(Setup!$J$13:$J$212,I249)=0),AND(J249&lt;&gt;"",COUNTIFS(Setup!$K$13:$K$212,J249)=0),AND(K249&lt;&gt;"",COUNTIFS(Setup!$L$13:$L$212,K249)=0),AND(L249&lt;&gt;"",COUNTIFS(Setup!$M$13:$M$212,L249)=0),AND(M249&lt;&gt;"",COUNTIFS(Setup!$N$13:$N$212,M249)=0),AND(N249&lt;&gt;"",COUNTIFS(Setup!$O$13:$O$212,N249)=0),AND(O249&lt;&gt;"",COUNTIFS(Setup!$P$13:$P$212,O249)=0),AND(P249&lt;&gt;"",COUNTIFS(Setup!$Q$13:$Q$212,P249)=0),AND(V249&lt;&gt;"",COUNTIFS(Setup!$R$13:$R$212,V249)=0),AND(W249&lt;&gt;"",COUNTIFS(Setup!$R$13:$R$212,W249)=0),AND(X249&lt;&gt;"",COUNTIFS(Setup!$S$13:$S$212,X249)=0),AND(Y249&lt;&gt;"",COUNTIFS(Setup!$S$13:$S$212,Y249)=0),AND(Z249&lt;&gt;"",COUNTIFS(Setup!$T$13:$T$212,Z249)=0)),"Use listed categories",IF(J249="Pending","Confirm work-relatedness",IF(COUNTIFS($AI$9:$AI$1008,AI249,$C$9:$C$1008,"&lt;&gt;"&amp;C249)&gt;0,"Event dates disagree",IF(OR(AND(Q249&lt;&gt;"",OR(NOT(ISNUMBER(Q249)),Q249&lt;0)),AND(R249&lt;&gt;"",OR(NOT(ISNUMBER(R249)),R249&lt;0)),AND(S249&lt;&gt;"",OR(NOT(ISNUMBER(S249)),S249&lt;0))),"Check days / cost",IF(AND(I249="Lost time",OR(NOT(ISNUMBER(Q249)),Q249&lt;1)),"Enter lost days",IF(AND(I249="Restricted / modified work",OR(NOT(ISNUMBER(R249)),R249&lt;1)),"Enter restricted days",IF(AND(Z249="Closed",NOT(ISNUMBER(AB249))),"Enter closure date",IF(AND(ISNUMBER(AB249),OR(AB249&lt;C249,AB249&gt;TODAY())),"Check closure date","Ready"))))))))))))))</f>
        <v/>
      </c>
    </row>
    <row r="250" spans="1:37" ht="24.95" customHeight="1">
      <c r="A250" s="23"/>
      <c r="B250" s="23"/>
      <c r="C250" s="24"/>
      <c r="D250" s="25"/>
      <c r="E250" s="26"/>
      <c r="F250" s="26"/>
      <c r="G250" s="26"/>
      <c r="H250" s="26"/>
      <c r="I250" s="26"/>
      <c r="J250" s="26"/>
      <c r="K250" s="26"/>
      <c r="L250" s="26"/>
      <c r="M250" s="26"/>
      <c r="N250" s="26"/>
      <c r="O250" s="26"/>
      <c r="P250" s="26"/>
      <c r="Q250" s="27"/>
      <c r="R250" s="27"/>
      <c r="S250" s="28"/>
      <c r="T250" s="26"/>
      <c r="U250" s="26"/>
      <c r="V250" s="26"/>
      <c r="W250" s="26"/>
      <c r="X250" s="26"/>
      <c r="Y250" s="26"/>
      <c r="Z250" s="26"/>
      <c r="AA250" s="26"/>
      <c r="AB250" s="24"/>
      <c r="AC250" s="26"/>
      <c r="AD250" s="15" t="str">
        <f t="shared" si="18"/>
        <v/>
      </c>
      <c r="AE250" s="16" t="str">
        <f t="shared" si="19"/>
        <v/>
      </c>
      <c r="AF250" s="15" t="str">
        <f t="shared" si="20"/>
        <v/>
      </c>
      <c r="AG250" s="15">
        <f t="shared" si="21"/>
        <v>0</v>
      </c>
      <c r="AH250" s="15">
        <f t="shared" si="22"/>
        <v>0</v>
      </c>
      <c r="AI250" s="15" t="str">
        <f t="shared" si="23"/>
        <v/>
      </c>
      <c r="AJ250" s="15" t="str">
        <f>IF(AI250="","",IF(COUNTIFS($AI$9:AI250,AI250)=1,1,0))</f>
        <v/>
      </c>
      <c r="AK250" s="15" t="str">
        <f ca="1">IF(COUNTA(A250:AC250)=0,"",IF(OR(NOT(ISNUMBER(C250)),C250&lt;1),"Missing / invalid date",IF(A250="","Missing case ID",IF(COUNTIFS($A$9:$A$1008,A250)&gt;1,"Duplicate case ID",IF(C250&gt;TODAY(),"Future incident date",IF(OR(E250="",F250="",G250="",H250="",I250="",J250=""),"Complete required fields",IF(OR(AND(E250&lt;&gt;"",COUNTIFS(Setup!$F$13:$F$212,E250)=0),AND(F250&lt;&gt;"",COUNTIFS(Setup!$G$13:$G$212,F250)=0),AND(G250&lt;&gt;"",COUNTIFS(Setup!$H$13:$H$212,G250)=0),AND(H250&lt;&gt;"",COUNTIFS(Setup!$I$13:$I$212,H250)=0),AND(I250&lt;&gt;"",COUNTIFS(Setup!$J$13:$J$212,I250)=0),AND(J250&lt;&gt;"",COUNTIFS(Setup!$K$13:$K$212,J250)=0),AND(K250&lt;&gt;"",COUNTIFS(Setup!$L$13:$L$212,K250)=0),AND(L250&lt;&gt;"",COUNTIFS(Setup!$M$13:$M$212,L250)=0),AND(M250&lt;&gt;"",COUNTIFS(Setup!$N$13:$N$212,M250)=0),AND(N250&lt;&gt;"",COUNTIFS(Setup!$O$13:$O$212,N250)=0),AND(O250&lt;&gt;"",COUNTIFS(Setup!$P$13:$P$212,O250)=0),AND(P250&lt;&gt;"",COUNTIFS(Setup!$Q$13:$Q$212,P250)=0),AND(V250&lt;&gt;"",COUNTIFS(Setup!$R$13:$R$212,V250)=0),AND(W250&lt;&gt;"",COUNTIFS(Setup!$R$13:$R$212,W250)=0),AND(X250&lt;&gt;"",COUNTIFS(Setup!$S$13:$S$212,X250)=0),AND(Y250&lt;&gt;"",COUNTIFS(Setup!$S$13:$S$212,Y250)=0),AND(Z250&lt;&gt;"",COUNTIFS(Setup!$T$13:$T$212,Z250)=0)),"Use listed categories",IF(J250="Pending","Confirm work-relatedness",IF(COUNTIFS($AI$9:$AI$1008,AI250,$C$9:$C$1008,"&lt;&gt;"&amp;C250)&gt;0,"Event dates disagree",IF(OR(AND(Q250&lt;&gt;"",OR(NOT(ISNUMBER(Q250)),Q250&lt;0)),AND(R250&lt;&gt;"",OR(NOT(ISNUMBER(R250)),R250&lt;0)),AND(S250&lt;&gt;"",OR(NOT(ISNUMBER(S250)),S250&lt;0))),"Check days / cost",IF(AND(I250="Lost time",OR(NOT(ISNUMBER(Q250)),Q250&lt;1)),"Enter lost days",IF(AND(I250="Restricted / modified work",OR(NOT(ISNUMBER(R250)),R250&lt;1)),"Enter restricted days",IF(AND(Z250="Closed",NOT(ISNUMBER(AB250))),"Enter closure date",IF(AND(ISNUMBER(AB250),OR(AB250&lt;C250,AB250&gt;TODAY())),"Check closure date","Ready"))))))))))))))</f>
        <v/>
      </c>
    </row>
    <row r="251" spans="1:37" ht="24.95" customHeight="1">
      <c r="A251" s="17"/>
      <c r="B251" s="17"/>
      <c r="C251" s="18"/>
      <c r="D251" s="19"/>
      <c r="E251" s="20"/>
      <c r="F251" s="20"/>
      <c r="G251" s="20"/>
      <c r="H251" s="20"/>
      <c r="I251" s="20"/>
      <c r="J251" s="20"/>
      <c r="K251" s="20"/>
      <c r="L251" s="20"/>
      <c r="M251" s="20"/>
      <c r="N251" s="20"/>
      <c r="O251" s="20"/>
      <c r="P251" s="20"/>
      <c r="Q251" s="21"/>
      <c r="R251" s="21"/>
      <c r="S251" s="22"/>
      <c r="T251" s="20"/>
      <c r="U251" s="20"/>
      <c r="V251" s="20"/>
      <c r="W251" s="20"/>
      <c r="X251" s="20"/>
      <c r="Y251" s="20"/>
      <c r="Z251" s="20"/>
      <c r="AA251" s="20"/>
      <c r="AB251" s="18"/>
      <c r="AC251" s="20"/>
      <c r="AD251" s="15" t="str">
        <f t="shared" si="18"/>
        <v/>
      </c>
      <c r="AE251" s="16" t="str">
        <f t="shared" si="19"/>
        <v/>
      </c>
      <c r="AF251" s="15" t="str">
        <f t="shared" si="20"/>
        <v/>
      </c>
      <c r="AG251" s="15">
        <f t="shared" si="21"/>
        <v>0</v>
      </c>
      <c r="AH251" s="15">
        <f t="shared" si="22"/>
        <v>0</v>
      </c>
      <c r="AI251" s="15" t="str">
        <f t="shared" si="23"/>
        <v/>
      </c>
      <c r="AJ251" s="15" t="str">
        <f>IF(AI251="","",IF(COUNTIFS($AI$9:AI251,AI251)=1,1,0))</f>
        <v/>
      </c>
      <c r="AK251" s="15" t="str">
        <f ca="1">IF(COUNTA(A251:AC251)=0,"",IF(OR(NOT(ISNUMBER(C251)),C251&lt;1),"Missing / invalid date",IF(A251="","Missing case ID",IF(COUNTIFS($A$9:$A$1008,A251)&gt;1,"Duplicate case ID",IF(C251&gt;TODAY(),"Future incident date",IF(OR(E251="",F251="",G251="",H251="",I251="",J251=""),"Complete required fields",IF(OR(AND(E251&lt;&gt;"",COUNTIFS(Setup!$F$13:$F$212,E251)=0),AND(F251&lt;&gt;"",COUNTIFS(Setup!$G$13:$G$212,F251)=0),AND(G251&lt;&gt;"",COUNTIFS(Setup!$H$13:$H$212,G251)=0),AND(H251&lt;&gt;"",COUNTIFS(Setup!$I$13:$I$212,H251)=0),AND(I251&lt;&gt;"",COUNTIFS(Setup!$J$13:$J$212,I251)=0),AND(J251&lt;&gt;"",COUNTIFS(Setup!$K$13:$K$212,J251)=0),AND(K251&lt;&gt;"",COUNTIFS(Setup!$L$13:$L$212,K251)=0),AND(L251&lt;&gt;"",COUNTIFS(Setup!$M$13:$M$212,L251)=0),AND(M251&lt;&gt;"",COUNTIFS(Setup!$N$13:$N$212,M251)=0),AND(N251&lt;&gt;"",COUNTIFS(Setup!$O$13:$O$212,N251)=0),AND(O251&lt;&gt;"",COUNTIFS(Setup!$P$13:$P$212,O251)=0),AND(P251&lt;&gt;"",COUNTIFS(Setup!$Q$13:$Q$212,P251)=0),AND(V251&lt;&gt;"",COUNTIFS(Setup!$R$13:$R$212,V251)=0),AND(W251&lt;&gt;"",COUNTIFS(Setup!$R$13:$R$212,W251)=0),AND(X251&lt;&gt;"",COUNTIFS(Setup!$S$13:$S$212,X251)=0),AND(Y251&lt;&gt;"",COUNTIFS(Setup!$S$13:$S$212,Y251)=0),AND(Z251&lt;&gt;"",COUNTIFS(Setup!$T$13:$T$212,Z251)=0)),"Use listed categories",IF(J251="Pending","Confirm work-relatedness",IF(COUNTIFS($AI$9:$AI$1008,AI251,$C$9:$C$1008,"&lt;&gt;"&amp;C251)&gt;0,"Event dates disagree",IF(OR(AND(Q251&lt;&gt;"",OR(NOT(ISNUMBER(Q251)),Q251&lt;0)),AND(R251&lt;&gt;"",OR(NOT(ISNUMBER(R251)),R251&lt;0)),AND(S251&lt;&gt;"",OR(NOT(ISNUMBER(S251)),S251&lt;0))),"Check days / cost",IF(AND(I251="Lost time",OR(NOT(ISNUMBER(Q251)),Q251&lt;1)),"Enter lost days",IF(AND(I251="Restricted / modified work",OR(NOT(ISNUMBER(R251)),R251&lt;1)),"Enter restricted days",IF(AND(Z251="Closed",NOT(ISNUMBER(AB251))),"Enter closure date",IF(AND(ISNUMBER(AB251),OR(AB251&lt;C251,AB251&gt;TODAY())),"Check closure date","Ready"))))))))))))))</f>
        <v/>
      </c>
    </row>
    <row r="252" spans="1:37" ht="24.95" customHeight="1">
      <c r="A252" s="23"/>
      <c r="B252" s="23"/>
      <c r="C252" s="24"/>
      <c r="D252" s="25"/>
      <c r="E252" s="26"/>
      <c r="F252" s="26"/>
      <c r="G252" s="26"/>
      <c r="H252" s="26"/>
      <c r="I252" s="26"/>
      <c r="J252" s="26"/>
      <c r="K252" s="26"/>
      <c r="L252" s="26"/>
      <c r="M252" s="26"/>
      <c r="N252" s="26"/>
      <c r="O252" s="26"/>
      <c r="P252" s="26"/>
      <c r="Q252" s="27"/>
      <c r="R252" s="27"/>
      <c r="S252" s="28"/>
      <c r="T252" s="26"/>
      <c r="U252" s="26"/>
      <c r="V252" s="26"/>
      <c r="W252" s="26"/>
      <c r="X252" s="26"/>
      <c r="Y252" s="26"/>
      <c r="Z252" s="26"/>
      <c r="AA252" s="26"/>
      <c r="AB252" s="24"/>
      <c r="AC252" s="26"/>
      <c r="AD252" s="15" t="str">
        <f t="shared" si="18"/>
        <v/>
      </c>
      <c r="AE252" s="16" t="str">
        <f t="shared" si="19"/>
        <v/>
      </c>
      <c r="AF252" s="15" t="str">
        <f t="shared" si="20"/>
        <v/>
      </c>
      <c r="AG252" s="15">
        <f t="shared" si="21"/>
        <v>0</v>
      </c>
      <c r="AH252" s="15">
        <f t="shared" si="22"/>
        <v>0</v>
      </c>
      <c r="AI252" s="15" t="str">
        <f t="shared" si="23"/>
        <v/>
      </c>
      <c r="AJ252" s="15" t="str">
        <f>IF(AI252="","",IF(COUNTIFS($AI$9:AI252,AI252)=1,1,0))</f>
        <v/>
      </c>
      <c r="AK252" s="15" t="str">
        <f ca="1">IF(COUNTA(A252:AC252)=0,"",IF(OR(NOT(ISNUMBER(C252)),C252&lt;1),"Missing / invalid date",IF(A252="","Missing case ID",IF(COUNTIFS($A$9:$A$1008,A252)&gt;1,"Duplicate case ID",IF(C252&gt;TODAY(),"Future incident date",IF(OR(E252="",F252="",G252="",H252="",I252="",J252=""),"Complete required fields",IF(OR(AND(E252&lt;&gt;"",COUNTIFS(Setup!$F$13:$F$212,E252)=0),AND(F252&lt;&gt;"",COUNTIFS(Setup!$G$13:$G$212,F252)=0),AND(G252&lt;&gt;"",COUNTIFS(Setup!$H$13:$H$212,G252)=0),AND(H252&lt;&gt;"",COUNTIFS(Setup!$I$13:$I$212,H252)=0),AND(I252&lt;&gt;"",COUNTIFS(Setup!$J$13:$J$212,I252)=0),AND(J252&lt;&gt;"",COUNTIFS(Setup!$K$13:$K$212,J252)=0),AND(K252&lt;&gt;"",COUNTIFS(Setup!$L$13:$L$212,K252)=0),AND(L252&lt;&gt;"",COUNTIFS(Setup!$M$13:$M$212,L252)=0),AND(M252&lt;&gt;"",COUNTIFS(Setup!$N$13:$N$212,M252)=0),AND(N252&lt;&gt;"",COUNTIFS(Setup!$O$13:$O$212,N252)=0),AND(O252&lt;&gt;"",COUNTIFS(Setup!$P$13:$P$212,O252)=0),AND(P252&lt;&gt;"",COUNTIFS(Setup!$Q$13:$Q$212,P252)=0),AND(V252&lt;&gt;"",COUNTIFS(Setup!$R$13:$R$212,V252)=0),AND(W252&lt;&gt;"",COUNTIFS(Setup!$R$13:$R$212,W252)=0),AND(X252&lt;&gt;"",COUNTIFS(Setup!$S$13:$S$212,X252)=0),AND(Y252&lt;&gt;"",COUNTIFS(Setup!$S$13:$S$212,Y252)=0),AND(Z252&lt;&gt;"",COUNTIFS(Setup!$T$13:$T$212,Z252)=0)),"Use listed categories",IF(J252="Pending","Confirm work-relatedness",IF(COUNTIFS($AI$9:$AI$1008,AI252,$C$9:$C$1008,"&lt;&gt;"&amp;C252)&gt;0,"Event dates disagree",IF(OR(AND(Q252&lt;&gt;"",OR(NOT(ISNUMBER(Q252)),Q252&lt;0)),AND(R252&lt;&gt;"",OR(NOT(ISNUMBER(R252)),R252&lt;0)),AND(S252&lt;&gt;"",OR(NOT(ISNUMBER(S252)),S252&lt;0))),"Check days / cost",IF(AND(I252="Lost time",OR(NOT(ISNUMBER(Q252)),Q252&lt;1)),"Enter lost days",IF(AND(I252="Restricted / modified work",OR(NOT(ISNUMBER(R252)),R252&lt;1)),"Enter restricted days",IF(AND(Z252="Closed",NOT(ISNUMBER(AB252))),"Enter closure date",IF(AND(ISNUMBER(AB252),OR(AB252&lt;C252,AB252&gt;TODAY())),"Check closure date","Ready"))))))))))))))</f>
        <v/>
      </c>
    </row>
    <row r="253" spans="1:37" ht="24.95" customHeight="1">
      <c r="A253" s="17"/>
      <c r="B253" s="17"/>
      <c r="C253" s="18"/>
      <c r="D253" s="19"/>
      <c r="E253" s="20"/>
      <c r="F253" s="20"/>
      <c r="G253" s="20"/>
      <c r="H253" s="20"/>
      <c r="I253" s="20"/>
      <c r="J253" s="20"/>
      <c r="K253" s="20"/>
      <c r="L253" s="20"/>
      <c r="M253" s="20"/>
      <c r="N253" s="20"/>
      <c r="O253" s="20"/>
      <c r="P253" s="20"/>
      <c r="Q253" s="21"/>
      <c r="R253" s="21"/>
      <c r="S253" s="22"/>
      <c r="T253" s="20"/>
      <c r="U253" s="20"/>
      <c r="V253" s="20"/>
      <c r="W253" s="20"/>
      <c r="X253" s="20"/>
      <c r="Y253" s="20"/>
      <c r="Z253" s="20"/>
      <c r="AA253" s="20"/>
      <c r="AB253" s="18"/>
      <c r="AC253" s="20"/>
      <c r="AD253" s="15" t="str">
        <f t="shared" si="18"/>
        <v/>
      </c>
      <c r="AE253" s="16" t="str">
        <f t="shared" si="19"/>
        <v/>
      </c>
      <c r="AF253" s="15" t="str">
        <f t="shared" si="20"/>
        <v/>
      </c>
      <c r="AG253" s="15">
        <f t="shared" si="21"/>
        <v>0</v>
      </c>
      <c r="AH253" s="15">
        <f t="shared" si="22"/>
        <v>0</v>
      </c>
      <c r="AI253" s="15" t="str">
        <f t="shared" si="23"/>
        <v/>
      </c>
      <c r="AJ253" s="15" t="str">
        <f>IF(AI253="","",IF(COUNTIFS($AI$9:AI253,AI253)=1,1,0))</f>
        <v/>
      </c>
      <c r="AK253" s="15" t="str">
        <f ca="1">IF(COUNTA(A253:AC253)=0,"",IF(OR(NOT(ISNUMBER(C253)),C253&lt;1),"Missing / invalid date",IF(A253="","Missing case ID",IF(COUNTIFS($A$9:$A$1008,A253)&gt;1,"Duplicate case ID",IF(C253&gt;TODAY(),"Future incident date",IF(OR(E253="",F253="",G253="",H253="",I253="",J253=""),"Complete required fields",IF(OR(AND(E253&lt;&gt;"",COUNTIFS(Setup!$F$13:$F$212,E253)=0),AND(F253&lt;&gt;"",COUNTIFS(Setup!$G$13:$G$212,F253)=0),AND(G253&lt;&gt;"",COUNTIFS(Setup!$H$13:$H$212,G253)=0),AND(H253&lt;&gt;"",COUNTIFS(Setup!$I$13:$I$212,H253)=0),AND(I253&lt;&gt;"",COUNTIFS(Setup!$J$13:$J$212,I253)=0),AND(J253&lt;&gt;"",COUNTIFS(Setup!$K$13:$K$212,J253)=0),AND(K253&lt;&gt;"",COUNTIFS(Setup!$L$13:$L$212,K253)=0),AND(L253&lt;&gt;"",COUNTIFS(Setup!$M$13:$M$212,L253)=0),AND(M253&lt;&gt;"",COUNTIFS(Setup!$N$13:$N$212,M253)=0),AND(N253&lt;&gt;"",COUNTIFS(Setup!$O$13:$O$212,N253)=0),AND(O253&lt;&gt;"",COUNTIFS(Setup!$P$13:$P$212,O253)=0),AND(P253&lt;&gt;"",COUNTIFS(Setup!$Q$13:$Q$212,P253)=0),AND(V253&lt;&gt;"",COUNTIFS(Setup!$R$13:$R$212,V253)=0),AND(W253&lt;&gt;"",COUNTIFS(Setup!$R$13:$R$212,W253)=0),AND(X253&lt;&gt;"",COUNTIFS(Setup!$S$13:$S$212,X253)=0),AND(Y253&lt;&gt;"",COUNTIFS(Setup!$S$13:$S$212,Y253)=0),AND(Z253&lt;&gt;"",COUNTIFS(Setup!$T$13:$T$212,Z253)=0)),"Use listed categories",IF(J253="Pending","Confirm work-relatedness",IF(COUNTIFS($AI$9:$AI$1008,AI253,$C$9:$C$1008,"&lt;&gt;"&amp;C253)&gt;0,"Event dates disagree",IF(OR(AND(Q253&lt;&gt;"",OR(NOT(ISNUMBER(Q253)),Q253&lt;0)),AND(R253&lt;&gt;"",OR(NOT(ISNUMBER(R253)),R253&lt;0)),AND(S253&lt;&gt;"",OR(NOT(ISNUMBER(S253)),S253&lt;0))),"Check days / cost",IF(AND(I253="Lost time",OR(NOT(ISNUMBER(Q253)),Q253&lt;1)),"Enter lost days",IF(AND(I253="Restricted / modified work",OR(NOT(ISNUMBER(R253)),R253&lt;1)),"Enter restricted days",IF(AND(Z253="Closed",NOT(ISNUMBER(AB253))),"Enter closure date",IF(AND(ISNUMBER(AB253),OR(AB253&lt;C253,AB253&gt;TODAY())),"Check closure date","Ready"))))))))))))))</f>
        <v/>
      </c>
    </row>
    <row r="254" spans="1:37" ht="24.95" customHeight="1">
      <c r="A254" s="23"/>
      <c r="B254" s="23"/>
      <c r="C254" s="24"/>
      <c r="D254" s="25"/>
      <c r="E254" s="26"/>
      <c r="F254" s="26"/>
      <c r="G254" s="26"/>
      <c r="H254" s="26"/>
      <c r="I254" s="26"/>
      <c r="J254" s="26"/>
      <c r="K254" s="26"/>
      <c r="L254" s="26"/>
      <c r="M254" s="26"/>
      <c r="N254" s="26"/>
      <c r="O254" s="26"/>
      <c r="P254" s="26"/>
      <c r="Q254" s="27"/>
      <c r="R254" s="27"/>
      <c r="S254" s="28"/>
      <c r="T254" s="26"/>
      <c r="U254" s="26"/>
      <c r="V254" s="26"/>
      <c r="W254" s="26"/>
      <c r="X254" s="26"/>
      <c r="Y254" s="26"/>
      <c r="Z254" s="26"/>
      <c r="AA254" s="26"/>
      <c r="AB254" s="24"/>
      <c r="AC254" s="26"/>
      <c r="AD254" s="15" t="str">
        <f t="shared" si="18"/>
        <v/>
      </c>
      <c r="AE254" s="16" t="str">
        <f t="shared" si="19"/>
        <v/>
      </c>
      <c r="AF254" s="15" t="str">
        <f t="shared" si="20"/>
        <v/>
      </c>
      <c r="AG254" s="15">
        <f t="shared" si="21"/>
        <v>0</v>
      </c>
      <c r="AH254" s="15">
        <f t="shared" si="22"/>
        <v>0</v>
      </c>
      <c r="AI254" s="15" t="str">
        <f t="shared" si="23"/>
        <v/>
      </c>
      <c r="AJ254" s="15" t="str">
        <f>IF(AI254="","",IF(COUNTIFS($AI$9:AI254,AI254)=1,1,0))</f>
        <v/>
      </c>
      <c r="AK254" s="15" t="str">
        <f ca="1">IF(COUNTA(A254:AC254)=0,"",IF(OR(NOT(ISNUMBER(C254)),C254&lt;1),"Missing / invalid date",IF(A254="","Missing case ID",IF(COUNTIFS($A$9:$A$1008,A254)&gt;1,"Duplicate case ID",IF(C254&gt;TODAY(),"Future incident date",IF(OR(E254="",F254="",G254="",H254="",I254="",J254=""),"Complete required fields",IF(OR(AND(E254&lt;&gt;"",COUNTIFS(Setup!$F$13:$F$212,E254)=0),AND(F254&lt;&gt;"",COUNTIFS(Setup!$G$13:$G$212,F254)=0),AND(G254&lt;&gt;"",COUNTIFS(Setup!$H$13:$H$212,G254)=0),AND(H254&lt;&gt;"",COUNTIFS(Setup!$I$13:$I$212,H254)=0),AND(I254&lt;&gt;"",COUNTIFS(Setup!$J$13:$J$212,I254)=0),AND(J254&lt;&gt;"",COUNTIFS(Setup!$K$13:$K$212,J254)=0),AND(K254&lt;&gt;"",COUNTIFS(Setup!$L$13:$L$212,K254)=0),AND(L254&lt;&gt;"",COUNTIFS(Setup!$M$13:$M$212,L254)=0),AND(M254&lt;&gt;"",COUNTIFS(Setup!$N$13:$N$212,M254)=0),AND(N254&lt;&gt;"",COUNTIFS(Setup!$O$13:$O$212,N254)=0),AND(O254&lt;&gt;"",COUNTIFS(Setup!$P$13:$P$212,O254)=0),AND(P254&lt;&gt;"",COUNTIFS(Setup!$Q$13:$Q$212,P254)=0),AND(V254&lt;&gt;"",COUNTIFS(Setup!$R$13:$R$212,V254)=0),AND(W254&lt;&gt;"",COUNTIFS(Setup!$R$13:$R$212,W254)=0),AND(X254&lt;&gt;"",COUNTIFS(Setup!$S$13:$S$212,X254)=0),AND(Y254&lt;&gt;"",COUNTIFS(Setup!$S$13:$S$212,Y254)=0),AND(Z254&lt;&gt;"",COUNTIFS(Setup!$T$13:$T$212,Z254)=0)),"Use listed categories",IF(J254="Pending","Confirm work-relatedness",IF(COUNTIFS($AI$9:$AI$1008,AI254,$C$9:$C$1008,"&lt;&gt;"&amp;C254)&gt;0,"Event dates disagree",IF(OR(AND(Q254&lt;&gt;"",OR(NOT(ISNUMBER(Q254)),Q254&lt;0)),AND(R254&lt;&gt;"",OR(NOT(ISNUMBER(R254)),R254&lt;0)),AND(S254&lt;&gt;"",OR(NOT(ISNUMBER(S254)),S254&lt;0))),"Check days / cost",IF(AND(I254="Lost time",OR(NOT(ISNUMBER(Q254)),Q254&lt;1)),"Enter lost days",IF(AND(I254="Restricted / modified work",OR(NOT(ISNUMBER(R254)),R254&lt;1)),"Enter restricted days",IF(AND(Z254="Closed",NOT(ISNUMBER(AB254))),"Enter closure date",IF(AND(ISNUMBER(AB254),OR(AB254&lt;C254,AB254&gt;TODAY())),"Check closure date","Ready"))))))))))))))</f>
        <v/>
      </c>
    </row>
    <row r="255" spans="1:37" ht="24.95" customHeight="1">
      <c r="A255" s="17"/>
      <c r="B255" s="17"/>
      <c r="C255" s="18"/>
      <c r="D255" s="19"/>
      <c r="E255" s="20"/>
      <c r="F255" s="20"/>
      <c r="G255" s="20"/>
      <c r="H255" s="20"/>
      <c r="I255" s="20"/>
      <c r="J255" s="20"/>
      <c r="K255" s="20"/>
      <c r="L255" s="20"/>
      <c r="M255" s="20"/>
      <c r="N255" s="20"/>
      <c r="O255" s="20"/>
      <c r="P255" s="20"/>
      <c r="Q255" s="21"/>
      <c r="R255" s="21"/>
      <c r="S255" s="22"/>
      <c r="T255" s="20"/>
      <c r="U255" s="20"/>
      <c r="V255" s="20"/>
      <c r="W255" s="20"/>
      <c r="X255" s="20"/>
      <c r="Y255" s="20"/>
      <c r="Z255" s="20"/>
      <c r="AA255" s="20"/>
      <c r="AB255" s="18"/>
      <c r="AC255" s="20"/>
      <c r="AD255" s="15" t="str">
        <f t="shared" si="18"/>
        <v/>
      </c>
      <c r="AE255" s="16" t="str">
        <f t="shared" si="19"/>
        <v/>
      </c>
      <c r="AF255" s="15" t="str">
        <f t="shared" si="20"/>
        <v/>
      </c>
      <c r="AG255" s="15">
        <f t="shared" si="21"/>
        <v>0</v>
      </c>
      <c r="AH255" s="15">
        <f t="shared" si="22"/>
        <v>0</v>
      </c>
      <c r="AI255" s="15" t="str">
        <f t="shared" si="23"/>
        <v/>
      </c>
      <c r="AJ255" s="15" t="str">
        <f>IF(AI255="","",IF(COUNTIFS($AI$9:AI255,AI255)=1,1,0))</f>
        <v/>
      </c>
      <c r="AK255" s="15" t="str">
        <f ca="1">IF(COUNTA(A255:AC255)=0,"",IF(OR(NOT(ISNUMBER(C255)),C255&lt;1),"Missing / invalid date",IF(A255="","Missing case ID",IF(COUNTIFS($A$9:$A$1008,A255)&gt;1,"Duplicate case ID",IF(C255&gt;TODAY(),"Future incident date",IF(OR(E255="",F255="",G255="",H255="",I255="",J255=""),"Complete required fields",IF(OR(AND(E255&lt;&gt;"",COUNTIFS(Setup!$F$13:$F$212,E255)=0),AND(F255&lt;&gt;"",COUNTIFS(Setup!$G$13:$G$212,F255)=0),AND(G255&lt;&gt;"",COUNTIFS(Setup!$H$13:$H$212,G255)=0),AND(H255&lt;&gt;"",COUNTIFS(Setup!$I$13:$I$212,H255)=0),AND(I255&lt;&gt;"",COUNTIFS(Setup!$J$13:$J$212,I255)=0),AND(J255&lt;&gt;"",COUNTIFS(Setup!$K$13:$K$212,J255)=0),AND(K255&lt;&gt;"",COUNTIFS(Setup!$L$13:$L$212,K255)=0),AND(L255&lt;&gt;"",COUNTIFS(Setup!$M$13:$M$212,L255)=0),AND(M255&lt;&gt;"",COUNTIFS(Setup!$N$13:$N$212,M255)=0),AND(N255&lt;&gt;"",COUNTIFS(Setup!$O$13:$O$212,N255)=0),AND(O255&lt;&gt;"",COUNTIFS(Setup!$P$13:$P$212,O255)=0),AND(P255&lt;&gt;"",COUNTIFS(Setup!$Q$13:$Q$212,P255)=0),AND(V255&lt;&gt;"",COUNTIFS(Setup!$R$13:$R$212,V255)=0),AND(W255&lt;&gt;"",COUNTIFS(Setup!$R$13:$R$212,W255)=0),AND(X255&lt;&gt;"",COUNTIFS(Setup!$S$13:$S$212,X255)=0),AND(Y255&lt;&gt;"",COUNTIFS(Setup!$S$13:$S$212,Y255)=0),AND(Z255&lt;&gt;"",COUNTIFS(Setup!$T$13:$T$212,Z255)=0)),"Use listed categories",IF(J255="Pending","Confirm work-relatedness",IF(COUNTIFS($AI$9:$AI$1008,AI255,$C$9:$C$1008,"&lt;&gt;"&amp;C255)&gt;0,"Event dates disagree",IF(OR(AND(Q255&lt;&gt;"",OR(NOT(ISNUMBER(Q255)),Q255&lt;0)),AND(R255&lt;&gt;"",OR(NOT(ISNUMBER(R255)),R255&lt;0)),AND(S255&lt;&gt;"",OR(NOT(ISNUMBER(S255)),S255&lt;0))),"Check days / cost",IF(AND(I255="Lost time",OR(NOT(ISNUMBER(Q255)),Q255&lt;1)),"Enter lost days",IF(AND(I255="Restricted / modified work",OR(NOT(ISNUMBER(R255)),R255&lt;1)),"Enter restricted days",IF(AND(Z255="Closed",NOT(ISNUMBER(AB255))),"Enter closure date",IF(AND(ISNUMBER(AB255),OR(AB255&lt;C255,AB255&gt;TODAY())),"Check closure date","Ready"))))))))))))))</f>
        <v/>
      </c>
    </row>
    <row r="256" spans="1:37" ht="24.95" customHeight="1">
      <c r="A256" s="23"/>
      <c r="B256" s="23"/>
      <c r="C256" s="24"/>
      <c r="D256" s="25"/>
      <c r="E256" s="26"/>
      <c r="F256" s="26"/>
      <c r="G256" s="26"/>
      <c r="H256" s="26"/>
      <c r="I256" s="26"/>
      <c r="J256" s="26"/>
      <c r="K256" s="26"/>
      <c r="L256" s="26"/>
      <c r="M256" s="26"/>
      <c r="N256" s="26"/>
      <c r="O256" s="26"/>
      <c r="P256" s="26"/>
      <c r="Q256" s="27"/>
      <c r="R256" s="27"/>
      <c r="S256" s="28"/>
      <c r="T256" s="26"/>
      <c r="U256" s="26"/>
      <c r="V256" s="26"/>
      <c r="W256" s="26"/>
      <c r="X256" s="26"/>
      <c r="Y256" s="26"/>
      <c r="Z256" s="26"/>
      <c r="AA256" s="26"/>
      <c r="AB256" s="24"/>
      <c r="AC256" s="26"/>
      <c r="AD256" s="15" t="str">
        <f t="shared" si="18"/>
        <v/>
      </c>
      <c r="AE256" s="16" t="str">
        <f t="shared" si="19"/>
        <v/>
      </c>
      <c r="AF256" s="15" t="str">
        <f t="shared" si="20"/>
        <v/>
      </c>
      <c r="AG256" s="15">
        <f t="shared" si="21"/>
        <v>0</v>
      </c>
      <c r="AH256" s="15">
        <f t="shared" si="22"/>
        <v>0</v>
      </c>
      <c r="AI256" s="15" t="str">
        <f t="shared" si="23"/>
        <v/>
      </c>
      <c r="AJ256" s="15" t="str">
        <f>IF(AI256="","",IF(COUNTIFS($AI$9:AI256,AI256)=1,1,0))</f>
        <v/>
      </c>
      <c r="AK256" s="15" t="str">
        <f ca="1">IF(COUNTA(A256:AC256)=0,"",IF(OR(NOT(ISNUMBER(C256)),C256&lt;1),"Missing / invalid date",IF(A256="","Missing case ID",IF(COUNTIFS($A$9:$A$1008,A256)&gt;1,"Duplicate case ID",IF(C256&gt;TODAY(),"Future incident date",IF(OR(E256="",F256="",G256="",H256="",I256="",J256=""),"Complete required fields",IF(OR(AND(E256&lt;&gt;"",COUNTIFS(Setup!$F$13:$F$212,E256)=0),AND(F256&lt;&gt;"",COUNTIFS(Setup!$G$13:$G$212,F256)=0),AND(G256&lt;&gt;"",COUNTIFS(Setup!$H$13:$H$212,G256)=0),AND(H256&lt;&gt;"",COUNTIFS(Setup!$I$13:$I$212,H256)=0),AND(I256&lt;&gt;"",COUNTIFS(Setup!$J$13:$J$212,I256)=0),AND(J256&lt;&gt;"",COUNTIFS(Setup!$K$13:$K$212,J256)=0),AND(K256&lt;&gt;"",COUNTIFS(Setup!$L$13:$L$212,K256)=0),AND(L256&lt;&gt;"",COUNTIFS(Setup!$M$13:$M$212,L256)=0),AND(M256&lt;&gt;"",COUNTIFS(Setup!$N$13:$N$212,M256)=0),AND(N256&lt;&gt;"",COUNTIFS(Setup!$O$13:$O$212,N256)=0),AND(O256&lt;&gt;"",COUNTIFS(Setup!$P$13:$P$212,O256)=0),AND(P256&lt;&gt;"",COUNTIFS(Setup!$Q$13:$Q$212,P256)=0),AND(V256&lt;&gt;"",COUNTIFS(Setup!$R$13:$R$212,V256)=0),AND(W256&lt;&gt;"",COUNTIFS(Setup!$R$13:$R$212,W256)=0),AND(X256&lt;&gt;"",COUNTIFS(Setup!$S$13:$S$212,X256)=0),AND(Y256&lt;&gt;"",COUNTIFS(Setup!$S$13:$S$212,Y256)=0),AND(Z256&lt;&gt;"",COUNTIFS(Setup!$T$13:$T$212,Z256)=0)),"Use listed categories",IF(J256="Pending","Confirm work-relatedness",IF(COUNTIFS($AI$9:$AI$1008,AI256,$C$9:$C$1008,"&lt;&gt;"&amp;C256)&gt;0,"Event dates disagree",IF(OR(AND(Q256&lt;&gt;"",OR(NOT(ISNUMBER(Q256)),Q256&lt;0)),AND(R256&lt;&gt;"",OR(NOT(ISNUMBER(R256)),R256&lt;0)),AND(S256&lt;&gt;"",OR(NOT(ISNUMBER(S256)),S256&lt;0))),"Check days / cost",IF(AND(I256="Lost time",OR(NOT(ISNUMBER(Q256)),Q256&lt;1)),"Enter lost days",IF(AND(I256="Restricted / modified work",OR(NOT(ISNUMBER(R256)),R256&lt;1)),"Enter restricted days",IF(AND(Z256="Closed",NOT(ISNUMBER(AB256))),"Enter closure date",IF(AND(ISNUMBER(AB256),OR(AB256&lt;C256,AB256&gt;TODAY())),"Check closure date","Ready"))))))))))))))</f>
        <v/>
      </c>
    </row>
    <row r="257" spans="1:37" ht="24.95" customHeight="1">
      <c r="A257" s="17"/>
      <c r="B257" s="17"/>
      <c r="C257" s="18"/>
      <c r="D257" s="19"/>
      <c r="E257" s="20"/>
      <c r="F257" s="20"/>
      <c r="G257" s="20"/>
      <c r="H257" s="20"/>
      <c r="I257" s="20"/>
      <c r="J257" s="20"/>
      <c r="K257" s="20"/>
      <c r="L257" s="20"/>
      <c r="M257" s="20"/>
      <c r="N257" s="20"/>
      <c r="O257" s="20"/>
      <c r="P257" s="20"/>
      <c r="Q257" s="21"/>
      <c r="R257" s="21"/>
      <c r="S257" s="22"/>
      <c r="T257" s="20"/>
      <c r="U257" s="20"/>
      <c r="V257" s="20"/>
      <c r="W257" s="20"/>
      <c r="X257" s="20"/>
      <c r="Y257" s="20"/>
      <c r="Z257" s="20"/>
      <c r="AA257" s="20"/>
      <c r="AB257" s="18"/>
      <c r="AC257" s="20"/>
      <c r="AD257" s="15" t="str">
        <f t="shared" si="18"/>
        <v/>
      </c>
      <c r="AE257" s="16" t="str">
        <f t="shared" si="19"/>
        <v/>
      </c>
      <c r="AF257" s="15" t="str">
        <f t="shared" si="20"/>
        <v/>
      </c>
      <c r="AG257" s="15">
        <f t="shared" si="21"/>
        <v>0</v>
      </c>
      <c r="AH257" s="15">
        <f t="shared" si="22"/>
        <v>0</v>
      </c>
      <c r="AI257" s="15" t="str">
        <f t="shared" si="23"/>
        <v/>
      </c>
      <c r="AJ257" s="15" t="str">
        <f>IF(AI257="","",IF(COUNTIFS($AI$9:AI257,AI257)=1,1,0))</f>
        <v/>
      </c>
      <c r="AK257" s="15" t="str">
        <f ca="1">IF(COUNTA(A257:AC257)=0,"",IF(OR(NOT(ISNUMBER(C257)),C257&lt;1),"Missing / invalid date",IF(A257="","Missing case ID",IF(COUNTIFS($A$9:$A$1008,A257)&gt;1,"Duplicate case ID",IF(C257&gt;TODAY(),"Future incident date",IF(OR(E257="",F257="",G257="",H257="",I257="",J257=""),"Complete required fields",IF(OR(AND(E257&lt;&gt;"",COUNTIFS(Setup!$F$13:$F$212,E257)=0),AND(F257&lt;&gt;"",COUNTIFS(Setup!$G$13:$G$212,F257)=0),AND(G257&lt;&gt;"",COUNTIFS(Setup!$H$13:$H$212,G257)=0),AND(H257&lt;&gt;"",COUNTIFS(Setup!$I$13:$I$212,H257)=0),AND(I257&lt;&gt;"",COUNTIFS(Setup!$J$13:$J$212,I257)=0),AND(J257&lt;&gt;"",COUNTIFS(Setup!$K$13:$K$212,J257)=0),AND(K257&lt;&gt;"",COUNTIFS(Setup!$L$13:$L$212,K257)=0),AND(L257&lt;&gt;"",COUNTIFS(Setup!$M$13:$M$212,L257)=0),AND(M257&lt;&gt;"",COUNTIFS(Setup!$N$13:$N$212,M257)=0),AND(N257&lt;&gt;"",COUNTIFS(Setup!$O$13:$O$212,N257)=0),AND(O257&lt;&gt;"",COUNTIFS(Setup!$P$13:$P$212,O257)=0),AND(P257&lt;&gt;"",COUNTIFS(Setup!$Q$13:$Q$212,P257)=0),AND(V257&lt;&gt;"",COUNTIFS(Setup!$R$13:$R$212,V257)=0),AND(W257&lt;&gt;"",COUNTIFS(Setup!$R$13:$R$212,W257)=0),AND(X257&lt;&gt;"",COUNTIFS(Setup!$S$13:$S$212,X257)=0),AND(Y257&lt;&gt;"",COUNTIFS(Setup!$S$13:$S$212,Y257)=0),AND(Z257&lt;&gt;"",COUNTIFS(Setup!$T$13:$T$212,Z257)=0)),"Use listed categories",IF(J257="Pending","Confirm work-relatedness",IF(COUNTIFS($AI$9:$AI$1008,AI257,$C$9:$C$1008,"&lt;&gt;"&amp;C257)&gt;0,"Event dates disagree",IF(OR(AND(Q257&lt;&gt;"",OR(NOT(ISNUMBER(Q257)),Q257&lt;0)),AND(R257&lt;&gt;"",OR(NOT(ISNUMBER(R257)),R257&lt;0)),AND(S257&lt;&gt;"",OR(NOT(ISNUMBER(S257)),S257&lt;0))),"Check days / cost",IF(AND(I257="Lost time",OR(NOT(ISNUMBER(Q257)),Q257&lt;1)),"Enter lost days",IF(AND(I257="Restricted / modified work",OR(NOT(ISNUMBER(R257)),R257&lt;1)),"Enter restricted days",IF(AND(Z257="Closed",NOT(ISNUMBER(AB257))),"Enter closure date",IF(AND(ISNUMBER(AB257),OR(AB257&lt;C257,AB257&gt;TODAY())),"Check closure date","Ready"))))))))))))))</f>
        <v/>
      </c>
    </row>
    <row r="258" spans="1:37" ht="24.95" customHeight="1">
      <c r="A258" s="23"/>
      <c r="B258" s="23"/>
      <c r="C258" s="24"/>
      <c r="D258" s="25"/>
      <c r="E258" s="26"/>
      <c r="F258" s="26"/>
      <c r="G258" s="26"/>
      <c r="H258" s="26"/>
      <c r="I258" s="26"/>
      <c r="J258" s="26"/>
      <c r="K258" s="26"/>
      <c r="L258" s="26"/>
      <c r="M258" s="26"/>
      <c r="N258" s="26"/>
      <c r="O258" s="26"/>
      <c r="P258" s="26"/>
      <c r="Q258" s="27"/>
      <c r="R258" s="27"/>
      <c r="S258" s="28"/>
      <c r="T258" s="26"/>
      <c r="U258" s="26"/>
      <c r="V258" s="26"/>
      <c r="W258" s="26"/>
      <c r="X258" s="26"/>
      <c r="Y258" s="26"/>
      <c r="Z258" s="26"/>
      <c r="AA258" s="26"/>
      <c r="AB258" s="24"/>
      <c r="AC258" s="26"/>
      <c r="AD258" s="15" t="str">
        <f t="shared" si="18"/>
        <v/>
      </c>
      <c r="AE258" s="16" t="str">
        <f t="shared" si="19"/>
        <v/>
      </c>
      <c r="AF258" s="15" t="str">
        <f t="shared" si="20"/>
        <v/>
      </c>
      <c r="AG258" s="15">
        <f t="shared" si="21"/>
        <v>0</v>
      </c>
      <c r="AH258" s="15">
        <f t="shared" si="22"/>
        <v>0</v>
      </c>
      <c r="AI258" s="15" t="str">
        <f t="shared" si="23"/>
        <v/>
      </c>
      <c r="AJ258" s="15" t="str">
        <f>IF(AI258="","",IF(COUNTIFS($AI$9:AI258,AI258)=1,1,0))</f>
        <v/>
      </c>
      <c r="AK258" s="15" t="str">
        <f ca="1">IF(COUNTA(A258:AC258)=0,"",IF(OR(NOT(ISNUMBER(C258)),C258&lt;1),"Missing / invalid date",IF(A258="","Missing case ID",IF(COUNTIFS($A$9:$A$1008,A258)&gt;1,"Duplicate case ID",IF(C258&gt;TODAY(),"Future incident date",IF(OR(E258="",F258="",G258="",H258="",I258="",J258=""),"Complete required fields",IF(OR(AND(E258&lt;&gt;"",COUNTIFS(Setup!$F$13:$F$212,E258)=0),AND(F258&lt;&gt;"",COUNTIFS(Setup!$G$13:$G$212,F258)=0),AND(G258&lt;&gt;"",COUNTIFS(Setup!$H$13:$H$212,G258)=0),AND(H258&lt;&gt;"",COUNTIFS(Setup!$I$13:$I$212,H258)=0),AND(I258&lt;&gt;"",COUNTIFS(Setup!$J$13:$J$212,I258)=0),AND(J258&lt;&gt;"",COUNTIFS(Setup!$K$13:$K$212,J258)=0),AND(K258&lt;&gt;"",COUNTIFS(Setup!$L$13:$L$212,K258)=0),AND(L258&lt;&gt;"",COUNTIFS(Setup!$M$13:$M$212,L258)=0),AND(M258&lt;&gt;"",COUNTIFS(Setup!$N$13:$N$212,M258)=0),AND(N258&lt;&gt;"",COUNTIFS(Setup!$O$13:$O$212,N258)=0),AND(O258&lt;&gt;"",COUNTIFS(Setup!$P$13:$P$212,O258)=0),AND(P258&lt;&gt;"",COUNTIFS(Setup!$Q$13:$Q$212,P258)=0),AND(V258&lt;&gt;"",COUNTIFS(Setup!$R$13:$R$212,V258)=0),AND(W258&lt;&gt;"",COUNTIFS(Setup!$R$13:$R$212,W258)=0),AND(X258&lt;&gt;"",COUNTIFS(Setup!$S$13:$S$212,X258)=0),AND(Y258&lt;&gt;"",COUNTIFS(Setup!$S$13:$S$212,Y258)=0),AND(Z258&lt;&gt;"",COUNTIFS(Setup!$T$13:$T$212,Z258)=0)),"Use listed categories",IF(J258="Pending","Confirm work-relatedness",IF(COUNTIFS($AI$9:$AI$1008,AI258,$C$9:$C$1008,"&lt;&gt;"&amp;C258)&gt;0,"Event dates disagree",IF(OR(AND(Q258&lt;&gt;"",OR(NOT(ISNUMBER(Q258)),Q258&lt;0)),AND(R258&lt;&gt;"",OR(NOT(ISNUMBER(R258)),R258&lt;0)),AND(S258&lt;&gt;"",OR(NOT(ISNUMBER(S258)),S258&lt;0))),"Check days / cost",IF(AND(I258="Lost time",OR(NOT(ISNUMBER(Q258)),Q258&lt;1)),"Enter lost days",IF(AND(I258="Restricted / modified work",OR(NOT(ISNUMBER(R258)),R258&lt;1)),"Enter restricted days",IF(AND(Z258="Closed",NOT(ISNUMBER(AB258))),"Enter closure date",IF(AND(ISNUMBER(AB258),OR(AB258&lt;C258,AB258&gt;TODAY())),"Check closure date","Ready"))))))))))))))</f>
        <v/>
      </c>
    </row>
    <row r="259" spans="1:37" ht="24.95" customHeight="1">
      <c r="A259" s="17"/>
      <c r="B259" s="17"/>
      <c r="C259" s="18"/>
      <c r="D259" s="19"/>
      <c r="E259" s="20"/>
      <c r="F259" s="20"/>
      <c r="G259" s="20"/>
      <c r="H259" s="20"/>
      <c r="I259" s="20"/>
      <c r="J259" s="20"/>
      <c r="K259" s="20"/>
      <c r="L259" s="20"/>
      <c r="M259" s="20"/>
      <c r="N259" s="20"/>
      <c r="O259" s="20"/>
      <c r="P259" s="20"/>
      <c r="Q259" s="21"/>
      <c r="R259" s="21"/>
      <c r="S259" s="22"/>
      <c r="T259" s="20"/>
      <c r="U259" s="20"/>
      <c r="V259" s="20"/>
      <c r="W259" s="20"/>
      <c r="X259" s="20"/>
      <c r="Y259" s="20"/>
      <c r="Z259" s="20"/>
      <c r="AA259" s="20"/>
      <c r="AB259" s="18"/>
      <c r="AC259" s="20"/>
      <c r="AD259" s="15" t="str">
        <f t="shared" si="18"/>
        <v/>
      </c>
      <c r="AE259" s="16" t="str">
        <f t="shared" si="19"/>
        <v/>
      </c>
      <c r="AF259" s="15" t="str">
        <f t="shared" si="20"/>
        <v/>
      </c>
      <c r="AG259" s="15">
        <f t="shared" si="21"/>
        <v>0</v>
      </c>
      <c r="AH259" s="15">
        <f t="shared" si="22"/>
        <v>0</v>
      </c>
      <c r="AI259" s="15" t="str">
        <f t="shared" si="23"/>
        <v/>
      </c>
      <c r="AJ259" s="15" t="str">
        <f>IF(AI259="","",IF(COUNTIFS($AI$9:AI259,AI259)=1,1,0))</f>
        <v/>
      </c>
      <c r="AK259" s="15" t="str">
        <f ca="1">IF(COUNTA(A259:AC259)=0,"",IF(OR(NOT(ISNUMBER(C259)),C259&lt;1),"Missing / invalid date",IF(A259="","Missing case ID",IF(COUNTIFS($A$9:$A$1008,A259)&gt;1,"Duplicate case ID",IF(C259&gt;TODAY(),"Future incident date",IF(OR(E259="",F259="",G259="",H259="",I259="",J259=""),"Complete required fields",IF(OR(AND(E259&lt;&gt;"",COUNTIFS(Setup!$F$13:$F$212,E259)=0),AND(F259&lt;&gt;"",COUNTIFS(Setup!$G$13:$G$212,F259)=0),AND(G259&lt;&gt;"",COUNTIFS(Setup!$H$13:$H$212,G259)=0),AND(H259&lt;&gt;"",COUNTIFS(Setup!$I$13:$I$212,H259)=0),AND(I259&lt;&gt;"",COUNTIFS(Setup!$J$13:$J$212,I259)=0),AND(J259&lt;&gt;"",COUNTIFS(Setup!$K$13:$K$212,J259)=0),AND(K259&lt;&gt;"",COUNTIFS(Setup!$L$13:$L$212,K259)=0),AND(L259&lt;&gt;"",COUNTIFS(Setup!$M$13:$M$212,L259)=0),AND(M259&lt;&gt;"",COUNTIFS(Setup!$N$13:$N$212,M259)=0),AND(N259&lt;&gt;"",COUNTIFS(Setup!$O$13:$O$212,N259)=0),AND(O259&lt;&gt;"",COUNTIFS(Setup!$P$13:$P$212,O259)=0),AND(P259&lt;&gt;"",COUNTIFS(Setup!$Q$13:$Q$212,P259)=0),AND(V259&lt;&gt;"",COUNTIFS(Setup!$R$13:$R$212,V259)=0),AND(W259&lt;&gt;"",COUNTIFS(Setup!$R$13:$R$212,W259)=0),AND(X259&lt;&gt;"",COUNTIFS(Setup!$S$13:$S$212,X259)=0),AND(Y259&lt;&gt;"",COUNTIFS(Setup!$S$13:$S$212,Y259)=0),AND(Z259&lt;&gt;"",COUNTIFS(Setup!$T$13:$T$212,Z259)=0)),"Use listed categories",IF(J259="Pending","Confirm work-relatedness",IF(COUNTIFS($AI$9:$AI$1008,AI259,$C$9:$C$1008,"&lt;&gt;"&amp;C259)&gt;0,"Event dates disagree",IF(OR(AND(Q259&lt;&gt;"",OR(NOT(ISNUMBER(Q259)),Q259&lt;0)),AND(R259&lt;&gt;"",OR(NOT(ISNUMBER(R259)),R259&lt;0)),AND(S259&lt;&gt;"",OR(NOT(ISNUMBER(S259)),S259&lt;0))),"Check days / cost",IF(AND(I259="Lost time",OR(NOT(ISNUMBER(Q259)),Q259&lt;1)),"Enter lost days",IF(AND(I259="Restricted / modified work",OR(NOT(ISNUMBER(R259)),R259&lt;1)),"Enter restricted days",IF(AND(Z259="Closed",NOT(ISNUMBER(AB259))),"Enter closure date",IF(AND(ISNUMBER(AB259),OR(AB259&lt;C259,AB259&gt;TODAY())),"Check closure date","Ready"))))))))))))))</f>
        <v/>
      </c>
    </row>
    <row r="260" spans="1:37" ht="24.95" customHeight="1">
      <c r="A260" s="23"/>
      <c r="B260" s="23"/>
      <c r="C260" s="24"/>
      <c r="D260" s="25"/>
      <c r="E260" s="26"/>
      <c r="F260" s="26"/>
      <c r="G260" s="26"/>
      <c r="H260" s="26"/>
      <c r="I260" s="26"/>
      <c r="J260" s="26"/>
      <c r="K260" s="26"/>
      <c r="L260" s="26"/>
      <c r="M260" s="26"/>
      <c r="N260" s="26"/>
      <c r="O260" s="26"/>
      <c r="P260" s="26"/>
      <c r="Q260" s="27"/>
      <c r="R260" s="27"/>
      <c r="S260" s="28"/>
      <c r="T260" s="26"/>
      <c r="U260" s="26"/>
      <c r="V260" s="26"/>
      <c r="W260" s="26"/>
      <c r="X260" s="26"/>
      <c r="Y260" s="26"/>
      <c r="Z260" s="26"/>
      <c r="AA260" s="26"/>
      <c r="AB260" s="24"/>
      <c r="AC260" s="26"/>
      <c r="AD260" s="15" t="str">
        <f t="shared" si="18"/>
        <v/>
      </c>
      <c r="AE260" s="16" t="str">
        <f t="shared" si="19"/>
        <v/>
      </c>
      <c r="AF260" s="15" t="str">
        <f t="shared" si="20"/>
        <v/>
      </c>
      <c r="AG260" s="15">
        <f t="shared" si="21"/>
        <v>0</v>
      </c>
      <c r="AH260" s="15">
        <f t="shared" si="22"/>
        <v>0</v>
      </c>
      <c r="AI260" s="15" t="str">
        <f t="shared" si="23"/>
        <v/>
      </c>
      <c r="AJ260" s="15" t="str">
        <f>IF(AI260="","",IF(COUNTIFS($AI$9:AI260,AI260)=1,1,0))</f>
        <v/>
      </c>
      <c r="AK260" s="15" t="str">
        <f ca="1">IF(COUNTA(A260:AC260)=0,"",IF(OR(NOT(ISNUMBER(C260)),C260&lt;1),"Missing / invalid date",IF(A260="","Missing case ID",IF(COUNTIFS($A$9:$A$1008,A260)&gt;1,"Duplicate case ID",IF(C260&gt;TODAY(),"Future incident date",IF(OR(E260="",F260="",G260="",H260="",I260="",J260=""),"Complete required fields",IF(OR(AND(E260&lt;&gt;"",COUNTIFS(Setup!$F$13:$F$212,E260)=0),AND(F260&lt;&gt;"",COUNTIFS(Setup!$G$13:$G$212,F260)=0),AND(G260&lt;&gt;"",COUNTIFS(Setup!$H$13:$H$212,G260)=0),AND(H260&lt;&gt;"",COUNTIFS(Setup!$I$13:$I$212,H260)=0),AND(I260&lt;&gt;"",COUNTIFS(Setup!$J$13:$J$212,I260)=0),AND(J260&lt;&gt;"",COUNTIFS(Setup!$K$13:$K$212,J260)=0),AND(K260&lt;&gt;"",COUNTIFS(Setup!$L$13:$L$212,K260)=0),AND(L260&lt;&gt;"",COUNTIFS(Setup!$M$13:$M$212,L260)=0),AND(M260&lt;&gt;"",COUNTIFS(Setup!$N$13:$N$212,M260)=0),AND(N260&lt;&gt;"",COUNTIFS(Setup!$O$13:$O$212,N260)=0),AND(O260&lt;&gt;"",COUNTIFS(Setup!$P$13:$P$212,O260)=0),AND(P260&lt;&gt;"",COUNTIFS(Setup!$Q$13:$Q$212,P260)=0),AND(V260&lt;&gt;"",COUNTIFS(Setup!$R$13:$R$212,V260)=0),AND(W260&lt;&gt;"",COUNTIFS(Setup!$R$13:$R$212,W260)=0),AND(X260&lt;&gt;"",COUNTIFS(Setup!$S$13:$S$212,X260)=0),AND(Y260&lt;&gt;"",COUNTIFS(Setup!$S$13:$S$212,Y260)=0),AND(Z260&lt;&gt;"",COUNTIFS(Setup!$T$13:$T$212,Z260)=0)),"Use listed categories",IF(J260="Pending","Confirm work-relatedness",IF(COUNTIFS($AI$9:$AI$1008,AI260,$C$9:$C$1008,"&lt;&gt;"&amp;C260)&gt;0,"Event dates disagree",IF(OR(AND(Q260&lt;&gt;"",OR(NOT(ISNUMBER(Q260)),Q260&lt;0)),AND(R260&lt;&gt;"",OR(NOT(ISNUMBER(R260)),R260&lt;0)),AND(S260&lt;&gt;"",OR(NOT(ISNUMBER(S260)),S260&lt;0))),"Check days / cost",IF(AND(I260="Lost time",OR(NOT(ISNUMBER(Q260)),Q260&lt;1)),"Enter lost days",IF(AND(I260="Restricted / modified work",OR(NOT(ISNUMBER(R260)),R260&lt;1)),"Enter restricted days",IF(AND(Z260="Closed",NOT(ISNUMBER(AB260))),"Enter closure date",IF(AND(ISNUMBER(AB260),OR(AB260&lt;C260,AB260&gt;TODAY())),"Check closure date","Ready"))))))))))))))</f>
        <v/>
      </c>
    </row>
    <row r="261" spans="1:37" ht="24.95" customHeight="1">
      <c r="A261" s="17"/>
      <c r="B261" s="17"/>
      <c r="C261" s="18"/>
      <c r="D261" s="19"/>
      <c r="E261" s="20"/>
      <c r="F261" s="20"/>
      <c r="G261" s="20"/>
      <c r="H261" s="20"/>
      <c r="I261" s="20"/>
      <c r="J261" s="20"/>
      <c r="K261" s="20"/>
      <c r="L261" s="20"/>
      <c r="M261" s="20"/>
      <c r="N261" s="20"/>
      <c r="O261" s="20"/>
      <c r="P261" s="20"/>
      <c r="Q261" s="21"/>
      <c r="R261" s="21"/>
      <c r="S261" s="22"/>
      <c r="T261" s="20"/>
      <c r="U261" s="20"/>
      <c r="V261" s="20"/>
      <c r="W261" s="20"/>
      <c r="X261" s="20"/>
      <c r="Y261" s="20"/>
      <c r="Z261" s="20"/>
      <c r="AA261" s="20"/>
      <c r="AB261" s="18"/>
      <c r="AC261" s="20"/>
      <c r="AD261" s="15" t="str">
        <f t="shared" si="18"/>
        <v/>
      </c>
      <c r="AE261" s="16" t="str">
        <f t="shared" si="19"/>
        <v/>
      </c>
      <c r="AF261" s="15" t="str">
        <f t="shared" si="20"/>
        <v/>
      </c>
      <c r="AG261" s="15">
        <f t="shared" si="21"/>
        <v>0</v>
      </c>
      <c r="AH261" s="15">
        <f t="shared" si="22"/>
        <v>0</v>
      </c>
      <c r="AI261" s="15" t="str">
        <f t="shared" si="23"/>
        <v/>
      </c>
      <c r="AJ261" s="15" t="str">
        <f>IF(AI261="","",IF(COUNTIFS($AI$9:AI261,AI261)=1,1,0))</f>
        <v/>
      </c>
      <c r="AK261" s="15" t="str">
        <f ca="1">IF(COUNTA(A261:AC261)=0,"",IF(OR(NOT(ISNUMBER(C261)),C261&lt;1),"Missing / invalid date",IF(A261="","Missing case ID",IF(COUNTIFS($A$9:$A$1008,A261)&gt;1,"Duplicate case ID",IF(C261&gt;TODAY(),"Future incident date",IF(OR(E261="",F261="",G261="",H261="",I261="",J261=""),"Complete required fields",IF(OR(AND(E261&lt;&gt;"",COUNTIFS(Setup!$F$13:$F$212,E261)=0),AND(F261&lt;&gt;"",COUNTIFS(Setup!$G$13:$G$212,F261)=0),AND(G261&lt;&gt;"",COUNTIFS(Setup!$H$13:$H$212,G261)=0),AND(H261&lt;&gt;"",COUNTIFS(Setup!$I$13:$I$212,H261)=0),AND(I261&lt;&gt;"",COUNTIFS(Setup!$J$13:$J$212,I261)=0),AND(J261&lt;&gt;"",COUNTIFS(Setup!$K$13:$K$212,J261)=0),AND(K261&lt;&gt;"",COUNTIFS(Setup!$L$13:$L$212,K261)=0),AND(L261&lt;&gt;"",COUNTIFS(Setup!$M$13:$M$212,L261)=0),AND(M261&lt;&gt;"",COUNTIFS(Setup!$N$13:$N$212,M261)=0),AND(N261&lt;&gt;"",COUNTIFS(Setup!$O$13:$O$212,N261)=0),AND(O261&lt;&gt;"",COUNTIFS(Setup!$P$13:$P$212,O261)=0),AND(P261&lt;&gt;"",COUNTIFS(Setup!$Q$13:$Q$212,P261)=0),AND(V261&lt;&gt;"",COUNTIFS(Setup!$R$13:$R$212,V261)=0),AND(W261&lt;&gt;"",COUNTIFS(Setup!$R$13:$R$212,W261)=0),AND(X261&lt;&gt;"",COUNTIFS(Setup!$S$13:$S$212,X261)=0),AND(Y261&lt;&gt;"",COUNTIFS(Setup!$S$13:$S$212,Y261)=0),AND(Z261&lt;&gt;"",COUNTIFS(Setup!$T$13:$T$212,Z261)=0)),"Use listed categories",IF(J261="Pending","Confirm work-relatedness",IF(COUNTIFS($AI$9:$AI$1008,AI261,$C$9:$C$1008,"&lt;&gt;"&amp;C261)&gt;0,"Event dates disagree",IF(OR(AND(Q261&lt;&gt;"",OR(NOT(ISNUMBER(Q261)),Q261&lt;0)),AND(R261&lt;&gt;"",OR(NOT(ISNUMBER(R261)),R261&lt;0)),AND(S261&lt;&gt;"",OR(NOT(ISNUMBER(S261)),S261&lt;0))),"Check days / cost",IF(AND(I261="Lost time",OR(NOT(ISNUMBER(Q261)),Q261&lt;1)),"Enter lost days",IF(AND(I261="Restricted / modified work",OR(NOT(ISNUMBER(R261)),R261&lt;1)),"Enter restricted days",IF(AND(Z261="Closed",NOT(ISNUMBER(AB261))),"Enter closure date",IF(AND(ISNUMBER(AB261),OR(AB261&lt;C261,AB261&gt;TODAY())),"Check closure date","Ready"))))))))))))))</f>
        <v/>
      </c>
    </row>
    <row r="262" spans="1:37" ht="24.95" customHeight="1">
      <c r="A262" s="23"/>
      <c r="B262" s="23"/>
      <c r="C262" s="24"/>
      <c r="D262" s="25"/>
      <c r="E262" s="26"/>
      <c r="F262" s="26"/>
      <c r="G262" s="26"/>
      <c r="H262" s="26"/>
      <c r="I262" s="26"/>
      <c r="J262" s="26"/>
      <c r="K262" s="26"/>
      <c r="L262" s="26"/>
      <c r="M262" s="26"/>
      <c r="N262" s="26"/>
      <c r="O262" s="26"/>
      <c r="P262" s="26"/>
      <c r="Q262" s="27"/>
      <c r="R262" s="27"/>
      <c r="S262" s="28"/>
      <c r="T262" s="26"/>
      <c r="U262" s="26"/>
      <c r="V262" s="26"/>
      <c r="W262" s="26"/>
      <c r="X262" s="26"/>
      <c r="Y262" s="26"/>
      <c r="Z262" s="26"/>
      <c r="AA262" s="26"/>
      <c r="AB262" s="24"/>
      <c r="AC262" s="26"/>
      <c r="AD262" s="15" t="str">
        <f t="shared" si="18"/>
        <v/>
      </c>
      <c r="AE262" s="16" t="str">
        <f t="shared" si="19"/>
        <v/>
      </c>
      <c r="AF262" s="15" t="str">
        <f t="shared" si="20"/>
        <v/>
      </c>
      <c r="AG262" s="15">
        <f t="shared" si="21"/>
        <v>0</v>
      </c>
      <c r="AH262" s="15">
        <f t="shared" si="22"/>
        <v>0</v>
      </c>
      <c r="AI262" s="15" t="str">
        <f t="shared" si="23"/>
        <v/>
      </c>
      <c r="AJ262" s="15" t="str">
        <f>IF(AI262="","",IF(COUNTIFS($AI$9:AI262,AI262)=1,1,0))</f>
        <v/>
      </c>
      <c r="AK262" s="15" t="str">
        <f ca="1">IF(COUNTA(A262:AC262)=0,"",IF(OR(NOT(ISNUMBER(C262)),C262&lt;1),"Missing / invalid date",IF(A262="","Missing case ID",IF(COUNTIFS($A$9:$A$1008,A262)&gt;1,"Duplicate case ID",IF(C262&gt;TODAY(),"Future incident date",IF(OR(E262="",F262="",G262="",H262="",I262="",J262=""),"Complete required fields",IF(OR(AND(E262&lt;&gt;"",COUNTIFS(Setup!$F$13:$F$212,E262)=0),AND(F262&lt;&gt;"",COUNTIFS(Setup!$G$13:$G$212,F262)=0),AND(G262&lt;&gt;"",COUNTIFS(Setup!$H$13:$H$212,G262)=0),AND(H262&lt;&gt;"",COUNTIFS(Setup!$I$13:$I$212,H262)=0),AND(I262&lt;&gt;"",COUNTIFS(Setup!$J$13:$J$212,I262)=0),AND(J262&lt;&gt;"",COUNTIFS(Setup!$K$13:$K$212,J262)=0),AND(K262&lt;&gt;"",COUNTIFS(Setup!$L$13:$L$212,K262)=0),AND(L262&lt;&gt;"",COUNTIFS(Setup!$M$13:$M$212,L262)=0),AND(M262&lt;&gt;"",COUNTIFS(Setup!$N$13:$N$212,M262)=0),AND(N262&lt;&gt;"",COUNTIFS(Setup!$O$13:$O$212,N262)=0),AND(O262&lt;&gt;"",COUNTIFS(Setup!$P$13:$P$212,O262)=0),AND(P262&lt;&gt;"",COUNTIFS(Setup!$Q$13:$Q$212,P262)=0),AND(V262&lt;&gt;"",COUNTIFS(Setup!$R$13:$R$212,V262)=0),AND(W262&lt;&gt;"",COUNTIFS(Setup!$R$13:$R$212,W262)=0),AND(X262&lt;&gt;"",COUNTIFS(Setup!$S$13:$S$212,X262)=0),AND(Y262&lt;&gt;"",COUNTIFS(Setup!$S$13:$S$212,Y262)=0),AND(Z262&lt;&gt;"",COUNTIFS(Setup!$T$13:$T$212,Z262)=0)),"Use listed categories",IF(J262="Pending","Confirm work-relatedness",IF(COUNTIFS($AI$9:$AI$1008,AI262,$C$9:$C$1008,"&lt;&gt;"&amp;C262)&gt;0,"Event dates disagree",IF(OR(AND(Q262&lt;&gt;"",OR(NOT(ISNUMBER(Q262)),Q262&lt;0)),AND(R262&lt;&gt;"",OR(NOT(ISNUMBER(R262)),R262&lt;0)),AND(S262&lt;&gt;"",OR(NOT(ISNUMBER(S262)),S262&lt;0))),"Check days / cost",IF(AND(I262="Lost time",OR(NOT(ISNUMBER(Q262)),Q262&lt;1)),"Enter lost days",IF(AND(I262="Restricted / modified work",OR(NOT(ISNUMBER(R262)),R262&lt;1)),"Enter restricted days",IF(AND(Z262="Closed",NOT(ISNUMBER(AB262))),"Enter closure date",IF(AND(ISNUMBER(AB262),OR(AB262&lt;C262,AB262&gt;TODAY())),"Check closure date","Ready"))))))))))))))</f>
        <v/>
      </c>
    </row>
    <row r="263" spans="1:37" ht="24.95" customHeight="1">
      <c r="A263" s="17"/>
      <c r="B263" s="17"/>
      <c r="C263" s="18"/>
      <c r="D263" s="19"/>
      <c r="E263" s="20"/>
      <c r="F263" s="20"/>
      <c r="G263" s="20"/>
      <c r="H263" s="20"/>
      <c r="I263" s="20"/>
      <c r="J263" s="20"/>
      <c r="K263" s="20"/>
      <c r="L263" s="20"/>
      <c r="M263" s="20"/>
      <c r="N263" s="20"/>
      <c r="O263" s="20"/>
      <c r="P263" s="20"/>
      <c r="Q263" s="21"/>
      <c r="R263" s="21"/>
      <c r="S263" s="22"/>
      <c r="T263" s="20"/>
      <c r="U263" s="20"/>
      <c r="V263" s="20"/>
      <c r="W263" s="20"/>
      <c r="X263" s="20"/>
      <c r="Y263" s="20"/>
      <c r="Z263" s="20"/>
      <c r="AA263" s="20"/>
      <c r="AB263" s="18"/>
      <c r="AC263" s="20"/>
      <c r="AD263" s="15" t="str">
        <f t="shared" si="18"/>
        <v/>
      </c>
      <c r="AE263" s="16" t="str">
        <f t="shared" si="19"/>
        <v/>
      </c>
      <c r="AF263" s="15" t="str">
        <f t="shared" si="20"/>
        <v/>
      </c>
      <c r="AG263" s="15">
        <f t="shared" si="21"/>
        <v>0</v>
      </c>
      <c r="AH263" s="15">
        <f t="shared" si="22"/>
        <v>0</v>
      </c>
      <c r="AI263" s="15" t="str">
        <f t="shared" si="23"/>
        <v/>
      </c>
      <c r="AJ263" s="15" t="str">
        <f>IF(AI263="","",IF(COUNTIFS($AI$9:AI263,AI263)=1,1,0))</f>
        <v/>
      </c>
      <c r="AK263" s="15" t="str">
        <f ca="1">IF(COUNTA(A263:AC263)=0,"",IF(OR(NOT(ISNUMBER(C263)),C263&lt;1),"Missing / invalid date",IF(A263="","Missing case ID",IF(COUNTIFS($A$9:$A$1008,A263)&gt;1,"Duplicate case ID",IF(C263&gt;TODAY(),"Future incident date",IF(OR(E263="",F263="",G263="",H263="",I263="",J263=""),"Complete required fields",IF(OR(AND(E263&lt;&gt;"",COUNTIFS(Setup!$F$13:$F$212,E263)=0),AND(F263&lt;&gt;"",COUNTIFS(Setup!$G$13:$G$212,F263)=0),AND(G263&lt;&gt;"",COUNTIFS(Setup!$H$13:$H$212,G263)=0),AND(H263&lt;&gt;"",COUNTIFS(Setup!$I$13:$I$212,H263)=0),AND(I263&lt;&gt;"",COUNTIFS(Setup!$J$13:$J$212,I263)=0),AND(J263&lt;&gt;"",COUNTIFS(Setup!$K$13:$K$212,J263)=0),AND(K263&lt;&gt;"",COUNTIFS(Setup!$L$13:$L$212,K263)=0),AND(L263&lt;&gt;"",COUNTIFS(Setup!$M$13:$M$212,L263)=0),AND(M263&lt;&gt;"",COUNTIFS(Setup!$N$13:$N$212,M263)=0),AND(N263&lt;&gt;"",COUNTIFS(Setup!$O$13:$O$212,N263)=0),AND(O263&lt;&gt;"",COUNTIFS(Setup!$P$13:$P$212,O263)=0),AND(P263&lt;&gt;"",COUNTIFS(Setup!$Q$13:$Q$212,P263)=0),AND(V263&lt;&gt;"",COUNTIFS(Setup!$R$13:$R$212,V263)=0),AND(W263&lt;&gt;"",COUNTIFS(Setup!$R$13:$R$212,W263)=0),AND(X263&lt;&gt;"",COUNTIFS(Setup!$S$13:$S$212,X263)=0),AND(Y263&lt;&gt;"",COUNTIFS(Setup!$S$13:$S$212,Y263)=0),AND(Z263&lt;&gt;"",COUNTIFS(Setup!$T$13:$T$212,Z263)=0)),"Use listed categories",IF(J263="Pending","Confirm work-relatedness",IF(COUNTIFS($AI$9:$AI$1008,AI263,$C$9:$C$1008,"&lt;&gt;"&amp;C263)&gt;0,"Event dates disagree",IF(OR(AND(Q263&lt;&gt;"",OR(NOT(ISNUMBER(Q263)),Q263&lt;0)),AND(R263&lt;&gt;"",OR(NOT(ISNUMBER(R263)),R263&lt;0)),AND(S263&lt;&gt;"",OR(NOT(ISNUMBER(S263)),S263&lt;0))),"Check days / cost",IF(AND(I263="Lost time",OR(NOT(ISNUMBER(Q263)),Q263&lt;1)),"Enter lost days",IF(AND(I263="Restricted / modified work",OR(NOT(ISNUMBER(R263)),R263&lt;1)),"Enter restricted days",IF(AND(Z263="Closed",NOT(ISNUMBER(AB263))),"Enter closure date",IF(AND(ISNUMBER(AB263),OR(AB263&lt;C263,AB263&gt;TODAY())),"Check closure date","Ready"))))))))))))))</f>
        <v/>
      </c>
    </row>
    <row r="264" spans="1:37" ht="24.95" customHeight="1">
      <c r="A264" s="23"/>
      <c r="B264" s="23"/>
      <c r="C264" s="24"/>
      <c r="D264" s="25"/>
      <c r="E264" s="26"/>
      <c r="F264" s="26"/>
      <c r="G264" s="26"/>
      <c r="H264" s="26"/>
      <c r="I264" s="26"/>
      <c r="J264" s="26"/>
      <c r="K264" s="26"/>
      <c r="L264" s="26"/>
      <c r="M264" s="26"/>
      <c r="N264" s="26"/>
      <c r="O264" s="26"/>
      <c r="P264" s="26"/>
      <c r="Q264" s="27"/>
      <c r="R264" s="27"/>
      <c r="S264" s="28"/>
      <c r="T264" s="26"/>
      <c r="U264" s="26"/>
      <c r="V264" s="26"/>
      <c r="W264" s="26"/>
      <c r="X264" s="26"/>
      <c r="Y264" s="26"/>
      <c r="Z264" s="26"/>
      <c r="AA264" s="26"/>
      <c r="AB264" s="24"/>
      <c r="AC264" s="26"/>
      <c r="AD264" s="15" t="str">
        <f t="shared" si="18"/>
        <v/>
      </c>
      <c r="AE264" s="16" t="str">
        <f t="shared" si="19"/>
        <v/>
      </c>
      <c r="AF264" s="15" t="str">
        <f t="shared" si="20"/>
        <v/>
      </c>
      <c r="AG264" s="15">
        <f t="shared" si="21"/>
        <v>0</v>
      </c>
      <c r="AH264" s="15">
        <f t="shared" si="22"/>
        <v>0</v>
      </c>
      <c r="AI264" s="15" t="str">
        <f t="shared" si="23"/>
        <v/>
      </c>
      <c r="AJ264" s="15" t="str">
        <f>IF(AI264="","",IF(COUNTIFS($AI$9:AI264,AI264)=1,1,0))</f>
        <v/>
      </c>
      <c r="AK264" s="15" t="str">
        <f ca="1">IF(COUNTA(A264:AC264)=0,"",IF(OR(NOT(ISNUMBER(C264)),C264&lt;1),"Missing / invalid date",IF(A264="","Missing case ID",IF(COUNTIFS($A$9:$A$1008,A264)&gt;1,"Duplicate case ID",IF(C264&gt;TODAY(),"Future incident date",IF(OR(E264="",F264="",G264="",H264="",I264="",J264=""),"Complete required fields",IF(OR(AND(E264&lt;&gt;"",COUNTIFS(Setup!$F$13:$F$212,E264)=0),AND(F264&lt;&gt;"",COUNTIFS(Setup!$G$13:$G$212,F264)=0),AND(G264&lt;&gt;"",COUNTIFS(Setup!$H$13:$H$212,G264)=0),AND(H264&lt;&gt;"",COUNTIFS(Setup!$I$13:$I$212,H264)=0),AND(I264&lt;&gt;"",COUNTIFS(Setup!$J$13:$J$212,I264)=0),AND(J264&lt;&gt;"",COUNTIFS(Setup!$K$13:$K$212,J264)=0),AND(K264&lt;&gt;"",COUNTIFS(Setup!$L$13:$L$212,K264)=0),AND(L264&lt;&gt;"",COUNTIFS(Setup!$M$13:$M$212,L264)=0),AND(M264&lt;&gt;"",COUNTIFS(Setup!$N$13:$N$212,M264)=0),AND(N264&lt;&gt;"",COUNTIFS(Setup!$O$13:$O$212,N264)=0),AND(O264&lt;&gt;"",COUNTIFS(Setup!$P$13:$P$212,O264)=0),AND(P264&lt;&gt;"",COUNTIFS(Setup!$Q$13:$Q$212,P264)=0),AND(V264&lt;&gt;"",COUNTIFS(Setup!$R$13:$R$212,V264)=0),AND(W264&lt;&gt;"",COUNTIFS(Setup!$R$13:$R$212,W264)=0),AND(X264&lt;&gt;"",COUNTIFS(Setup!$S$13:$S$212,X264)=0),AND(Y264&lt;&gt;"",COUNTIFS(Setup!$S$13:$S$212,Y264)=0),AND(Z264&lt;&gt;"",COUNTIFS(Setup!$T$13:$T$212,Z264)=0)),"Use listed categories",IF(J264="Pending","Confirm work-relatedness",IF(COUNTIFS($AI$9:$AI$1008,AI264,$C$9:$C$1008,"&lt;&gt;"&amp;C264)&gt;0,"Event dates disagree",IF(OR(AND(Q264&lt;&gt;"",OR(NOT(ISNUMBER(Q264)),Q264&lt;0)),AND(R264&lt;&gt;"",OR(NOT(ISNUMBER(R264)),R264&lt;0)),AND(S264&lt;&gt;"",OR(NOT(ISNUMBER(S264)),S264&lt;0))),"Check days / cost",IF(AND(I264="Lost time",OR(NOT(ISNUMBER(Q264)),Q264&lt;1)),"Enter lost days",IF(AND(I264="Restricted / modified work",OR(NOT(ISNUMBER(R264)),R264&lt;1)),"Enter restricted days",IF(AND(Z264="Closed",NOT(ISNUMBER(AB264))),"Enter closure date",IF(AND(ISNUMBER(AB264),OR(AB264&lt;C264,AB264&gt;TODAY())),"Check closure date","Ready"))))))))))))))</f>
        <v/>
      </c>
    </row>
    <row r="265" spans="1:37" ht="24.95" customHeight="1">
      <c r="A265" s="17"/>
      <c r="B265" s="17"/>
      <c r="C265" s="18"/>
      <c r="D265" s="19"/>
      <c r="E265" s="20"/>
      <c r="F265" s="20"/>
      <c r="G265" s="20"/>
      <c r="H265" s="20"/>
      <c r="I265" s="20"/>
      <c r="J265" s="20"/>
      <c r="K265" s="20"/>
      <c r="L265" s="20"/>
      <c r="M265" s="20"/>
      <c r="N265" s="20"/>
      <c r="O265" s="20"/>
      <c r="P265" s="20"/>
      <c r="Q265" s="21"/>
      <c r="R265" s="21"/>
      <c r="S265" s="22"/>
      <c r="T265" s="20"/>
      <c r="U265" s="20"/>
      <c r="V265" s="20"/>
      <c r="W265" s="20"/>
      <c r="X265" s="20"/>
      <c r="Y265" s="20"/>
      <c r="Z265" s="20"/>
      <c r="AA265" s="20"/>
      <c r="AB265" s="18"/>
      <c r="AC265" s="20"/>
      <c r="AD265" s="15" t="str">
        <f t="shared" ref="AD265:AD328" si="24">IF(ISNUMBER(C265),YEAR(C265),"")</f>
        <v/>
      </c>
      <c r="AE265" s="16" t="str">
        <f t="shared" ref="AE265:AE328" si="25">IF(ISNUMBER(C265),DATE(YEAR(C265),MONTH(C265),1),"")</f>
        <v/>
      </c>
      <c r="AF265" s="15" t="str">
        <f t="shared" ref="AF265:AF328" si="26">IF(ISNUMBER(C265),TEXT(C265,"ddd"),"")</f>
        <v/>
      </c>
      <c r="AG265" s="15">
        <f t="shared" ref="AG265:AG328" si="27">IF(AND(J265="Yes",OR(G265="Employee",G265="Contractor")),IF(OR(I265="Medical treatment",I265="Restricted / modified work",I265="Lost time",I265="Fatality",I265="Other recordable"),1,0),0)</f>
        <v>0</v>
      </c>
      <c r="AH265" s="15">
        <f t="shared" ref="AH265:AH328" si="28">IF(AND(J265="Yes",OR(G265="Employee",G265="Contractor")),IF(OR(I265="Lost time",I265="Fatality"),1,0),0)</f>
        <v>0</v>
      </c>
      <c r="AI265" s="15" t="str">
        <f t="shared" ref="AI265:AI328" si="29">IF(COUNTA(A265:AC265)=0,"",IF(B265="","C:"&amp;A265,"E:"&amp;B265))</f>
        <v/>
      </c>
      <c r="AJ265" s="15" t="str">
        <f>IF(AI265="","",IF(COUNTIFS($AI$9:AI265,AI265)=1,1,0))</f>
        <v/>
      </c>
      <c r="AK265" s="15" t="str">
        <f ca="1">IF(COUNTA(A265:AC265)=0,"",IF(OR(NOT(ISNUMBER(C265)),C265&lt;1),"Missing / invalid date",IF(A265="","Missing case ID",IF(COUNTIFS($A$9:$A$1008,A265)&gt;1,"Duplicate case ID",IF(C265&gt;TODAY(),"Future incident date",IF(OR(E265="",F265="",G265="",H265="",I265="",J265=""),"Complete required fields",IF(OR(AND(E265&lt;&gt;"",COUNTIFS(Setup!$F$13:$F$212,E265)=0),AND(F265&lt;&gt;"",COUNTIFS(Setup!$G$13:$G$212,F265)=0),AND(G265&lt;&gt;"",COUNTIFS(Setup!$H$13:$H$212,G265)=0),AND(H265&lt;&gt;"",COUNTIFS(Setup!$I$13:$I$212,H265)=0),AND(I265&lt;&gt;"",COUNTIFS(Setup!$J$13:$J$212,I265)=0),AND(J265&lt;&gt;"",COUNTIFS(Setup!$K$13:$K$212,J265)=0),AND(K265&lt;&gt;"",COUNTIFS(Setup!$L$13:$L$212,K265)=0),AND(L265&lt;&gt;"",COUNTIFS(Setup!$M$13:$M$212,L265)=0),AND(M265&lt;&gt;"",COUNTIFS(Setup!$N$13:$N$212,M265)=0),AND(N265&lt;&gt;"",COUNTIFS(Setup!$O$13:$O$212,N265)=0),AND(O265&lt;&gt;"",COUNTIFS(Setup!$P$13:$P$212,O265)=0),AND(P265&lt;&gt;"",COUNTIFS(Setup!$Q$13:$Q$212,P265)=0),AND(V265&lt;&gt;"",COUNTIFS(Setup!$R$13:$R$212,V265)=0),AND(W265&lt;&gt;"",COUNTIFS(Setup!$R$13:$R$212,W265)=0),AND(X265&lt;&gt;"",COUNTIFS(Setup!$S$13:$S$212,X265)=0),AND(Y265&lt;&gt;"",COUNTIFS(Setup!$S$13:$S$212,Y265)=0),AND(Z265&lt;&gt;"",COUNTIFS(Setup!$T$13:$T$212,Z265)=0)),"Use listed categories",IF(J265="Pending","Confirm work-relatedness",IF(COUNTIFS($AI$9:$AI$1008,AI265,$C$9:$C$1008,"&lt;&gt;"&amp;C265)&gt;0,"Event dates disagree",IF(OR(AND(Q265&lt;&gt;"",OR(NOT(ISNUMBER(Q265)),Q265&lt;0)),AND(R265&lt;&gt;"",OR(NOT(ISNUMBER(R265)),R265&lt;0)),AND(S265&lt;&gt;"",OR(NOT(ISNUMBER(S265)),S265&lt;0))),"Check days / cost",IF(AND(I265="Lost time",OR(NOT(ISNUMBER(Q265)),Q265&lt;1)),"Enter lost days",IF(AND(I265="Restricted / modified work",OR(NOT(ISNUMBER(R265)),R265&lt;1)),"Enter restricted days",IF(AND(Z265="Closed",NOT(ISNUMBER(AB265))),"Enter closure date",IF(AND(ISNUMBER(AB265),OR(AB265&lt;C265,AB265&gt;TODAY())),"Check closure date","Ready"))))))))))))))</f>
        <v/>
      </c>
    </row>
    <row r="266" spans="1:37" ht="24.95" customHeight="1">
      <c r="A266" s="23"/>
      <c r="B266" s="23"/>
      <c r="C266" s="24"/>
      <c r="D266" s="25"/>
      <c r="E266" s="26"/>
      <c r="F266" s="26"/>
      <c r="G266" s="26"/>
      <c r="H266" s="26"/>
      <c r="I266" s="26"/>
      <c r="J266" s="26"/>
      <c r="K266" s="26"/>
      <c r="L266" s="26"/>
      <c r="M266" s="26"/>
      <c r="N266" s="26"/>
      <c r="O266" s="26"/>
      <c r="P266" s="26"/>
      <c r="Q266" s="27"/>
      <c r="R266" s="27"/>
      <c r="S266" s="28"/>
      <c r="T266" s="26"/>
      <c r="U266" s="26"/>
      <c r="V266" s="26"/>
      <c r="W266" s="26"/>
      <c r="X266" s="26"/>
      <c r="Y266" s="26"/>
      <c r="Z266" s="26"/>
      <c r="AA266" s="26"/>
      <c r="AB266" s="24"/>
      <c r="AC266" s="26"/>
      <c r="AD266" s="15" t="str">
        <f t="shared" si="24"/>
        <v/>
      </c>
      <c r="AE266" s="16" t="str">
        <f t="shared" si="25"/>
        <v/>
      </c>
      <c r="AF266" s="15" t="str">
        <f t="shared" si="26"/>
        <v/>
      </c>
      <c r="AG266" s="15">
        <f t="shared" si="27"/>
        <v>0</v>
      </c>
      <c r="AH266" s="15">
        <f t="shared" si="28"/>
        <v>0</v>
      </c>
      <c r="AI266" s="15" t="str">
        <f t="shared" si="29"/>
        <v/>
      </c>
      <c r="AJ266" s="15" t="str">
        <f>IF(AI266="","",IF(COUNTIFS($AI$9:AI266,AI266)=1,1,0))</f>
        <v/>
      </c>
      <c r="AK266" s="15" t="str">
        <f ca="1">IF(COUNTA(A266:AC266)=0,"",IF(OR(NOT(ISNUMBER(C266)),C266&lt;1),"Missing / invalid date",IF(A266="","Missing case ID",IF(COUNTIFS($A$9:$A$1008,A266)&gt;1,"Duplicate case ID",IF(C266&gt;TODAY(),"Future incident date",IF(OR(E266="",F266="",G266="",H266="",I266="",J266=""),"Complete required fields",IF(OR(AND(E266&lt;&gt;"",COUNTIFS(Setup!$F$13:$F$212,E266)=0),AND(F266&lt;&gt;"",COUNTIFS(Setup!$G$13:$G$212,F266)=0),AND(G266&lt;&gt;"",COUNTIFS(Setup!$H$13:$H$212,G266)=0),AND(H266&lt;&gt;"",COUNTIFS(Setup!$I$13:$I$212,H266)=0),AND(I266&lt;&gt;"",COUNTIFS(Setup!$J$13:$J$212,I266)=0),AND(J266&lt;&gt;"",COUNTIFS(Setup!$K$13:$K$212,J266)=0),AND(K266&lt;&gt;"",COUNTIFS(Setup!$L$13:$L$212,K266)=0),AND(L266&lt;&gt;"",COUNTIFS(Setup!$M$13:$M$212,L266)=0),AND(M266&lt;&gt;"",COUNTIFS(Setup!$N$13:$N$212,M266)=0),AND(N266&lt;&gt;"",COUNTIFS(Setup!$O$13:$O$212,N266)=0),AND(O266&lt;&gt;"",COUNTIFS(Setup!$P$13:$P$212,O266)=0),AND(P266&lt;&gt;"",COUNTIFS(Setup!$Q$13:$Q$212,P266)=0),AND(V266&lt;&gt;"",COUNTIFS(Setup!$R$13:$R$212,V266)=0),AND(W266&lt;&gt;"",COUNTIFS(Setup!$R$13:$R$212,W266)=0),AND(X266&lt;&gt;"",COUNTIFS(Setup!$S$13:$S$212,X266)=0),AND(Y266&lt;&gt;"",COUNTIFS(Setup!$S$13:$S$212,Y266)=0),AND(Z266&lt;&gt;"",COUNTIFS(Setup!$T$13:$T$212,Z266)=0)),"Use listed categories",IF(J266="Pending","Confirm work-relatedness",IF(COUNTIFS($AI$9:$AI$1008,AI266,$C$9:$C$1008,"&lt;&gt;"&amp;C266)&gt;0,"Event dates disagree",IF(OR(AND(Q266&lt;&gt;"",OR(NOT(ISNUMBER(Q266)),Q266&lt;0)),AND(R266&lt;&gt;"",OR(NOT(ISNUMBER(R266)),R266&lt;0)),AND(S266&lt;&gt;"",OR(NOT(ISNUMBER(S266)),S266&lt;0))),"Check days / cost",IF(AND(I266="Lost time",OR(NOT(ISNUMBER(Q266)),Q266&lt;1)),"Enter lost days",IF(AND(I266="Restricted / modified work",OR(NOT(ISNUMBER(R266)),R266&lt;1)),"Enter restricted days",IF(AND(Z266="Closed",NOT(ISNUMBER(AB266))),"Enter closure date",IF(AND(ISNUMBER(AB266),OR(AB266&lt;C266,AB266&gt;TODAY())),"Check closure date","Ready"))))))))))))))</f>
        <v/>
      </c>
    </row>
    <row r="267" spans="1:37" ht="24.95" customHeight="1">
      <c r="A267" s="17"/>
      <c r="B267" s="17"/>
      <c r="C267" s="18"/>
      <c r="D267" s="19"/>
      <c r="E267" s="20"/>
      <c r="F267" s="20"/>
      <c r="G267" s="20"/>
      <c r="H267" s="20"/>
      <c r="I267" s="20"/>
      <c r="J267" s="20"/>
      <c r="K267" s="20"/>
      <c r="L267" s="20"/>
      <c r="M267" s="20"/>
      <c r="N267" s="20"/>
      <c r="O267" s="20"/>
      <c r="P267" s="20"/>
      <c r="Q267" s="21"/>
      <c r="R267" s="21"/>
      <c r="S267" s="22"/>
      <c r="T267" s="20"/>
      <c r="U267" s="20"/>
      <c r="V267" s="20"/>
      <c r="W267" s="20"/>
      <c r="X267" s="20"/>
      <c r="Y267" s="20"/>
      <c r="Z267" s="20"/>
      <c r="AA267" s="20"/>
      <c r="AB267" s="18"/>
      <c r="AC267" s="20"/>
      <c r="AD267" s="15" t="str">
        <f t="shared" si="24"/>
        <v/>
      </c>
      <c r="AE267" s="16" t="str">
        <f t="shared" si="25"/>
        <v/>
      </c>
      <c r="AF267" s="15" t="str">
        <f t="shared" si="26"/>
        <v/>
      </c>
      <c r="AG267" s="15">
        <f t="shared" si="27"/>
        <v>0</v>
      </c>
      <c r="AH267" s="15">
        <f t="shared" si="28"/>
        <v>0</v>
      </c>
      <c r="AI267" s="15" t="str">
        <f t="shared" si="29"/>
        <v/>
      </c>
      <c r="AJ267" s="15" t="str">
        <f>IF(AI267="","",IF(COUNTIFS($AI$9:AI267,AI267)=1,1,0))</f>
        <v/>
      </c>
      <c r="AK267" s="15" t="str">
        <f ca="1">IF(COUNTA(A267:AC267)=0,"",IF(OR(NOT(ISNUMBER(C267)),C267&lt;1),"Missing / invalid date",IF(A267="","Missing case ID",IF(COUNTIFS($A$9:$A$1008,A267)&gt;1,"Duplicate case ID",IF(C267&gt;TODAY(),"Future incident date",IF(OR(E267="",F267="",G267="",H267="",I267="",J267=""),"Complete required fields",IF(OR(AND(E267&lt;&gt;"",COUNTIFS(Setup!$F$13:$F$212,E267)=0),AND(F267&lt;&gt;"",COUNTIFS(Setup!$G$13:$G$212,F267)=0),AND(G267&lt;&gt;"",COUNTIFS(Setup!$H$13:$H$212,G267)=0),AND(H267&lt;&gt;"",COUNTIFS(Setup!$I$13:$I$212,H267)=0),AND(I267&lt;&gt;"",COUNTIFS(Setup!$J$13:$J$212,I267)=0),AND(J267&lt;&gt;"",COUNTIFS(Setup!$K$13:$K$212,J267)=0),AND(K267&lt;&gt;"",COUNTIFS(Setup!$L$13:$L$212,K267)=0),AND(L267&lt;&gt;"",COUNTIFS(Setup!$M$13:$M$212,L267)=0),AND(M267&lt;&gt;"",COUNTIFS(Setup!$N$13:$N$212,M267)=0),AND(N267&lt;&gt;"",COUNTIFS(Setup!$O$13:$O$212,N267)=0),AND(O267&lt;&gt;"",COUNTIFS(Setup!$P$13:$P$212,O267)=0),AND(P267&lt;&gt;"",COUNTIFS(Setup!$Q$13:$Q$212,P267)=0),AND(V267&lt;&gt;"",COUNTIFS(Setup!$R$13:$R$212,V267)=0),AND(W267&lt;&gt;"",COUNTIFS(Setup!$R$13:$R$212,W267)=0),AND(X267&lt;&gt;"",COUNTIFS(Setup!$S$13:$S$212,X267)=0),AND(Y267&lt;&gt;"",COUNTIFS(Setup!$S$13:$S$212,Y267)=0),AND(Z267&lt;&gt;"",COUNTIFS(Setup!$T$13:$T$212,Z267)=0)),"Use listed categories",IF(J267="Pending","Confirm work-relatedness",IF(COUNTIFS($AI$9:$AI$1008,AI267,$C$9:$C$1008,"&lt;&gt;"&amp;C267)&gt;0,"Event dates disagree",IF(OR(AND(Q267&lt;&gt;"",OR(NOT(ISNUMBER(Q267)),Q267&lt;0)),AND(R267&lt;&gt;"",OR(NOT(ISNUMBER(R267)),R267&lt;0)),AND(S267&lt;&gt;"",OR(NOT(ISNUMBER(S267)),S267&lt;0))),"Check days / cost",IF(AND(I267="Lost time",OR(NOT(ISNUMBER(Q267)),Q267&lt;1)),"Enter lost days",IF(AND(I267="Restricted / modified work",OR(NOT(ISNUMBER(R267)),R267&lt;1)),"Enter restricted days",IF(AND(Z267="Closed",NOT(ISNUMBER(AB267))),"Enter closure date",IF(AND(ISNUMBER(AB267),OR(AB267&lt;C267,AB267&gt;TODAY())),"Check closure date","Ready"))))))))))))))</f>
        <v/>
      </c>
    </row>
    <row r="268" spans="1:37" ht="24.95" customHeight="1">
      <c r="A268" s="23"/>
      <c r="B268" s="23"/>
      <c r="C268" s="24"/>
      <c r="D268" s="25"/>
      <c r="E268" s="26"/>
      <c r="F268" s="26"/>
      <c r="G268" s="26"/>
      <c r="H268" s="26"/>
      <c r="I268" s="26"/>
      <c r="J268" s="26"/>
      <c r="K268" s="26"/>
      <c r="L268" s="26"/>
      <c r="M268" s="26"/>
      <c r="N268" s="26"/>
      <c r="O268" s="26"/>
      <c r="P268" s="26"/>
      <c r="Q268" s="27"/>
      <c r="R268" s="27"/>
      <c r="S268" s="28"/>
      <c r="T268" s="26"/>
      <c r="U268" s="26"/>
      <c r="V268" s="26"/>
      <c r="W268" s="26"/>
      <c r="X268" s="26"/>
      <c r="Y268" s="26"/>
      <c r="Z268" s="26"/>
      <c r="AA268" s="26"/>
      <c r="AB268" s="24"/>
      <c r="AC268" s="26"/>
      <c r="AD268" s="15" t="str">
        <f t="shared" si="24"/>
        <v/>
      </c>
      <c r="AE268" s="16" t="str">
        <f t="shared" si="25"/>
        <v/>
      </c>
      <c r="AF268" s="15" t="str">
        <f t="shared" si="26"/>
        <v/>
      </c>
      <c r="AG268" s="15">
        <f t="shared" si="27"/>
        <v>0</v>
      </c>
      <c r="AH268" s="15">
        <f t="shared" si="28"/>
        <v>0</v>
      </c>
      <c r="AI268" s="15" t="str">
        <f t="shared" si="29"/>
        <v/>
      </c>
      <c r="AJ268" s="15" t="str">
        <f>IF(AI268="","",IF(COUNTIFS($AI$9:AI268,AI268)=1,1,0))</f>
        <v/>
      </c>
      <c r="AK268" s="15" t="str">
        <f ca="1">IF(COUNTA(A268:AC268)=0,"",IF(OR(NOT(ISNUMBER(C268)),C268&lt;1),"Missing / invalid date",IF(A268="","Missing case ID",IF(COUNTIFS($A$9:$A$1008,A268)&gt;1,"Duplicate case ID",IF(C268&gt;TODAY(),"Future incident date",IF(OR(E268="",F268="",G268="",H268="",I268="",J268=""),"Complete required fields",IF(OR(AND(E268&lt;&gt;"",COUNTIFS(Setup!$F$13:$F$212,E268)=0),AND(F268&lt;&gt;"",COUNTIFS(Setup!$G$13:$G$212,F268)=0),AND(G268&lt;&gt;"",COUNTIFS(Setup!$H$13:$H$212,G268)=0),AND(H268&lt;&gt;"",COUNTIFS(Setup!$I$13:$I$212,H268)=0),AND(I268&lt;&gt;"",COUNTIFS(Setup!$J$13:$J$212,I268)=0),AND(J268&lt;&gt;"",COUNTIFS(Setup!$K$13:$K$212,J268)=0),AND(K268&lt;&gt;"",COUNTIFS(Setup!$L$13:$L$212,K268)=0),AND(L268&lt;&gt;"",COUNTIFS(Setup!$M$13:$M$212,L268)=0),AND(M268&lt;&gt;"",COUNTIFS(Setup!$N$13:$N$212,M268)=0),AND(N268&lt;&gt;"",COUNTIFS(Setup!$O$13:$O$212,N268)=0),AND(O268&lt;&gt;"",COUNTIFS(Setup!$P$13:$P$212,O268)=0),AND(P268&lt;&gt;"",COUNTIFS(Setup!$Q$13:$Q$212,P268)=0),AND(V268&lt;&gt;"",COUNTIFS(Setup!$R$13:$R$212,V268)=0),AND(W268&lt;&gt;"",COUNTIFS(Setup!$R$13:$R$212,W268)=0),AND(X268&lt;&gt;"",COUNTIFS(Setup!$S$13:$S$212,X268)=0),AND(Y268&lt;&gt;"",COUNTIFS(Setup!$S$13:$S$212,Y268)=0),AND(Z268&lt;&gt;"",COUNTIFS(Setup!$T$13:$T$212,Z268)=0)),"Use listed categories",IF(J268="Pending","Confirm work-relatedness",IF(COUNTIFS($AI$9:$AI$1008,AI268,$C$9:$C$1008,"&lt;&gt;"&amp;C268)&gt;0,"Event dates disagree",IF(OR(AND(Q268&lt;&gt;"",OR(NOT(ISNUMBER(Q268)),Q268&lt;0)),AND(R268&lt;&gt;"",OR(NOT(ISNUMBER(R268)),R268&lt;0)),AND(S268&lt;&gt;"",OR(NOT(ISNUMBER(S268)),S268&lt;0))),"Check days / cost",IF(AND(I268="Lost time",OR(NOT(ISNUMBER(Q268)),Q268&lt;1)),"Enter lost days",IF(AND(I268="Restricted / modified work",OR(NOT(ISNUMBER(R268)),R268&lt;1)),"Enter restricted days",IF(AND(Z268="Closed",NOT(ISNUMBER(AB268))),"Enter closure date",IF(AND(ISNUMBER(AB268),OR(AB268&lt;C268,AB268&gt;TODAY())),"Check closure date","Ready"))))))))))))))</f>
        <v/>
      </c>
    </row>
    <row r="269" spans="1:37" ht="24.95" customHeight="1">
      <c r="A269" s="17"/>
      <c r="B269" s="17"/>
      <c r="C269" s="18"/>
      <c r="D269" s="19"/>
      <c r="E269" s="20"/>
      <c r="F269" s="20"/>
      <c r="G269" s="20"/>
      <c r="H269" s="20"/>
      <c r="I269" s="20"/>
      <c r="J269" s="20"/>
      <c r="K269" s="20"/>
      <c r="L269" s="20"/>
      <c r="M269" s="20"/>
      <c r="N269" s="20"/>
      <c r="O269" s="20"/>
      <c r="P269" s="20"/>
      <c r="Q269" s="21"/>
      <c r="R269" s="21"/>
      <c r="S269" s="22"/>
      <c r="T269" s="20"/>
      <c r="U269" s="20"/>
      <c r="V269" s="20"/>
      <c r="W269" s="20"/>
      <c r="X269" s="20"/>
      <c r="Y269" s="20"/>
      <c r="Z269" s="20"/>
      <c r="AA269" s="20"/>
      <c r="AB269" s="18"/>
      <c r="AC269" s="20"/>
      <c r="AD269" s="15" t="str">
        <f t="shared" si="24"/>
        <v/>
      </c>
      <c r="AE269" s="16" t="str">
        <f t="shared" si="25"/>
        <v/>
      </c>
      <c r="AF269" s="15" t="str">
        <f t="shared" si="26"/>
        <v/>
      </c>
      <c r="AG269" s="15">
        <f t="shared" si="27"/>
        <v>0</v>
      </c>
      <c r="AH269" s="15">
        <f t="shared" si="28"/>
        <v>0</v>
      </c>
      <c r="AI269" s="15" t="str">
        <f t="shared" si="29"/>
        <v/>
      </c>
      <c r="AJ269" s="15" t="str">
        <f>IF(AI269="","",IF(COUNTIFS($AI$9:AI269,AI269)=1,1,0))</f>
        <v/>
      </c>
      <c r="AK269" s="15" t="str">
        <f ca="1">IF(COUNTA(A269:AC269)=0,"",IF(OR(NOT(ISNUMBER(C269)),C269&lt;1),"Missing / invalid date",IF(A269="","Missing case ID",IF(COUNTIFS($A$9:$A$1008,A269)&gt;1,"Duplicate case ID",IF(C269&gt;TODAY(),"Future incident date",IF(OR(E269="",F269="",G269="",H269="",I269="",J269=""),"Complete required fields",IF(OR(AND(E269&lt;&gt;"",COUNTIFS(Setup!$F$13:$F$212,E269)=0),AND(F269&lt;&gt;"",COUNTIFS(Setup!$G$13:$G$212,F269)=0),AND(G269&lt;&gt;"",COUNTIFS(Setup!$H$13:$H$212,G269)=0),AND(H269&lt;&gt;"",COUNTIFS(Setup!$I$13:$I$212,H269)=0),AND(I269&lt;&gt;"",COUNTIFS(Setup!$J$13:$J$212,I269)=0),AND(J269&lt;&gt;"",COUNTIFS(Setup!$K$13:$K$212,J269)=0),AND(K269&lt;&gt;"",COUNTIFS(Setup!$L$13:$L$212,K269)=0),AND(L269&lt;&gt;"",COUNTIFS(Setup!$M$13:$M$212,L269)=0),AND(M269&lt;&gt;"",COUNTIFS(Setup!$N$13:$N$212,M269)=0),AND(N269&lt;&gt;"",COUNTIFS(Setup!$O$13:$O$212,N269)=0),AND(O269&lt;&gt;"",COUNTIFS(Setup!$P$13:$P$212,O269)=0),AND(P269&lt;&gt;"",COUNTIFS(Setup!$Q$13:$Q$212,P269)=0),AND(V269&lt;&gt;"",COUNTIFS(Setup!$R$13:$R$212,V269)=0),AND(W269&lt;&gt;"",COUNTIFS(Setup!$R$13:$R$212,W269)=0),AND(X269&lt;&gt;"",COUNTIFS(Setup!$S$13:$S$212,X269)=0),AND(Y269&lt;&gt;"",COUNTIFS(Setup!$S$13:$S$212,Y269)=0),AND(Z269&lt;&gt;"",COUNTIFS(Setup!$T$13:$T$212,Z269)=0)),"Use listed categories",IF(J269="Pending","Confirm work-relatedness",IF(COUNTIFS($AI$9:$AI$1008,AI269,$C$9:$C$1008,"&lt;&gt;"&amp;C269)&gt;0,"Event dates disagree",IF(OR(AND(Q269&lt;&gt;"",OR(NOT(ISNUMBER(Q269)),Q269&lt;0)),AND(R269&lt;&gt;"",OR(NOT(ISNUMBER(R269)),R269&lt;0)),AND(S269&lt;&gt;"",OR(NOT(ISNUMBER(S269)),S269&lt;0))),"Check days / cost",IF(AND(I269="Lost time",OR(NOT(ISNUMBER(Q269)),Q269&lt;1)),"Enter lost days",IF(AND(I269="Restricted / modified work",OR(NOT(ISNUMBER(R269)),R269&lt;1)),"Enter restricted days",IF(AND(Z269="Closed",NOT(ISNUMBER(AB269))),"Enter closure date",IF(AND(ISNUMBER(AB269),OR(AB269&lt;C269,AB269&gt;TODAY())),"Check closure date","Ready"))))))))))))))</f>
        <v/>
      </c>
    </row>
    <row r="270" spans="1:37" ht="24.95" customHeight="1">
      <c r="A270" s="23"/>
      <c r="B270" s="23"/>
      <c r="C270" s="24"/>
      <c r="D270" s="25"/>
      <c r="E270" s="26"/>
      <c r="F270" s="26"/>
      <c r="G270" s="26"/>
      <c r="H270" s="26"/>
      <c r="I270" s="26"/>
      <c r="J270" s="26"/>
      <c r="K270" s="26"/>
      <c r="L270" s="26"/>
      <c r="M270" s="26"/>
      <c r="N270" s="26"/>
      <c r="O270" s="26"/>
      <c r="P270" s="26"/>
      <c r="Q270" s="27"/>
      <c r="R270" s="27"/>
      <c r="S270" s="28"/>
      <c r="T270" s="26"/>
      <c r="U270" s="26"/>
      <c r="V270" s="26"/>
      <c r="W270" s="26"/>
      <c r="X270" s="26"/>
      <c r="Y270" s="26"/>
      <c r="Z270" s="26"/>
      <c r="AA270" s="26"/>
      <c r="AB270" s="24"/>
      <c r="AC270" s="26"/>
      <c r="AD270" s="15" t="str">
        <f t="shared" si="24"/>
        <v/>
      </c>
      <c r="AE270" s="16" t="str">
        <f t="shared" si="25"/>
        <v/>
      </c>
      <c r="AF270" s="15" t="str">
        <f t="shared" si="26"/>
        <v/>
      </c>
      <c r="AG270" s="15">
        <f t="shared" si="27"/>
        <v>0</v>
      </c>
      <c r="AH270" s="15">
        <f t="shared" si="28"/>
        <v>0</v>
      </c>
      <c r="AI270" s="15" t="str">
        <f t="shared" si="29"/>
        <v/>
      </c>
      <c r="AJ270" s="15" t="str">
        <f>IF(AI270="","",IF(COUNTIFS($AI$9:AI270,AI270)=1,1,0))</f>
        <v/>
      </c>
      <c r="AK270" s="15" t="str">
        <f ca="1">IF(COUNTA(A270:AC270)=0,"",IF(OR(NOT(ISNUMBER(C270)),C270&lt;1),"Missing / invalid date",IF(A270="","Missing case ID",IF(COUNTIFS($A$9:$A$1008,A270)&gt;1,"Duplicate case ID",IF(C270&gt;TODAY(),"Future incident date",IF(OR(E270="",F270="",G270="",H270="",I270="",J270=""),"Complete required fields",IF(OR(AND(E270&lt;&gt;"",COUNTIFS(Setup!$F$13:$F$212,E270)=0),AND(F270&lt;&gt;"",COUNTIFS(Setup!$G$13:$G$212,F270)=0),AND(G270&lt;&gt;"",COUNTIFS(Setup!$H$13:$H$212,G270)=0),AND(H270&lt;&gt;"",COUNTIFS(Setup!$I$13:$I$212,H270)=0),AND(I270&lt;&gt;"",COUNTIFS(Setup!$J$13:$J$212,I270)=0),AND(J270&lt;&gt;"",COUNTIFS(Setup!$K$13:$K$212,J270)=0),AND(K270&lt;&gt;"",COUNTIFS(Setup!$L$13:$L$212,K270)=0),AND(L270&lt;&gt;"",COUNTIFS(Setup!$M$13:$M$212,L270)=0),AND(M270&lt;&gt;"",COUNTIFS(Setup!$N$13:$N$212,M270)=0),AND(N270&lt;&gt;"",COUNTIFS(Setup!$O$13:$O$212,N270)=0),AND(O270&lt;&gt;"",COUNTIFS(Setup!$P$13:$P$212,O270)=0),AND(P270&lt;&gt;"",COUNTIFS(Setup!$Q$13:$Q$212,P270)=0),AND(V270&lt;&gt;"",COUNTIFS(Setup!$R$13:$R$212,V270)=0),AND(W270&lt;&gt;"",COUNTIFS(Setup!$R$13:$R$212,W270)=0),AND(X270&lt;&gt;"",COUNTIFS(Setup!$S$13:$S$212,X270)=0),AND(Y270&lt;&gt;"",COUNTIFS(Setup!$S$13:$S$212,Y270)=0),AND(Z270&lt;&gt;"",COUNTIFS(Setup!$T$13:$T$212,Z270)=0)),"Use listed categories",IF(J270="Pending","Confirm work-relatedness",IF(COUNTIFS($AI$9:$AI$1008,AI270,$C$9:$C$1008,"&lt;&gt;"&amp;C270)&gt;0,"Event dates disagree",IF(OR(AND(Q270&lt;&gt;"",OR(NOT(ISNUMBER(Q270)),Q270&lt;0)),AND(R270&lt;&gt;"",OR(NOT(ISNUMBER(R270)),R270&lt;0)),AND(S270&lt;&gt;"",OR(NOT(ISNUMBER(S270)),S270&lt;0))),"Check days / cost",IF(AND(I270="Lost time",OR(NOT(ISNUMBER(Q270)),Q270&lt;1)),"Enter lost days",IF(AND(I270="Restricted / modified work",OR(NOT(ISNUMBER(R270)),R270&lt;1)),"Enter restricted days",IF(AND(Z270="Closed",NOT(ISNUMBER(AB270))),"Enter closure date",IF(AND(ISNUMBER(AB270),OR(AB270&lt;C270,AB270&gt;TODAY())),"Check closure date","Ready"))))))))))))))</f>
        <v/>
      </c>
    </row>
    <row r="271" spans="1:37" ht="24.95" customHeight="1">
      <c r="A271" s="17"/>
      <c r="B271" s="17"/>
      <c r="C271" s="18"/>
      <c r="D271" s="19"/>
      <c r="E271" s="20"/>
      <c r="F271" s="20"/>
      <c r="G271" s="20"/>
      <c r="H271" s="20"/>
      <c r="I271" s="20"/>
      <c r="J271" s="20"/>
      <c r="K271" s="20"/>
      <c r="L271" s="20"/>
      <c r="M271" s="20"/>
      <c r="N271" s="20"/>
      <c r="O271" s="20"/>
      <c r="P271" s="20"/>
      <c r="Q271" s="21"/>
      <c r="R271" s="21"/>
      <c r="S271" s="22"/>
      <c r="T271" s="20"/>
      <c r="U271" s="20"/>
      <c r="V271" s="20"/>
      <c r="W271" s="20"/>
      <c r="X271" s="20"/>
      <c r="Y271" s="20"/>
      <c r="Z271" s="20"/>
      <c r="AA271" s="20"/>
      <c r="AB271" s="18"/>
      <c r="AC271" s="20"/>
      <c r="AD271" s="15" t="str">
        <f t="shared" si="24"/>
        <v/>
      </c>
      <c r="AE271" s="16" t="str">
        <f t="shared" si="25"/>
        <v/>
      </c>
      <c r="AF271" s="15" t="str">
        <f t="shared" si="26"/>
        <v/>
      </c>
      <c r="AG271" s="15">
        <f t="shared" si="27"/>
        <v>0</v>
      </c>
      <c r="AH271" s="15">
        <f t="shared" si="28"/>
        <v>0</v>
      </c>
      <c r="AI271" s="15" t="str">
        <f t="shared" si="29"/>
        <v/>
      </c>
      <c r="AJ271" s="15" t="str">
        <f>IF(AI271="","",IF(COUNTIFS($AI$9:AI271,AI271)=1,1,0))</f>
        <v/>
      </c>
      <c r="AK271" s="15" t="str">
        <f ca="1">IF(COUNTA(A271:AC271)=0,"",IF(OR(NOT(ISNUMBER(C271)),C271&lt;1),"Missing / invalid date",IF(A271="","Missing case ID",IF(COUNTIFS($A$9:$A$1008,A271)&gt;1,"Duplicate case ID",IF(C271&gt;TODAY(),"Future incident date",IF(OR(E271="",F271="",G271="",H271="",I271="",J271=""),"Complete required fields",IF(OR(AND(E271&lt;&gt;"",COUNTIFS(Setup!$F$13:$F$212,E271)=0),AND(F271&lt;&gt;"",COUNTIFS(Setup!$G$13:$G$212,F271)=0),AND(G271&lt;&gt;"",COUNTIFS(Setup!$H$13:$H$212,G271)=0),AND(H271&lt;&gt;"",COUNTIFS(Setup!$I$13:$I$212,H271)=0),AND(I271&lt;&gt;"",COUNTIFS(Setup!$J$13:$J$212,I271)=0),AND(J271&lt;&gt;"",COUNTIFS(Setup!$K$13:$K$212,J271)=0),AND(K271&lt;&gt;"",COUNTIFS(Setup!$L$13:$L$212,K271)=0),AND(L271&lt;&gt;"",COUNTIFS(Setup!$M$13:$M$212,L271)=0),AND(M271&lt;&gt;"",COUNTIFS(Setup!$N$13:$N$212,M271)=0),AND(N271&lt;&gt;"",COUNTIFS(Setup!$O$13:$O$212,N271)=0),AND(O271&lt;&gt;"",COUNTIFS(Setup!$P$13:$P$212,O271)=0),AND(P271&lt;&gt;"",COUNTIFS(Setup!$Q$13:$Q$212,P271)=0),AND(V271&lt;&gt;"",COUNTIFS(Setup!$R$13:$R$212,V271)=0),AND(W271&lt;&gt;"",COUNTIFS(Setup!$R$13:$R$212,W271)=0),AND(X271&lt;&gt;"",COUNTIFS(Setup!$S$13:$S$212,X271)=0),AND(Y271&lt;&gt;"",COUNTIFS(Setup!$S$13:$S$212,Y271)=0),AND(Z271&lt;&gt;"",COUNTIFS(Setup!$T$13:$T$212,Z271)=0)),"Use listed categories",IF(J271="Pending","Confirm work-relatedness",IF(COUNTIFS($AI$9:$AI$1008,AI271,$C$9:$C$1008,"&lt;&gt;"&amp;C271)&gt;0,"Event dates disagree",IF(OR(AND(Q271&lt;&gt;"",OR(NOT(ISNUMBER(Q271)),Q271&lt;0)),AND(R271&lt;&gt;"",OR(NOT(ISNUMBER(R271)),R271&lt;0)),AND(S271&lt;&gt;"",OR(NOT(ISNUMBER(S271)),S271&lt;0))),"Check days / cost",IF(AND(I271="Lost time",OR(NOT(ISNUMBER(Q271)),Q271&lt;1)),"Enter lost days",IF(AND(I271="Restricted / modified work",OR(NOT(ISNUMBER(R271)),R271&lt;1)),"Enter restricted days",IF(AND(Z271="Closed",NOT(ISNUMBER(AB271))),"Enter closure date",IF(AND(ISNUMBER(AB271),OR(AB271&lt;C271,AB271&gt;TODAY())),"Check closure date","Ready"))))))))))))))</f>
        <v/>
      </c>
    </row>
    <row r="272" spans="1:37" ht="24.95" customHeight="1">
      <c r="A272" s="23"/>
      <c r="B272" s="23"/>
      <c r="C272" s="24"/>
      <c r="D272" s="25"/>
      <c r="E272" s="26"/>
      <c r="F272" s="26"/>
      <c r="G272" s="26"/>
      <c r="H272" s="26"/>
      <c r="I272" s="26"/>
      <c r="J272" s="26"/>
      <c r="K272" s="26"/>
      <c r="L272" s="26"/>
      <c r="M272" s="26"/>
      <c r="N272" s="26"/>
      <c r="O272" s="26"/>
      <c r="P272" s="26"/>
      <c r="Q272" s="27"/>
      <c r="R272" s="27"/>
      <c r="S272" s="28"/>
      <c r="T272" s="26"/>
      <c r="U272" s="26"/>
      <c r="V272" s="26"/>
      <c r="W272" s="26"/>
      <c r="X272" s="26"/>
      <c r="Y272" s="26"/>
      <c r="Z272" s="26"/>
      <c r="AA272" s="26"/>
      <c r="AB272" s="24"/>
      <c r="AC272" s="26"/>
      <c r="AD272" s="15" t="str">
        <f t="shared" si="24"/>
        <v/>
      </c>
      <c r="AE272" s="16" t="str">
        <f t="shared" si="25"/>
        <v/>
      </c>
      <c r="AF272" s="15" t="str">
        <f t="shared" si="26"/>
        <v/>
      </c>
      <c r="AG272" s="15">
        <f t="shared" si="27"/>
        <v>0</v>
      </c>
      <c r="AH272" s="15">
        <f t="shared" si="28"/>
        <v>0</v>
      </c>
      <c r="AI272" s="15" t="str">
        <f t="shared" si="29"/>
        <v/>
      </c>
      <c r="AJ272" s="15" t="str">
        <f>IF(AI272="","",IF(COUNTIFS($AI$9:AI272,AI272)=1,1,0))</f>
        <v/>
      </c>
      <c r="AK272" s="15" t="str">
        <f ca="1">IF(COUNTA(A272:AC272)=0,"",IF(OR(NOT(ISNUMBER(C272)),C272&lt;1),"Missing / invalid date",IF(A272="","Missing case ID",IF(COUNTIFS($A$9:$A$1008,A272)&gt;1,"Duplicate case ID",IF(C272&gt;TODAY(),"Future incident date",IF(OR(E272="",F272="",G272="",H272="",I272="",J272=""),"Complete required fields",IF(OR(AND(E272&lt;&gt;"",COUNTIFS(Setup!$F$13:$F$212,E272)=0),AND(F272&lt;&gt;"",COUNTIFS(Setup!$G$13:$G$212,F272)=0),AND(G272&lt;&gt;"",COUNTIFS(Setup!$H$13:$H$212,G272)=0),AND(H272&lt;&gt;"",COUNTIFS(Setup!$I$13:$I$212,H272)=0),AND(I272&lt;&gt;"",COUNTIFS(Setup!$J$13:$J$212,I272)=0),AND(J272&lt;&gt;"",COUNTIFS(Setup!$K$13:$K$212,J272)=0),AND(K272&lt;&gt;"",COUNTIFS(Setup!$L$13:$L$212,K272)=0),AND(L272&lt;&gt;"",COUNTIFS(Setup!$M$13:$M$212,L272)=0),AND(M272&lt;&gt;"",COUNTIFS(Setup!$N$13:$N$212,M272)=0),AND(N272&lt;&gt;"",COUNTIFS(Setup!$O$13:$O$212,N272)=0),AND(O272&lt;&gt;"",COUNTIFS(Setup!$P$13:$P$212,O272)=0),AND(P272&lt;&gt;"",COUNTIFS(Setup!$Q$13:$Q$212,P272)=0),AND(V272&lt;&gt;"",COUNTIFS(Setup!$R$13:$R$212,V272)=0),AND(W272&lt;&gt;"",COUNTIFS(Setup!$R$13:$R$212,W272)=0),AND(X272&lt;&gt;"",COUNTIFS(Setup!$S$13:$S$212,X272)=0),AND(Y272&lt;&gt;"",COUNTIFS(Setup!$S$13:$S$212,Y272)=0),AND(Z272&lt;&gt;"",COUNTIFS(Setup!$T$13:$T$212,Z272)=0)),"Use listed categories",IF(J272="Pending","Confirm work-relatedness",IF(COUNTIFS($AI$9:$AI$1008,AI272,$C$9:$C$1008,"&lt;&gt;"&amp;C272)&gt;0,"Event dates disagree",IF(OR(AND(Q272&lt;&gt;"",OR(NOT(ISNUMBER(Q272)),Q272&lt;0)),AND(R272&lt;&gt;"",OR(NOT(ISNUMBER(R272)),R272&lt;0)),AND(S272&lt;&gt;"",OR(NOT(ISNUMBER(S272)),S272&lt;0))),"Check days / cost",IF(AND(I272="Lost time",OR(NOT(ISNUMBER(Q272)),Q272&lt;1)),"Enter lost days",IF(AND(I272="Restricted / modified work",OR(NOT(ISNUMBER(R272)),R272&lt;1)),"Enter restricted days",IF(AND(Z272="Closed",NOT(ISNUMBER(AB272))),"Enter closure date",IF(AND(ISNUMBER(AB272),OR(AB272&lt;C272,AB272&gt;TODAY())),"Check closure date","Ready"))))))))))))))</f>
        <v/>
      </c>
    </row>
    <row r="273" spans="1:37" ht="24.95" customHeight="1">
      <c r="A273" s="17"/>
      <c r="B273" s="17"/>
      <c r="C273" s="18"/>
      <c r="D273" s="19"/>
      <c r="E273" s="20"/>
      <c r="F273" s="20"/>
      <c r="G273" s="20"/>
      <c r="H273" s="20"/>
      <c r="I273" s="20"/>
      <c r="J273" s="20"/>
      <c r="K273" s="20"/>
      <c r="L273" s="20"/>
      <c r="M273" s="20"/>
      <c r="N273" s="20"/>
      <c r="O273" s="20"/>
      <c r="P273" s="20"/>
      <c r="Q273" s="21"/>
      <c r="R273" s="21"/>
      <c r="S273" s="22"/>
      <c r="T273" s="20"/>
      <c r="U273" s="20"/>
      <c r="V273" s="20"/>
      <c r="W273" s="20"/>
      <c r="X273" s="20"/>
      <c r="Y273" s="20"/>
      <c r="Z273" s="20"/>
      <c r="AA273" s="20"/>
      <c r="AB273" s="18"/>
      <c r="AC273" s="20"/>
      <c r="AD273" s="15" t="str">
        <f t="shared" si="24"/>
        <v/>
      </c>
      <c r="AE273" s="16" t="str">
        <f t="shared" si="25"/>
        <v/>
      </c>
      <c r="AF273" s="15" t="str">
        <f t="shared" si="26"/>
        <v/>
      </c>
      <c r="AG273" s="15">
        <f t="shared" si="27"/>
        <v>0</v>
      </c>
      <c r="AH273" s="15">
        <f t="shared" si="28"/>
        <v>0</v>
      </c>
      <c r="AI273" s="15" t="str">
        <f t="shared" si="29"/>
        <v/>
      </c>
      <c r="AJ273" s="15" t="str">
        <f>IF(AI273="","",IF(COUNTIFS($AI$9:AI273,AI273)=1,1,0))</f>
        <v/>
      </c>
      <c r="AK273" s="15" t="str">
        <f ca="1">IF(COUNTA(A273:AC273)=0,"",IF(OR(NOT(ISNUMBER(C273)),C273&lt;1),"Missing / invalid date",IF(A273="","Missing case ID",IF(COUNTIFS($A$9:$A$1008,A273)&gt;1,"Duplicate case ID",IF(C273&gt;TODAY(),"Future incident date",IF(OR(E273="",F273="",G273="",H273="",I273="",J273=""),"Complete required fields",IF(OR(AND(E273&lt;&gt;"",COUNTIFS(Setup!$F$13:$F$212,E273)=0),AND(F273&lt;&gt;"",COUNTIFS(Setup!$G$13:$G$212,F273)=0),AND(G273&lt;&gt;"",COUNTIFS(Setup!$H$13:$H$212,G273)=0),AND(H273&lt;&gt;"",COUNTIFS(Setup!$I$13:$I$212,H273)=0),AND(I273&lt;&gt;"",COUNTIFS(Setup!$J$13:$J$212,I273)=0),AND(J273&lt;&gt;"",COUNTIFS(Setup!$K$13:$K$212,J273)=0),AND(K273&lt;&gt;"",COUNTIFS(Setup!$L$13:$L$212,K273)=0),AND(L273&lt;&gt;"",COUNTIFS(Setup!$M$13:$M$212,L273)=0),AND(M273&lt;&gt;"",COUNTIFS(Setup!$N$13:$N$212,M273)=0),AND(N273&lt;&gt;"",COUNTIFS(Setup!$O$13:$O$212,N273)=0),AND(O273&lt;&gt;"",COUNTIFS(Setup!$P$13:$P$212,O273)=0),AND(P273&lt;&gt;"",COUNTIFS(Setup!$Q$13:$Q$212,P273)=0),AND(V273&lt;&gt;"",COUNTIFS(Setup!$R$13:$R$212,V273)=0),AND(W273&lt;&gt;"",COUNTIFS(Setup!$R$13:$R$212,W273)=0),AND(X273&lt;&gt;"",COUNTIFS(Setup!$S$13:$S$212,X273)=0),AND(Y273&lt;&gt;"",COUNTIFS(Setup!$S$13:$S$212,Y273)=0),AND(Z273&lt;&gt;"",COUNTIFS(Setup!$T$13:$T$212,Z273)=0)),"Use listed categories",IF(J273="Pending","Confirm work-relatedness",IF(COUNTIFS($AI$9:$AI$1008,AI273,$C$9:$C$1008,"&lt;&gt;"&amp;C273)&gt;0,"Event dates disagree",IF(OR(AND(Q273&lt;&gt;"",OR(NOT(ISNUMBER(Q273)),Q273&lt;0)),AND(R273&lt;&gt;"",OR(NOT(ISNUMBER(R273)),R273&lt;0)),AND(S273&lt;&gt;"",OR(NOT(ISNUMBER(S273)),S273&lt;0))),"Check days / cost",IF(AND(I273="Lost time",OR(NOT(ISNUMBER(Q273)),Q273&lt;1)),"Enter lost days",IF(AND(I273="Restricted / modified work",OR(NOT(ISNUMBER(R273)),R273&lt;1)),"Enter restricted days",IF(AND(Z273="Closed",NOT(ISNUMBER(AB273))),"Enter closure date",IF(AND(ISNUMBER(AB273),OR(AB273&lt;C273,AB273&gt;TODAY())),"Check closure date","Ready"))))))))))))))</f>
        <v/>
      </c>
    </row>
    <row r="274" spans="1:37" ht="24.95" customHeight="1">
      <c r="A274" s="23"/>
      <c r="B274" s="23"/>
      <c r="C274" s="24"/>
      <c r="D274" s="25"/>
      <c r="E274" s="26"/>
      <c r="F274" s="26"/>
      <c r="G274" s="26"/>
      <c r="H274" s="26"/>
      <c r="I274" s="26"/>
      <c r="J274" s="26"/>
      <c r="K274" s="26"/>
      <c r="L274" s="26"/>
      <c r="M274" s="26"/>
      <c r="N274" s="26"/>
      <c r="O274" s="26"/>
      <c r="P274" s="26"/>
      <c r="Q274" s="27"/>
      <c r="R274" s="27"/>
      <c r="S274" s="28"/>
      <c r="T274" s="26"/>
      <c r="U274" s="26"/>
      <c r="V274" s="26"/>
      <c r="W274" s="26"/>
      <c r="X274" s="26"/>
      <c r="Y274" s="26"/>
      <c r="Z274" s="26"/>
      <c r="AA274" s="26"/>
      <c r="AB274" s="24"/>
      <c r="AC274" s="26"/>
      <c r="AD274" s="15" t="str">
        <f t="shared" si="24"/>
        <v/>
      </c>
      <c r="AE274" s="16" t="str">
        <f t="shared" si="25"/>
        <v/>
      </c>
      <c r="AF274" s="15" t="str">
        <f t="shared" si="26"/>
        <v/>
      </c>
      <c r="AG274" s="15">
        <f t="shared" si="27"/>
        <v>0</v>
      </c>
      <c r="AH274" s="15">
        <f t="shared" si="28"/>
        <v>0</v>
      </c>
      <c r="AI274" s="15" t="str">
        <f t="shared" si="29"/>
        <v/>
      </c>
      <c r="AJ274" s="15" t="str">
        <f>IF(AI274="","",IF(COUNTIFS($AI$9:AI274,AI274)=1,1,0))</f>
        <v/>
      </c>
      <c r="AK274" s="15" t="str">
        <f ca="1">IF(COUNTA(A274:AC274)=0,"",IF(OR(NOT(ISNUMBER(C274)),C274&lt;1),"Missing / invalid date",IF(A274="","Missing case ID",IF(COUNTIFS($A$9:$A$1008,A274)&gt;1,"Duplicate case ID",IF(C274&gt;TODAY(),"Future incident date",IF(OR(E274="",F274="",G274="",H274="",I274="",J274=""),"Complete required fields",IF(OR(AND(E274&lt;&gt;"",COUNTIFS(Setup!$F$13:$F$212,E274)=0),AND(F274&lt;&gt;"",COUNTIFS(Setup!$G$13:$G$212,F274)=0),AND(G274&lt;&gt;"",COUNTIFS(Setup!$H$13:$H$212,G274)=0),AND(H274&lt;&gt;"",COUNTIFS(Setup!$I$13:$I$212,H274)=0),AND(I274&lt;&gt;"",COUNTIFS(Setup!$J$13:$J$212,I274)=0),AND(J274&lt;&gt;"",COUNTIFS(Setup!$K$13:$K$212,J274)=0),AND(K274&lt;&gt;"",COUNTIFS(Setup!$L$13:$L$212,K274)=0),AND(L274&lt;&gt;"",COUNTIFS(Setup!$M$13:$M$212,L274)=0),AND(M274&lt;&gt;"",COUNTIFS(Setup!$N$13:$N$212,M274)=0),AND(N274&lt;&gt;"",COUNTIFS(Setup!$O$13:$O$212,N274)=0),AND(O274&lt;&gt;"",COUNTIFS(Setup!$P$13:$P$212,O274)=0),AND(P274&lt;&gt;"",COUNTIFS(Setup!$Q$13:$Q$212,P274)=0),AND(V274&lt;&gt;"",COUNTIFS(Setup!$R$13:$R$212,V274)=0),AND(W274&lt;&gt;"",COUNTIFS(Setup!$R$13:$R$212,W274)=0),AND(X274&lt;&gt;"",COUNTIFS(Setup!$S$13:$S$212,X274)=0),AND(Y274&lt;&gt;"",COUNTIFS(Setup!$S$13:$S$212,Y274)=0),AND(Z274&lt;&gt;"",COUNTIFS(Setup!$T$13:$T$212,Z274)=0)),"Use listed categories",IF(J274="Pending","Confirm work-relatedness",IF(COUNTIFS($AI$9:$AI$1008,AI274,$C$9:$C$1008,"&lt;&gt;"&amp;C274)&gt;0,"Event dates disagree",IF(OR(AND(Q274&lt;&gt;"",OR(NOT(ISNUMBER(Q274)),Q274&lt;0)),AND(R274&lt;&gt;"",OR(NOT(ISNUMBER(R274)),R274&lt;0)),AND(S274&lt;&gt;"",OR(NOT(ISNUMBER(S274)),S274&lt;0))),"Check days / cost",IF(AND(I274="Lost time",OR(NOT(ISNUMBER(Q274)),Q274&lt;1)),"Enter lost days",IF(AND(I274="Restricted / modified work",OR(NOT(ISNUMBER(R274)),R274&lt;1)),"Enter restricted days",IF(AND(Z274="Closed",NOT(ISNUMBER(AB274))),"Enter closure date",IF(AND(ISNUMBER(AB274),OR(AB274&lt;C274,AB274&gt;TODAY())),"Check closure date","Ready"))))))))))))))</f>
        <v/>
      </c>
    </row>
    <row r="275" spans="1:37" ht="24.95" customHeight="1">
      <c r="A275" s="17"/>
      <c r="B275" s="17"/>
      <c r="C275" s="18"/>
      <c r="D275" s="19"/>
      <c r="E275" s="20"/>
      <c r="F275" s="20"/>
      <c r="G275" s="20"/>
      <c r="H275" s="20"/>
      <c r="I275" s="20"/>
      <c r="J275" s="20"/>
      <c r="K275" s="20"/>
      <c r="L275" s="20"/>
      <c r="M275" s="20"/>
      <c r="N275" s="20"/>
      <c r="O275" s="20"/>
      <c r="P275" s="20"/>
      <c r="Q275" s="21"/>
      <c r="R275" s="21"/>
      <c r="S275" s="22"/>
      <c r="T275" s="20"/>
      <c r="U275" s="20"/>
      <c r="V275" s="20"/>
      <c r="W275" s="20"/>
      <c r="X275" s="20"/>
      <c r="Y275" s="20"/>
      <c r="Z275" s="20"/>
      <c r="AA275" s="20"/>
      <c r="AB275" s="18"/>
      <c r="AC275" s="20"/>
      <c r="AD275" s="15" t="str">
        <f t="shared" si="24"/>
        <v/>
      </c>
      <c r="AE275" s="16" t="str">
        <f t="shared" si="25"/>
        <v/>
      </c>
      <c r="AF275" s="15" t="str">
        <f t="shared" si="26"/>
        <v/>
      </c>
      <c r="AG275" s="15">
        <f t="shared" si="27"/>
        <v>0</v>
      </c>
      <c r="AH275" s="15">
        <f t="shared" si="28"/>
        <v>0</v>
      </c>
      <c r="AI275" s="15" t="str">
        <f t="shared" si="29"/>
        <v/>
      </c>
      <c r="AJ275" s="15" t="str">
        <f>IF(AI275="","",IF(COUNTIFS($AI$9:AI275,AI275)=1,1,0))</f>
        <v/>
      </c>
      <c r="AK275" s="15" t="str">
        <f ca="1">IF(COUNTA(A275:AC275)=0,"",IF(OR(NOT(ISNUMBER(C275)),C275&lt;1),"Missing / invalid date",IF(A275="","Missing case ID",IF(COUNTIFS($A$9:$A$1008,A275)&gt;1,"Duplicate case ID",IF(C275&gt;TODAY(),"Future incident date",IF(OR(E275="",F275="",G275="",H275="",I275="",J275=""),"Complete required fields",IF(OR(AND(E275&lt;&gt;"",COUNTIFS(Setup!$F$13:$F$212,E275)=0),AND(F275&lt;&gt;"",COUNTIFS(Setup!$G$13:$G$212,F275)=0),AND(G275&lt;&gt;"",COUNTIFS(Setup!$H$13:$H$212,G275)=0),AND(H275&lt;&gt;"",COUNTIFS(Setup!$I$13:$I$212,H275)=0),AND(I275&lt;&gt;"",COUNTIFS(Setup!$J$13:$J$212,I275)=0),AND(J275&lt;&gt;"",COUNTIFS(Setup!$K$13:$K$212,J275)=0),AND(K275&lt;&gt;"",COUNTIFS(Setup!$L$13:$L$212,K275)=0),AND(L275&lt;&gt;"",COUNTIFS(Setup!$M$13:$M$212,L275)=0),AND(M275&lt;&gt;"",COUNTIFS(Setup!$N$13:$N$212,M275)=0),AND(N275&lt;&gt;"",COUNTIFS(Setup!$O$13:$O$212,N275)=0),AND(O275&lt;&gt;"",COUNTIFS(Setup!$P$13:$P$212,O275)=0),AND(P275&lt;&gt;"",COUNTIFS(Setup!$Q$13:$Q$212,P275)=0),AND(V275&lt;&gt;"",COUNTIFS(Setup!$R$13:$R$212,V275)=0),AND(W275&lt;&gt;"",COUNTIFS(Setup!$R$13:$R$212,W275)=0),AND(X275&lt;&gt;"",COUNTIFS(Setup!$S$13:$S$212,X275)=0),AND(Y275&lt;&gt;"",COUNTIFS(Setup!$S$13:$S$212,Y275)=0),AND(Z275&lt;&gt;"",COUNTIFS(Setup!$T$13:$T$212,Z275)=0)),"Use listed categories",IF(J275="Pending","Confirm work-relatedness",IF(COUNTIFS($AI$9:$AI$1008,AI275,$C$9:$C$1008,"&lt;&gt;"&amp;C275)&gt;0,"Event dates disagree",IF(OR(AND(Q275&lt;&gt;"",OR(NOT(ISNUMBER(Q275)),Q275&lt;0)),AND(R275&lt;&gt;"",OR(NOT(ISNUMBER(R275)),R275&lt;0)),AND(S275&lt;&gt;"",OR(NOT(ISNUMBER(S275)),S275&lt;0))),"Check days / cost",IF(AND(I275="Lost time",OR(NOT(ISNUMBER(Q275)),Q275&lt;1)),"Enter lost days",IF(AND(I275="Restricted / modified work",OR(NOT(ISNUMBER(R275)),R275&lt;1)),"Enter restricted days",IF(AND(Z275="Closed",NOT(ISNUMBER(AB275))),"Enter closure date",IF(AND(ISNUMBER(AB275),OR(AB275&lt;C275,AB275&gt;TODAY())),"Check closure date","Ready"))))))))))))))</f>
        <v/>
      </c>
    </row>
    <row r="276" spans="1:37" ht="24.95" customHeight="1">
      <c r="A276" s="23"/>
      <c r="B276" s="23"/>
      <c r="C276" s="24"/>
      <c r="D276" s="25"/>
      <c r="E276" s="26"/>
      <c r="F276" s="26"/>
      <c r="G276" s="26"/>
      <c r="H276" s="26"/>
      <c r="I276" s="26"/>
      <c r="J276" s="26"/>
      <c r="K276" s="26"/>
      <c r="L276" s="26"/>
      <c r="M276" s="26"/>
      <c r="N276" s="26"/>
      <c r="O276" s="26"/>
      <c r="P276" s="26"/>
      <c r="Q276" s="27"/>
      <c r="R276" s="27"/>
      <c r="S276" s="28"/>
      <c r="T276" s="26"/>
      <c r="U276" s="26"/>
      <c r="V276" s="26"/>
      <c r="W276" s="26"/>
      <c r="X276" s="26"/>
      <c r="Y276" s="26"/>
      <c r="Z276" s="26"/>
      <c r="AA276" s="26"/>
      <c r="AB276" s="24"/>
      <c r="AC276" s="26"/>
      <c r="AD276" s="15" t="str">
        <f t="shared" si="24"/>
        <v/>
      </c>
      <c r="AE276" s="16" t="str">
        <f t="shared" si="25"/>
        <v/>
      </c>
      <c r="AF276" s="15" t="str">
        <f t="shared" si="26"/>
        <v/>
      </c>
      <c r="AG276" s="15">
        <f t="shared" si="27"/>
        <v>0</v>
      </c>
      <c r="AH276" s="15">
        <f t="shared" si="28"/>
        <v>0</v>
      </c>
      <c r="AI276" s="15" t="str">
        <f t="shared" si="29"/>
        <v/>
      </c>
      <c r="AJ276" s="15" t="str">
        <f>IF(AI276="","",IF(COUNTIFS($AI$9:AI276,AI276)=1,1,0))</f>
        <v/>
      </c>
      <c r="AK276" s="15" t="str">
        <f ca="1">IF(COUNTA(A276:AC276)=0,"",IF(OR(NOT(ISNUMBER(C276)),C276&lt;1),"Missing / invalid date",IF(A276="","Missing case ID",IF(COUNTIFS($A$9:$A$1008,A276)&gt;1,"Duplicate case ID",IF(C276&gt;TODAY(),"Future incident date",IF(OR(E276="",F276="",G276="",H276="",I276="",J276=""),"Complete required fields",IF(OR(AND(E276&lt;&gt;"",COUNTIFS(Setup!$F$13:$F$212,E276)=0),AND(F276&lt;&gt;"",COUNTIFS(Setup!$G$13:$G$212,F276)=0),AND(G276&lt;&gt;"",COUNTIFS(Setup!$H$13:$H$212,G276)=0),AND(H276&lt;&gt;"",COUNTIFS(Setup!$I$13:$I$212,H276)=0),AND(I276&lt;&gt;"",COUNTIFS(Setup!$J$13:$J$212,I276)=0),AND(J276&lt;&gt;"",COUNTIFS(Setup!$K$13:$K$212,J276)=0),AND(K276&lt;&gt;"",COUNTIFS(Setup!$L$13:$L$212,K276)=0),AND(L276&lt;&gt;"",COUNTIFS(Setup!$M$13:$M$212,L276)=0),AND(M276&lt;&gt;"",COUNTIFS(Setup!$N$13:$N$212,M276)=0),AND(N276&lt;&gt;"",COUNTIFS(Setup!$O$13:$O$212,N276)=0),AND(O276&lt;&gt;"",COUNTIFS(Setup!$P$13:$P$212,O276)=0),AND(P276&lt;&gt;"",COUNTIFS(Setup!$Q$13:$Q$212,P276)=0),AND(V276&lt;&gt;"",COUNTIFS(Setup!$R$13:$R$212,V276)=0),AND(W276&lt;&gt;"",COUNTIFS(Setup!$R$13:$R$212,W276)=0),AND(X276&lt;&gt;"",COUNTIFS(Setup!$S$13:$S$212,X276)=0),AND(Y276&lt;&gt;"",COUNTIFS(Setup!$S$13:$S$212,Y276)=0),AND(Z276&lt;&gt;"",COUNTIFS(Setup!$T$13:$T$212,Z276)=0)),"Use listed categories",IF(J276="Pending","Confirm work-relatedness",IF(COUNTIFS($AI$9:$AI$1008,AI276,$C$9:$C$1008,"&lt;&gt;"&amp;C276)&gt;0,"Event dates disagree",IF(OR(AND(Q276&lt;&gt;"",OR(NOT(ISNUMBER(Q276)),Q276&lt;0)),AND(R276&lt;&gt;"",OR(NOT(ISNUMBER(R276)),R276&lt;0)),AND(S276&lt;&gt;"",OR(NOT(ISNUMBER(S276)),S276&lt;0))),"Check days / cost",IF(AND(I276="Lost time",OR(NOT(ISNUMBER(Q276)),Q276&lt;1)),"Enter lost days",IF(AND(I276="Restricted / modified work",OR(NOT(ISNUMBER(R276)),R276&lt;1)),"Enter restricted days",IF(AND(Z276="Closed",NOT(ISNUMBER(AB276))),"Enter closure date",IF(AND(ISNUMBER(AB276),OR(AB276&lt;C276,AB276&gt;TODAY())),"Check closure date","Ready"))))))))))))))</f>
        <v/>
      </c>
    </row>
    <row r="277" spans="1:37" ht="24.95" customHeight="1">
      <c r="A277" s="17"/>
      <c r="B277" s="17"/>
      <c r="C277" s="18"/>
      <c r="D277" s="19"/>
      <c r="E277" s="20"/>
      <c r="F277" s="20"/>
      <c r="G277" s="20"/>
      <c r="H277" s="20"/>
      <c r="I277" s="20"/>
      <c r="J277" s="20"/>
      <c r="K277" s="20"/>
      <c r="L277" s="20"/>
      <c r="M277" s="20"/>
      <c r="N277" s="20"/>
      <c r="O277" s="20"/>
      <c r="P277" s="20"/>
      <c r="Q277" s="21"/>
      <c r="R277" s="21"/>
      <c r="S277" s="22"/>
      <c r="T277" s="20"/>
      <c r="U277" s="20"/>
      <c r="V277" s="20"/>
      <c r="W277" s="20"/>
      <c r="X277" s="20"/>
      <c r="Y277" s="20"/>
      <c r="Z277" s="20"/>
      <c r="AA277" s="20"/>
      <c r="AB277" s="18"/>
      <c r="AC277" s="20"/>
      <c r="AD277" s="15" t="str">
        <f t="shared" si="24"/>
        <v/>
      </c>
      <c r="AE277" s="16" t="str">
        <f t="shared" si="25"/>
        <v/>
      </c>
      <c r="AF277" s="15" t="str">
        <f t="shared" si="26"/>
        <v/>
      </c>
      <c r="AG277" s="15">
        <f t="shared" si="27"/>
        <v>0</v>
      </c>
      <c r="AH277" s="15">
        <f t="shared" si="28"/>
        <v>0</v>
      </c>
      <c r="AI277" s="15" t="str">
        <f t="shared" si="29"/>
        <v/>
      </c>
      <c r="AJ277" s="15" t="str">
        <f>IF(AI277="","",IF(COUNTIFS($AI$9:AI277,AI277)=1,1,0))</f>
        <v/>
      </c>
      <c r="AK277" s="15" t="str">
        <f ca="1">IF(COUNTA(A277:AC277)=0,"",IF(OR(NOT(ISNUMBER(C277)),C277&lt;1),"Missing / invalid date",IF(A277="","Missing case ID",IF(COUNTIFS($A$9:$A$1008,A277)&gt;1,"Duplicate case ID",IF(C277&gt;TODAY(),"Future incident date",IF(OR(E277="",F277="",G277="",H277="",I277="",J277=""),"Complete required fields",IF(OR(AND(E277&lt;&gt;"",COUNTIFS(Setup!$F$13:$F$212,E277)=0),AND(F277&lt;&gt;"",COUNTIFS(Setup!$G$13:$G$212,F277)=0),AND(G277&lt;&gt;"",COUNTIFS(Setup!$H$13:$H$212,G277)=0),AND(H277&lt;&gt;"",COUNTIFS(Setup!$I$13:$I$212,H277)=0),AND(I277&lt;&gt;"",COUNTIFS(Setup!$J$13:$J$212,I277)=0),AND(J277&lt;&gt;"",COUNTIFS(Setup!$K$13:$K$212,J277)=0),AND(K277&lt;&gt;"",COUNTIFS(Setup!$L$13:$L$212,K277)=0),AND(L277&lt;&gt;"",COUNTIFS(Setup!$M$13:$M$212,L277)=0),AND(M277&lt;&gt;"",COUNTIFS(Setup!$N$13:$N$212,M277)=0),AND(N277&lt;&gt;"",COUNTIFS(Setup!$O$13:$O$212,N277)=0),AND(O277&lt;&gt;"",COUNTIFS(Setup!$P$13:$P$212,O277)=0),AND(P277&lt;&gt;"",COUNTIFS(Setup!$Q$13:$Q$212,P277)=0),AND(V277&lt;&gt;"",COUNTIFS(Setup!$R$13:$R$212,V277)=0),AND(W277&lt;&gt;"",COUNTIFS(Setup!$R$13:$R$212,W277)=0),AND(X277&lt;&gt;"",COUNTIFS(Setup!$S$13:$S$212,X277)=0),AND(Y277&lt;&gt;"",COUNTIFS(Setup!$S$13:$S$212,Y277)=0),AND(Z277&lt;&gt;"",COUNTIFS(Setup!$T$13:$T$212,Z277)=0)),"Use listed categories",IF(J277="Pending","Confirm work-relatedness",IF(COUNTIFS($AI$9:$AI$1008,AI277,$C$9:$C$1008,"&lt;&gt;"&amp;C277)&gt;0,"Event dates disagree",IF(OR(AND(Q277&lt;&gt;"",OR(NOT(ISNUMBER(Q277)),Q277&lt;0)),AND(R277&lt;&gt;"",OR(NOT(ISNUMBER(R277)),R277&lt;0)),AND(S277&lt;&gt;"",OR(NOT(ISNUMBER(S277)),S277&lt;0))),"Check days / cost",IF(AND(I277="Lost time",OR(NOT(ISNUMBER(Q277)),Q277&lt;1)),"Enter lost days",IF(AND(I277="Restricted / modified work",OR(NOT(ISNUMBER(R277)),R277&lt;1)),"Enter restricted days",IF(AND(Z277="Closed",NOT(ISNUMBER(AB277))),"Enter closure date",IF(AND(ISNUMBER(AB277),OR(AB277&lt;C277,AB277&gt;TODAY())),"Check closure date","Ready"))))))))))))))</f>
        <v/>
      </c>
    </row>
    <row r="278" spans="1:37" ht="24.95" customHeight="1">
      <c r="A278" s="23"/>
      <c r="B278" s="23"/>
      <c r="C278" s="24"/>
      <c r="D278" s="25"/>
      <c r="E278" s="26"/>
      <c r="F278" s="26"/>
      <c r="G278" s="26"/>
      <c r="H278" s="26"/>
      <c r="I278" s="26"/>
      <c r="J278" s="26"/>
      <c r="K278" s="26"/>
      <c r="L278" s="26"/>
      <c r="M278" s="26"/>
      <c r="N278" s="26"/>
      <c r="O278" s="26"/>
      <c r="P278" s="26"/>
      <c r="Q278" s="27"/>
      <c r="R278" s="27"/>
      <c r="S278" s="28"/>
      <c r="T278" s="26"/>
      <c r="U278" s="26"/>
      <c r="V278" s="26"/>
      <c r="W278" s="26"/>
      <c r="X278" s="26"/>
      <c r="Y278" s="26"/>
      <c r="Z278" s="26"/>
      <c r="AA278" s="26"/>
      <c r="AB278" s="24"/>
      <c r="AC278" s="26"/>
      <c r="AD278" s="15" t="str">
        <f t="shared" si="24"/>
        <v/>
      </c>
      <c r="AE278" s="16" t="str">
        <f t="shared" si="25"/>
        <v/>
      </c>
      <c r="AF278" s="15" t="str">
        <f t="shared" si="26"/>
        <v/>
      </c>
      <c r="AG278" s="15">
        <f t="shared" si="27"/>
        <v>0</v>
      </c>
      <c r="AH278" s="15">
        <f t="shared" si="28"/>
        <v>0</v>
      </c>
      <c r="AI278" s="15" t="str">
        <f t="shared" si="29"/>
        <v/>
      </c>
      <c r="AJ278" s="15" t="str">
        <f>IF(AI278="","",IF(COUNTIFS($AI$9:AI278,AI278)=1,1,0))</f>
        <v/>
      </c>
      <c r="AK278" s="15" t="str">
        <f ca="1">IF(COUNTA(A278:AC278)=0,"",IF(OR(NOT(ISNUMBER(C278)),C278&lt;1),"Missing / invalid date",IF(A278="","Missing case ID",IF(COUNTIFS($A$9:$A$1008,A278)&gt;1,"Duplicate case ID",IF(C278&gt;TODAY(),"Future incident date",IF(OR(E278="",F278="",G278="",H278="",I278="",J278=""),"Complete required fields",IF(OR(AND(E278&lt;&gt;"",COUNTIFS(Setup!$F$13:$F$212,E278)=0),AND(F278&lt;&gt;"",COUNTIFS(Setup!$G$13:$G$212,F278)=0),AND(G278&lt;&gt;"",COUNTIFS(Setup!$H$13:$H$212,G278)=0),AND(H278&lt;&gt;"",COUNTIFS(Setup!$I$13:$I$212,H278)=0),AND(I278&lt;&gt;"",COUNTIFS(Setup!$J$13:$J$212,I278)=0),AND(J278&lt;&gt;"",COUNTIFS(Setup!$K$13:$K$212,J278)=0),AND(K278&lt;&gt;"",COUNTIFS(Setup!$L$13:$L$212,K278)=0),AND(L278&lt;&gt;"",COUNTIFS(Setup!$M$13:$M$212,L278)=0),AND(M278&lt;&gt;"",COUNTIFS(Setup!$N$13:$N$212,M278)=0),AND(N278&lt;&gt;"",COUNTIFS(Setup!$O$13:$O$212,N278)=0),AND(O278&lt;&gt;"",COUNTIFS(Setup!$P$13:$P$212,O278)=0),AND(P278&lt;&gt;"",COUNTIFS(Setup!$Q$13:$Q$212,P278)=0),AND(V278&lt;&gt;"",COUNTIFS(Setup!$R$13:$R$212,V278)=0),AND(W278&lt;&gt;"",COUNTIFS(Setup!$R$13:$R$212,W278)=0),AND(X278&lt;&gt;"",COUNTIFS(Setup!$S$13:$S$212,X278)=0),AND(Y278&lt;&gt;"",COUNTIFS(Setup!$S$13:$S$212,Y278)=0),AND(Z278&lt;&gt;"",COUNTIFS(Setup!$T$13:$T$212,Z278)=0)),"Use listed categories",IF(J278="Pending","Confirm work-relatedness",IF(COUNTIFS($AI$9:$AI$1008,AI278,$C$9:$C$1008,"&lt;&gt;"&amp;C278)&gt;0,"Event dates disagree",IF(OR(AND(Q278&lt;&gt;"",OR(NOT(ISNUMBER(Q278)),Q278&lt;0)),AND(R278&lt;&gt;"",OR(NOT(ISNUMBER(R278)),R278&lt;0)),AND(S278&lt;&gt;"",OR(NOT(ISNUMBER(S278)),S278&lt;0))),"Check days / cost",IF(AND(I278="Lost time",OR(NOT(ISNUMBER(Q278)),Q278&lt;1)),"Enter lost days",IF(AND(I278="Restricted / modified work",OR(NOT(ISNUMBER(R278)),R278&lt;1)),"Enter restricted days",IF(AND(Z278="Closed",NOT(ISNUMBER(AB278))),"Enter closure date",IF(AND(ISNUMBER(AB278),OR(AB278&lt;C278,AB278&gt;TODAY())),"Check closure date","Ready"))))))))))))))</f>
        <v/>
      </c>
    </row>
    <row r="279" spans="1:37" ht="24.95" customHeight="1">
      <c r="A279" s="17"/>
      <c r="B279" s="17"/>
      <c r="C279" s="18"/>
      <c r="D279" s="19"/>
      <c r="E279" s="20"/>
      <c r="F279" s="20"/>
      <c r="G279" s="20"/>
      <c r="H279" s="20"/>
      <c r="I279" s="20"/>
      <c r="J279" s="20"/>
      <c r="K279" s="20"/>
      <c r="L279" s="20"/>
      <c r="M279" s="20"/>
      <c r="N279" s="20"/>
      <c r="O279" s="20"/>
      <c r="P279" s="20"/>
      <c r="Q279" s="21"/>
      <c r="R279" s="21"/>
      <c r="S279" s="22"/>
      <c r="T279" s="20"/>
      <c r="U279" s="20"/>
      <c r="V279" s="20"/>
      <c r="W279" s="20"/>
      <c r="X279" s="20"/>
      <c r="Y279" s="20"/>
      <c r="Z279" s="20"/>
      <c r="AA279" s="20"/>
      <c r="AB279" s="18"/>
      <c r="AC279" s="20"/>
      <c r="AD279" s="15" t="str">
        <f t="shared" si="24"/>
        <v/>
      </c>
      <c r="AE279" s="16" t="str">
        <f t="shared" si="25"/>
        <v/>
      </c>
      <c r="AF279" s="15" t="str">
        <f t="shared" si="26"/>
        <v/>
      </c>
      <c r="AG279" s="15">
        <f t="shared" si="27"/>
        <v>0</v>
      </c>
      <c r="AH279" s="15">
        <f t="shared" si="28"/>
        <v>0</v>
      </c>
      <c r="AI279" s="15" t="str">
        <f t="shared" si="29"/>
        <v/>
      </c>
      <c r="AJ279" s="15" t="str">
        <f>IF(AI279="","",IF(COUNTIFS($AI$9:AI279,AI279)=1,1,0))</f>
        <v/>
      </c>
      <c r="AK279" s="15" t="str">
        <f ca="1">IF(COUNTA(A279:AC279)=0,"",IF(OR(NOT(ISNUMBER(C279)),C279&lt;1),"Missing / invalid date",IF(A279="","Missing case ID",IF(COUNTIFS($A$9:$A$1008,A279)&gt;1,"Duplicate case ID",IF(C279&gt;TODAY(),"Future incident date",IF(OR(E279="",F279="",G279="",H279="",I279="",J279=""),"Complete required fields",IF(OR(AND(E279&lt;&gt;"",COUNTIFS(Setup!$F$13:$F$212,E279)=0),AND(F279&lt;&gt;"",COUNTIFS(Setup!$G$13:$G$212,F279)=0),AND(G279&lt;&gt;"",COUNTIFS(Setup!$H$13:$H$212,G279)=0),AND(H279&lt;&gt;"",COUNTIFS(Setup!$I$13:$I$212,H279)=0),AND(I279&lt;&gt;"",COUNTIFS(Setup!$J$13:$J$212,I279)=0),AND(J279&lt;&gt;"",COUNTIFS(Setup!$K$13:$K$212,J279)=0),AND(K279&lt;&gt;"",COUNTIFS(Setup!$L$13:$L$212,K279)=0),AND(L279&lt;&gt;"",COUNTIFS(Setup!$M$13:$M$212,L279)=0),AND(M279&lt;&gt;"",COUNTIFS(Setup!$N$13:$N$212,M279)=0),AND(N279&lt;&gt;"",COUNTIFS(Setup!$O$13:$O$212,N279)=0),AND(O279&lt;&gt;"",COUNTIFS(Setup!$P$13:$P$212,O279)=0),AND(P279&lt;&gt;"",COUNTIFS(Setup!$Q$13:$Q$212,P279)=0),AND(V279&lt;&gt;"",COUNTIFS(Setup!$R$13:$R$212,V279)=0),AND(W279&lt;&gt;"",COUNTIFS(Setup!$R$13:$R$212,W279)=0),AND(X279&lt;&gt;"",COUNTIFS(Setup!$S$13:$S$212,X279)=0),AND(Y279&lt;&gt;"",COUNTIFS(Setup!$S$13:$S$212,Y279)=0),AND(Z279&lt;&gt;"",COUNTIFS(Setup!$T$13:$T$212,Z279)=0)),"Use listed categories",IF(J279="Pending","Confirm work-relatedness",IF(COUNTIFS($AI$9:$AI$1008,AI279,$C$9:$C$1008,"&lt;&gt;"&amp;C279)&gt;0,"Event dates disagree",IF(OR(AND(Q279&lt;&gt;"",OR(NOT(ISNUMBER(Q279)),Q279&lt;0)),AND(R279&lt;&gt;"",OR(NOT(ISNUMBER(R279)),R279&lt;0)),AND(S279&lt;&gt;"",OR(NOT(ISNUMBER(S279)),S279&lt;0))),"Check days / cost",IF(AND(I279="Lost time",OR(NOT(ISNUMBER(Q279)),Q279&lt;1)),"Enter lost days",IF(AND(I279="Restricted / modified work",OR(NOT(ISNUMBER(R279)),R279&lt;1)),"Enter restricted days",IF(AND(Z279="Closed",NOT(ISNUMBER(AB279))),"Enter closure date",IF(AND(ISNUMBER(AB279),OR(AB279&lt;C279,AB279&gt;TODAY())),"Check closure date","Ready"))))))))))))))</f>
        <v/>
      </c>
    </row>
    <row r="280" spans="1:37" ht="24.95" customHeight="1">
      <c r="A280" s="23"/>
      <c r="B280" s="23"/>
      <c r="C280" s="24"/>
      <c r="D280" s="25"/>
      <c r="E280" s="26"/>
      <c r="F280" s="26"/>
      <c r="G280" s="26"/>
      <c r="H280" s="26"/>
      <c r="I280" s="26"/>
      <c r="J280" s="26"/>
      <c r="K280" s="26"/>
      <c r="L280" s="26"/>
      <c r="M280" s="26"/>
      <c r="N280" s="26"/>
      <c r="O280" s="26"/>
      <c r="P280" s="26"/>
      <c r="Q280" s="27"/>
      <c r="R280" s="27"/>
      <c r="S280" s="28"/>
      <c r="T280" s="26"/>
      <c r="U280" s="26"/>
      <c r="V280" s="26"/>
      <c r="W280" s="26"/>
      <c r="X280" s="26"/>
      <c r="Y280" s="26"/>
      <c r="Z280" s="26"/>
      <c r="AA280" s="26"/>
      <c r="AB280" s="24"/>
      <c r="AC280" s="26"/>
      <c r="AD280" s="15" t="str">
        <f t="shared" si="24"/>
        <v/>
      </c>
      <c r="AE280" s="16" t="str">
        <f t="shared" si="25"/>
        <v/>
      </c>
      <c r="AF280" s="15" t="str">
        <f t="shared" si="26"/>
        <v/>
      </c>
      <c r="AG280" s="15">
        <f t="shared" si="27"/>
        <v>0</v>
      </c>
      <c r="AH280" s="15">
        <f t="shared" si="28"/>
        <v>0</v>
      </c>
      <c r="AI280" s="15" t="str">
        <f t="shared" si="29"/>
        <v/>
      </c>
      <c r="AJ280" s="15" t="str">
        <f>IF(AI280="","",IF(COUNTIFS($AI$9:AI280,AI280)=1,1,0))</f>
        <v/>
      </c>
      <c r="AK280" s="15" t="str">
        <f ca="1">IF(COUNTA(A280:AC280)=0,"",IF(OR(NOT(ISNUMBER(C280)),C280&lt;1),"Missing / invalid date",IF(A280="","Missing case ID",IF(COUNTIFS($A$9:$A$1008,A280)&gt;1,"Duplicate case ID",IF(C280&gt;TODAY(),"Future incident date",IF(OR(E280="",F280="",G280="",H280="",I280="",J280=""),"Complete required fields",IF(OR(AND(E280&lt;&gt;"",COUNTIFS(Setup!$F$13:$F$212,E280)=0),AND(F280&lt;&gt;"",COUNTIFS(Setup!$G$13:$G$212,F280)=0),AND(G280&lt;&gt;"",COUNTIFS(Setup!$H$13:$H$212,G280)=0),AND(H280&lt;&gt;"",COUNTIFS(Setup!$I$13:$I$212,H280)=0),AND(I280&lt;&gt;"",COUNTIFS(Setup!$J$13:$J$212,I280)=0),AND(J280&lt;&gt;"",COUNTIFS(Setup!$K$13:$K$212,J280)=0),AND(K280&lt;&gt;"",COUNTIFS(Setup!$L$13:$L$212,K280)=0),AND(L280&lt;&gt;"",COUNTIFS(Setup!$M$13:$M$212,L280)=0),AND(M280&lt;&gt;"",COUNTIFS(Setup!$N$13:$N$212,M280)=0),AND(N280&lt;&gt;"",COUNTIFS(Setup!$O$13:$O$212,N280)=0),AND(O280&lt;&gt;"",COUNTIFS(Setup!$P$13:$P$212,O280)=0),AND(P280&lt;&gt;"",COUNTIFS(Setup!$Q$13:$Q$212,P280)=0),AND(V280&lt;&gt;"",COUNTIFS(Setup!$R$13:$R$212,V280)=0),AND(W280&lt;&gt;"",COUNTIFS(Setup!$R$13:$R$212,W280)=0),AND(X280&lt;&gt;"",COUNTIFS(Setup!$S$13:$S$212,X280)=0),AND(Y280&lt;&gt;"",COUNTIFS(Setup!$S$13:$S$212,Y280)=0),AND(Z280&lt;&gt;"",COUNTIFS(Setup!$T$13:$T$212,Z280)=0)),"Use listed categories",IF(J280="Pending","Confirm work-relatedness",IF(COUNTIFS($AI$9:$AI$1008,AI280,$C$9:$C$1008,"&lt;&gt;"&amp;C280)&gt;0,"Event dates disagree",IF(OR(AND(Q280&lt;&gt;"",OR(NOT(ISNUMBER(Q280)),Q280&lt;0)),AND(R280&lt;&gt;"",OR(NOT(ISNUMBER(R280)),R280&lt;0)),AND(S280&lt;&gt;"",OR(NOT(ISNUMBER(S280)),S280&lt;0))),"Check days / cost",IF(AND(I280="Lost time",OR(NOT(ISNUMBER(Q280)),Q280&lt;1)),"Enter lost days",IF(AND(I280="Restricted / modified work",OR(NOT(ISNUMBER(R280)),R280&lt;1)),"Enter restricted days",IF(AND(Z280="Closed",NOT(ISNUMBER(AB280))),"Enter closure date",IF(AND(ISNUMBER(AB280),OR(AB280&lt;C280,AB280&gt;TODAY())),"Check closure date","Ready"))))))))))))))</f>
        <v/>
      </c>
    </row>
    <row r="281" spans="1:37" ht="24.95" customHeight="1">
      <c r="A281" s="17"/>
      <c r="B281" s="17"/>
      <c r="C281" s="18"/>
      <c r="D281" s="19"/>
      <c r="E281" s="20"/>
      <c r="F281" s="20"/>
      <c r="G281" s="20"/>
      <c r="H281" s="20"/>
      <c r="I281" s="20"/>
      <c r="J281" s="20"/>
      <c r="K281" s="20"/>
      <c r="L281" s="20"/>
      <c r="M281" s="20"/>
      <c r="N281" s="20"/>
      <c r="O281" s="20"/>
      <c r="P281" s="20"/>
      <c r="Q281" s="21"/>
      <c r="R281" s="21"/>
      <c r="S281" s="22"/>
      <c r="T281" s="20"/>
      <c r="U281" s="20"/>
      <c r="V281" s="20"/>
      <c r="W281" s="20"/>
      <c r="X281" s="20"/>
      <c r="Y281" s="20"/>
      <c r="Z281" s="20"/>
      <c r="AA281" s="20"/>
      <c r="AB281" s="18"/>
      <c r="AC281" s="20"/>
      <c r="AD281" s="15" t="str">
        <f t="shared" si="24"/>
        <v/>
      </c>
      <c r="AE281" s="16" t="str">
        <f t="shared" si="25"/>
        <v/>
      </c>
      <c r="AF281" s="15" t="str">
        <f t="shared" si="26"/>
        <v/>
      </c>
      <c r="AG281" s="15">
        <f t="shared" si="27"/>
        <v>0</v>
      </c>
      <c r="AH281" s="15">
        <f t="shared" si="28"/>
        <v>0</v>
      </c>
      <c r="AI281" s="15" t="str">
        <f t="shared" si="29"/>
        <v/>
      </c>
      <c r="AJ281" s="15" t="str">
        <f>IF(AI281="","",IF(COUNTIFS($AI$9:AI281,AI281)=1,1,0))</f>
        <v/>
      </c>
      <c r="AK281" s="15" t="str">
        <f ca="1">IF(COUNTA(A281:AC281)=0,"",IF(OR(NOT(ISNUMBER(C281)),C281&lt;1),"Missing / invalid date",IF(A281="","Missing case ID",IF(COUNTIFS($A$9:$A$1008,A281)&gt;1,"Duplicate case ID",IF(C281&gt;TODAY(),"Future incident date",IF(OR(E281="",F281="",G281="",H281="",I281="",J281=""),"Complete required fields",IF(OR(AND(E281&lt;&gt;"",COUNTIFS(Setup!$F$13:$F$212,E281)=0),AND(F281&lt;&gt;"",COUNTIFS(Setup!$G$13:$G$212,F281)=0),AND(G281&lt;&gt;"",COUNTIFS(Setup!$H$13:$H$212,G281)=0),AND(H281&lt;&gt;"",COUNTIFS(Setup!$I$13:$I$212,H281)=0),AND(I281&lt;&gt;"",COUNTIFS(Setup!$J$13:$J$212,I281)=0),AND(J281&lt;&gt;"",COUNTIFS(Setup!$K$13:$K$212,J281)=0),AND(K281&lt;&gt;"",COUNTIFS(Setup!$L$13:$L$212,K281)=0),AND(L281&lt;&gt;"",COUNTIFS(Setup!$M$13:$M$212,L281)=0),AND(M281&lt;&gt;"",COUNTIFS(Setup!$N$13:$N$212,M281)=0),AND(N281&lt;&gt;"",COUNTIFS(Setup!$O$13:$O$212,N281)=0),AND(O281&lt;&gt;"",COUNTIFS(Setup!$P$13:$P$212,O281)=0),AND(P281&lt;&gt;"",COUNTIFS(Setup!$Q$13:$Q$212,P281)=0),AND(V281&lt;&gt;"",COUNTIFS(Setup!$R$13:$R$212,V281)=0),AND(W281&lt;&gt;"",COUNTIFS(Setup!$R$13:$R$212,W281)=0),AND(X281&lt;&gt;"",COUNTIFS(Setup!$S$13:$S$212,X281)=0),AND(Y281&lt;&gt;"",COUNTIFS(Setup!$S$13:$S$212,Y281)=0),AND(Z281&lt;&gt;"",COUNTIFS(Setup!$T$13:$T$212,Z281)=0)),"Use listed categories",IF(J281="Pending","Confirm work-relatedness",IF(COUNTIFS($AI$9:$AI$1008,AI281,$C$9:$C$1008,"&lt;&gt;"&amp;C281)&gt;0,"Event dates disagree",IF(OR(AND(Q281&lt;&gt;"",OR(NOT(ISNUMBER(Q281)),Q281&lt;0)),AND(R281&lt;&gt;"",OR(NOT(ISNUMBER(R281)),R281&lt;0)),AND(S281&lt;&gt;"",OR(NOT(ISNUMBER(S281)),S281&lt;0))),"Check days / cost",IF(AND(I281="Lost time",OR(NOT(ISNUMBER(Q281)),Q281&lt;1)),"Enter lost days",IF(AND(I281="Restricted / modified work",OR(NOT(ISNUMBER(R281)),R281&lt;1)),"Enter restricted days",IF(AND(Z281="Closed",NOT(ISNUMBER(AB281))),"Enter closure date",IF(AND(ISNUMBER(AB281),OR(AB281&lt;C281,AB281&gt;TODAY())),"Check closure date","Ready"))))))))))))))</f>
        <v/>
      </c>
    </row>
    <row r="282" spans="1:37" ht="24.95" customHeight="1">
      <c r="A282" s="23"/>
      <c r="B282" s="23"/>
      <c r="C282" s="24"/>
      <c r="D282" s="25"/>
      <c r="E282" s="26"/>
      <c r="F282" s="26"/>
      <c r="G282" s="26"/>
      <c r="H282" s="26"/>
      <c r="I282" s="26"/>
      <c r="J282" s="26"/>
      <c r="K282" s="26"/>
      <c r="L282" s="26"/>
      <c r="M282" s="26"/>
      <c r="N282" s="26"/>
      <c r="O282" s="26"/>
      <c r="P282" s="26"/>
      <c r="Q282" s="27"/>
      <c r="R282" s="27"/>
      <c r="S282" s="28"/>
      <c r="T282" s="26"/>
      <c r="U282" s="26"/>
      <c r="V282" s="26"/>
      <c r="W282" s="26"/>
      <c r="X282" s="26"/>
      <c r="Y282" s="26"/>
      <c r="Z282" s="26"/>
      <c r="AA282" s="26"/>
      <c r="AB282" s="24"/>
      <c r="AC282" s="26"/>
      <c r="AD282" s="15" t="str">
        <f t="shared" si="24"/>
        <v/>
      </c>
      <c r="AE282" s="16" t="str">
        <f t="shared" si="25"/>
        <v/>
      </c>
      <c r="AF282" s="15" t="str">
        <f t="shared" si="26"/>
        <v/>
      </c>
      <c r="AG282" s="15">
        <f t="shared" si="27"/>
        <v>0</v>
      </c>
      <c r="AH282" s="15">
        <f t="shared" si="28"/>
        <v>0</v>
      </c>
      <c r="AI282" s="15" t="str">
        <f t="shared" si="29"/>
        <v/>
      </c>
      <c r="AJ282" s="15" t="str">
        <f>IF(AI282="","",IF(COUNTIFS($AI$9:AI282,AI282)=1,1,0))</f>
        <v/>
      </c>
      <c r="AK282" s="15" t="str">
        <f ca="1">IF(COUNTA(A282:AC282)=0,"",IF(OR(NOT(ISNUMBER(C282)),C282&lt;1),"Missing / invalid date",IF(A282="","Missing case ID",IF(COUNTIFS($A$9:$A$1008,A282)&gt;1,"Duplicate case ID",IF(C282&gt;TODAY(),"Future incident date",IF(OR(E282="",F282="",G282="",H282="",I282="",J282=""),"Complete required fields",IF(OR(AND(E282&lt;&gt;"",COUNTIFS(Setup!$F$13:$F$212,E282)=0),AND(F282&lt;&gt;"",COUNTIFS(Setup!$G$13:$G$212,F282)=0),AND(G282&lt;&gt;"",COUNTIFS(Setup!$H$13:$H$212,G282)=0),AND(H282&lt;&gt;"",COUNTIFS(Setup!$I$13:$I$212,H282)=0),AND(I282&lt;&gt;"",COUNTIFS(Setup!$J$13:$J$212,I282)=0),AND(J282&lt;&gt;"",COUNTIFS(Setup!$K$13:$K$212,J282)=0),AND(K282&lt;&gt;"",COUNTIFS(Setup!$L$13:$L$212,K282)=0),AND(L282&lt;&gt;"",COUNTIFS(Setup!$M$13:$M$212,L282)=0),AND(M282&lt;&gt;"",COUNTIFS(Setup!$N$13:$N$212,M282)=0),AND(N282&lt;&gt;"",COUNTIFS(Setup!$O$13:$O$212,N282)=0),AND(O282&lt;&gt;"",COUNTIFS(Setup!$P$13:$P$212,O282)=0),AND(P282&lt;&gt;"",COUNTIFS(Setup!$Q$13:$Q$212,P282)=0),AND(V282&lt;&gt;"",COUNTIFS(Setup!$R$13:$R$212,V282)=0),AND(W282&lt;&gt;"",COUNTIFS(Setup!$R$13:$R$212,W282)=0),AND(X282&lt;&gt;"",COUNTIFS(Setup!$S$13:$S$212,X282)=0),AND(Y282&lt;&gt;"",COUNTIFS(Setup!$S$13:$S$212,Y282)=0),AND(Z282&lt;&gt;"",COUNTIFS(Setup!$T$13:$T$212,Z282)=0)),"Use listed categories",IF(J282="Pending","Confirm work-relatedness",IF(COUNTIFS($AI$9:$AI$1008,AI282,$C$9:$C$1008,"&lt;&gt;"&amp;C282)&gt;0,"Event dates disagree",IF(OR(AND(Q282&lt;&gt;"",OR(NOT(ISNUMBER(Q282)),Q282&lt;0)),AND(R282&lt;&gt;"",OR(NOT(ISNUMBER(R282)),R282&lt;0)),AND(S282&lt;&gt;"",OR(NOT(ISNUMBER(S282)),S282&lt;0))),"Check days / cost",IF(AND(I282="Lost time",OR(NOT(ISNUMBER(Q282)),Q282&lt;1)),"Enter lost days",IF(AND(I282="Restricted / modified work",OR(NOT(ISNUMBER(R282)),R282&lt;1)),"Enter restricted days",IF(AND(Z282="Closed",NOT(ISNUMBER(AB282))),"Enter closure date",IF(AND(ISNUMBER(AB282),OR(AB282&lt;C282,AB282&gt;TODAY())),"Check closure date","Ready"))))))))))))))</f>
        <v/>
      </c>
    </row>
    <row r="283" spans="1:37" ht="24.95" customHeight="1">
      <c r="A283" s="17"/>
      <c r="B283" s="17"/>
      <c r="C283" s="18"/>
      <c r="D283" s="19"/>
      <c r="E283" s="20"/>
      <c r="F283" s="20"/>
      <c r="G283" s="20"/>
      <c r="H283" s="20"/>
      <c r="I283" s="20"/>
      <c r="J283" s="20"/>
      <c r="K283" s="20"/>
      <c r="L283" s="20"/>
      <c r="M283" s="20"/>
      <c r="N283" s="20"/>
      <c r="O283" s="20"/>
      <c r="P283" s="20"/>
      <c r="Q283" s="21"/>
      <c r="R283" s="21"/>
      <c r="S283" s="22"/>
      <c r="T283" s="20"/>
      <c r="U283" s="20"/>
      <c r="V283" s="20"/>
      <c r="W283" s="20"/>
      <c r="X283" s="20"/>
      <c r="Y283" s="20"/>
      <c r="Z283" s="20"/>
      <c r="AA283" s="20"/>
      <c r="AB283" s="18"/>
      <c r="AC283" s="20"/>
      <c r="AD283" s="15" t="str">
        <f t="shared" si="24"/>
        <v/>
      </c>
      <c r="AE283" s="16" t="str">
        <f t="shared" si="25"/>
        <v/>
      </c>
      <c r="AF283" s="15" t="str">
        <f t="shared" si="26"/>
        <v/>
      </c>
      <c r="AG283" s="15">
        <f t="shared" si="27"/>
        <v>0</v>
      </c>
      <c r="AH283" s="15">
        <f t="shared" si="28"/>
        <v>0</v>
      </c>
      <c r="AI283" s="15" t="str">
        <f t="shared" si="29"/>
        <v/>
      </c>
      <c r="AJ283" s="15" t="str">
        <f>IF(AI283="","",IF(COUNTIFS($AI$9:AI283,AI283)=1,1,0))</f>
        <v/>
      </c>
      <c r="AK283" s="15" t="str">
        <f ca="1">IF(COUNTA(A283:AC283)=0,"",IF(OR(NOT(ISNUMBER(C283)),C283&lt;1),"Missing / invalid date",IF(A283="","Missing case ID",IF(COUNTIFS($A$9:$A$1008,A283)&gt;1,"Duplicate case ID",IF(C283&gt;TODAY(),"Future incident date",IF(OR(E283="",F283="",G283="",H283="",I283="",J283=""),"Complete required fields",IF(OR(AND(E283&lt;&gt;"",COUNTIFS(Setup!$F$13:$F$212,E283)=0),AND(F283&lt;&gt;"",COUNTIFS(Setup!$G$13:$G$212,F283)=0),AND(G283&lt;&gt;"",COUNTIFS(Setup!$H$13:$H$212,G283)=0),AND(H283&lt;&gt;"",COUNTIFS(Setup!$I$13:$I$212,H283)=0),AND(I283&lt;&gt;"",COUNTIFS(Setup!$J$13:$J$212,I283)=0),AND(J283&lt;&gt;"",COUNTIFS(Setup!$K$13:$K$212,J283)=0),AND(K283&lt;&gt;"",COUNTIFS(Setup!$L$13:$L$212,K283)=0),AND(L283&lt;&gt;"",COUNTIFS(Setup!$M$13:$M$212,L283)=0),AND(M283&lt;&gt;"",COUNTIFS(Setup!$N$13:$N$212,M283)=0),AND(N283&lt;&gt;"",COUNTIFS(Setup!$O$13:$O$212,N283)=0),AND(O283&lt;&gt;"",COUNTIFS(Setup!$P$13:$P$212,O283)=0),AND(P283&lt;&gt;"",COUNTIFS(Setup!$Q$13:$Q$212,P283)=0),AND(V283&lt;&gt;"",COUNTIFS(Setup!$R$13:$R$212,V283)=0),AND(W283&lt;&gt;"",COUNTIFS(Setup!$R$13:$R$212,W283)=0),AND(X283&lt;&gt;"",COUNTIFS(Setup!$S$13:$S$212,X283)=0),AND(Y283&lt;&gt;"",COUNTIFS(Setup!$S$13:$S$212,Y283)=0),AND(Z283&lt;&gt;"",COUNTIFS(Setup!$T$13:$T$212,Z283)=0)),"Use listed categories",IF(J283="Pending","Confirm work-relatedness",IF(COUNTIFS($AI$9:$AI$1008,AI283,$C$9:$C$1008,"&lt;&gt;"&amp;C283)&gt;0,"Event dates disagree",IF(OR(AND(Q283&lt;&gt;"",OR(NOT(ISNUMBER(Q283)),Q283&lt;0)),AND(R283&lt;&gt;"",OR(NOT(ISNUMBER(R283)),R283&lt;0)),AND(S283&lt;&gt;"",OR(NOT(ISNUMBER(S283)),S283&lt;0))),"Check days / cost",IF(AND(I283="Lost time",OR(NOT(ISNUMBER(Q283)),Q283&lt;1)),"Enter lost days",IF(AND(I283="Restricted / modified work",OR(NOT(ISNUMBER(R283)),R283&lt;1)),"Enter restricted days",IF(AND(Z283="Closed",NOT(ISNUMBER(AB283))),"Enter closure date",IF(AND(ISNUMBER(AB283),OR(AB283&lt;C283,AB283&gt;TODAY())),"Check closure date","Ready"))))))))))))))</f>
        <v/>
      </c>
    </row>
    <row r="284" spans="1:37" ht="24.95" customHeight="1">
      <c r="A284" s="23"/>
      <c r="B284" s="23"/>
      <c r="C284" s="24"/>
      <c r="D284" s="25"/>
      <c r="E284" s="26"/>
      <c r="F284" s="26"/>
      <c r="G284" s="26"/>
      <c r="H284" s="26"/>
      <c r="I284" s="26"/>
      <c r="J284" s="26"/>
      <c r="K284" s="26"/>
      <c r="L284" s="26"/>
      <c r="M284" s="26"/>
      <c r="N284" s="26"/>
      <c r="O284" s="26"/>
      <c r="P284" s="26"/>
      <c r="Q284" s="27"/>
      <c r="R284" s="27"/>
      <c r="S284" s="28"/>
      <c r="T284" s="26"/>
      <c r="U284" s="26"/>
      <c r="V284" s="26"/>
      <c r="W284" s="26"/>
      <c r="X284" s="26"/>
      <c r="Y284" s="26"/>
      <c r="Z284" s="26"/>
      <c r="AA284" s="26"/>
      <c r="AB284" s="24"/>
      <c r="AC284" s="26"/>
      <c r="AD284" s="15" t="str">
        <f t="shared" si="24"/>
        <v/>
      </c>
      <c r="AE284" s="16" t="str">
        <f t="shared" si="25"/>
        <v/>
      </c>
      <c r="AF284" s="15" t="str">
        <f t="shared" si="26"/>
        <v/>
      </c>
      <c r="AG284" s="15">
        <f t="shared" si="27"/>
        <v>0</v>
      </c>
      <c r="AH284" s="15">
        <f t="shared" si="28"/>
        <v>0</v>
      </c>
      <c r="AI284" s="15" t="str">
        <f t="shared" si="29"/>
        <v/>
      </c>
      <c r="AJ284" s="15" t="str">
        <f>IF(AI284="","",IF(COUNTIFS($AI$9:AI284,AI284)=1,1,0))</f>
        <v/>
      </c>
      <c r="AK284" s="15" t="str">
        <f ca="1">IF(COUNTA(A284:AC284)=0,"",IF(OR(NOT(ISNUMBER(C284)),C284&lt;1),"Missing / invalid date",IF(A284="","Missing case ID",IF(COUNTIFS($A$9:$A$1008,A284)&gt;1,"Duplicate case ID",IF(C284&gt;TODAY(),"Future incident date",IF(OR(E284="",F284="",G284="",H284="",I284="",J284=""),"Complete required fields",IF(OR(AND(E284&lt;&gt;"",COUNTIFS(Setup!$F$13:$F$212,E284)=0),AND(F284&lt;&gt;"",COUNTIFS(Setup!$G$13:$G$212,F284)=0),AND(G284&lt;&gt;"",COUNTIFS(Setup!$H$13:$H$212,G284)=0),AND(H284&lt;&gt;"",COUNTIFS(Setup!$I$13:$I$212,H284)=0),AND(I284&lt;&gt;"",COUNTIFS(Setup!$J$13:$J$212,I284)=0),AND(J284&lt;&gt;"",COUNTIFS(Setup!$K$13:$K$212,J284)=0),AND(K284&lt;&gt;"",COUNTIFS(Setup!$L$13:$L$212,K284)=0),AND(L284&lt;&gt;"",COUNTIFS(Setup!$M$13:$M$212,L284)=0),AND(M284&lt;&gt;"",COUNTIFS(Setup!$N$13:$N$212,M284)=0),AND(N284&lt;&gt;"",COUNTIFS(Setup!$O$13:$O$212,N284)=0),AND(O284&lt;&gt;"",COUNTIFS(Setup!$P$13:$P$212,O284)=0),AND(P284&lt;&gt;"",COUNTIFS(Setup!$Q$13:$Q$212,P284)=0),AND(V284&lt;&gt;"",COUNTIFS(Setup!$R$13:$R$212,V284)=0),AND(W284&lt;&gt;"",COUNTIFS(Setup!$R$13:$R$212,W284)=0),AND(X284&lt;&gt;"",COUNTIFS(Setup!$S$13:$S$212,X284)=0),AND(Y284&lt;&gt;"",COUNTIFS(Setup!$S$13:$S$212,Y284)=0),AND(Z284&lt;&gt;"",COUNTIFS(Setup!$T$13:$T$212,Z284)=0)),"Use listed categories",IF(J284="Pending","Confirm work-relatedness",IF(COUNTIFS($AI$9:$AI$1008,AI284,$C$9:$C$1008,"&lt;&gt;"&amp;C284)&gt;0,"Event dates disagree",IF(OR(AND(Q284&lt;&gt;"",OR(NOT(ISNUMBER(Q284)),Q284&lt;0)),AND(R284&lt;&gt;"",OR(NOT(ISNUMBER(R284)),R284&lt;0)),AND(S284&lt;&gt;"",OR(NOT(ISNUMBER(S284)),S284&lt;0))),"Check days / cost",IF(AND(I284="Lost time",OR(NOT(ISNUMBER(Q284)),Q284&lt;1)),"Enter lost days",IF(AND(I284="Restricted / modified work",OR(NOT(ISNUMBER(R284)),R284&lt;1)),"Enter restricted days",IF(AND(Z284="Closed",NOT(ISNUMBER(AB284))),"Enter closure date",IF(AND(ISNUMBER(AB284),OR(AB284&lt;C284,AB284&gt;TODAY())),"Check closure date","Ready"))))))))))))))</f>
        <v/>
      </c>
    </row>
    <row r="285" spans="1:37" ht="24.95" customHeight="1">
      <c r="A285" s="17"/>
      <c r="B285" s="17"/>
      <c r="C285" s="18"/>
      <c r="D285" s="19"/>
      <c r="E285" s="20"/>
      <c r="F285" s="20"/>
      <c r="G285" s="20"/>
      <c r="H285" s="20"/>
      <c r="I285" s="20"/>
      <c r="J285" s="20"/>
      <c r="K285" s="20"/>
      <c r="L285" s="20"/>
      <c r="M285" s="20"/>
      <c r="N285" s="20"/>
      <c r="O285" s="20"/>
      <c r="P285" s="20"/>
      <c r="Q285" s="21"/>
      <c r="R285" s="21"/>
      <c r="S285" s="22"/>
      <c r="T285" s="20"/>
      <c r="U285" s="20"/>
      <c r="V285" s="20"/>
      <c r="W285" s="20"/>
      <c r="X285" s="20"/>
      <c r="Y285" s="20"/>
      <c r="Z285" s="20"/>
      <c r="AA285" s="20"/>
      <c r="AB285" s="18"/>
      <c r="AC285" s="20"/>
      <c r="AD285" s="15" t="str">
        <f t="shared" si="24"/>
        <v/>
      </c>
      <c r="AE285" s="16" t="str">
        <f t="shared" si="25"/>
        <v/>
      </c>
      <c r="AF285" s="15" t="str">
        <f t="shared" si="26"/>
        <v/>
      </c>
      <c r="AG285" s="15">
        <f t="shared" si="27"/>
        <v>0</v>
      </c>
      <c r="AH285" s="15">
        <f t="shared" si="28"/>
        <v>0</v>
      </c>
      <c r="AI285" s="15" t="str">
        <f t="shared" si="29"/>
        <v/>
      </c>
      <c r="AJ285" s="15" t="str">
        <f>IF(AI285="","",IF(COUNTIFS($AI$9:AI285,AI285)=1,1,0))</f>
        <v/>
      </c>
      <c r="AK285" s="15" t="str">
        <f ca="1">IF(COUNTA(A285:AC285)=0,"",IF(OR(NOT(ISNUMBER(C285)),C285&lt;1),"Missing / invalid date",IF(A285="","Missing case ID",IF(COUNTIFS($A$9:$A$1008,A285)&gt;1,"Duplicate case ID",IF(C285&gt;TODAY(),"Future incident date",IF(OR(E285="",F285="",G285="",H285="",I285="",J285=""),"Complete required fields",IF(OR(AND(E285&lt;&gt;"",COUNTIFS(Setup!$F$13:$F$212,E285)=0),AND(F285&lt;&gt;"",COUNTIFS(Setup!$G$13:$G$212,F285)=0),AND(G285&lt;&gt;"",COUNTIFS(Setup!$H$13:$H$212,G285)=0),AND(H285&lt;&gt;"",COUNTIFS(Setup!$I$13:$I$212,H285)=0),AND(I285&lt;&gt;"",COUNTIFS(Setup!$J$13:$J$212,I285)=0),AND(J285&lt;&gt;"",COUNTIFS(Setup!$K$13:$K$212,J285)=0),AND(K285&lt;&gt;"",COUNTIFS(Setup!$L$13:$L$212,K285)=0),AND(L285&lt;&gt;"",COUNTIFS(Setup!$M$13:$M$212,L285)=0),AND(M285&lt;&gt;"",COUNTIFS(Setup!$N$13:$N$212,M285)=0),AND(N285&lt;&gt;"",COUNTIFS(Setup!$O$13:$O$212,N285)=0),AND(O285&lt;&gt;"",COUNTIFS(Setup!$P$13:$P$212,O285)=0),AND(P285&lt;&gt;"",COUNTIFS(Setup!$Q$13:$Q$212,P285)=0),AND(V285&lt;&gt;"",COUNTIFS(Setup!$R$13:$R$212,V285)=0),AND(W285&lt;&gt;"",COUNTIFS(Setup!$R$13:$R$212,W285)=0),AND(X285&lt;&gt;"",COUNTIFS(Setup!$S$13:$S$212,X285)=0),AND(Y285&lt;&gt;"",COUNTIFS(Setup!$S$13:$S$212,Y285)=0),AND(Z285&lt;&gt;"",COUNTIFS(Setup!$T$13:$T$212,Z285)=0)),"Use listed categories",IF(J285="Pending","Confirm work-relatedness",IF(COUNTIFS($AI$9:$AI$1008,AI285,$C$9:$C$1008,"&lt;&gt;"&amp;C285)&gt;0,"Event dates disagree",IF(OR(AND(Q285&lt;&gt;"",OR(NOT(ISNUMBER(Q285)),Q285&lt;0)),AND(R285&lt;&gt;"",OR(NOT(ISNUMBER(R285)),R285&lt;0)),AND(S285&lt;&gt;"",OR(NOT(ISNUMBER(S285)),S285&lt;0))),"Check days / cost",IF(AND(I285="Lost time",OR(NOT(ISNUMBER(Q285)),Q285&lt;1)),"Enter lost days",IF(AND(I285="Restricted / modified work",OR(NOT(ISNUMBER(R285)),R285&lt;1)),"Enter restricted days",IF(AND(Z285="Closed",NOT(ISNUMBER(AB285))),"Enter closure date",IF(AND(ISNUMBER(AB285),OR(AB285&lt;C285,AB285&gt;TODAY())),"Check closure date","Ready"))))))))))))))</f>
        <v/>
      </c>
    </row>
    <row r="286" spans="1:37" ht="24.95" customHeight="1">
      <c r="A286" s="23"/>
      <c r="B286" s="23"/>
      <c r="C286" s="24"/>
      <c r="D286" s="25"/>
      <c r="E286" s="26"/>
      <c r="F286" s="26"/>
      <c r="G286" s="26"/>
      <c r="H286" s="26"/>
      <c r="I286" s="26"/>
      <c r="J286" s="26"/>
      <c r="K286" s="26"/>
      <c r="L286" s="26"/>
      <c r="M286" s="26"/>
      <c r="N286" s="26"/>
      <c r="O286" s="26"/>
      <c r="P286" s="26"/>
      <c r="Q286" s="27"/>
      <c r="R286" s="27"/>
      <c r="S286" s="28"/>
      <c r="T286" s="26"/>
      <c r="U286" s="26"/>
      <c r="V286" s="26"/>
      <c r="W286" s="26"/>
      <c r="X286" s="26"/>
      <c r="Y286" s="26"/>
      <c r="Z286" s="26"/>
      <c r="AA286" s="26"/>
      <c r="AB286" s="24"/>
      <c r="AC286" s="26"/>
      <c r="AD286" s="15" t="str">
        <f t="shared" si="24"/>
        <v/>
      </c>
      <c r="AE286" s="16" t="str">
        <f t="shared" si="25"/>
        <v/>
      </c>
      <c r="AF286" s="15" t="str">
        <f t="shared" si="26"/>
        <v/>
      </c>
      <c r="AG286" s="15">
        <f t="shared" si="27"/>
        <v>0</v>
      </c>
      <c r="AH286" s="15">
        <f t="shared" si="28"/>
        <v>0</v>
      </c>
      <c r="AI286" s="15" t="str">
        <f t="shared" si="29"/>
        <v/>
      </c>
      <c r="AJ286" s="15" t="str">
        <f>IF(AI286="","",IF(COUNTIFS($AI$9:AI286,AI286)=1,1,0))</f>
        <v/>
      </c>
      <c r="AK286" s="15" t="str">
        <f ca="1">IF(COUNTA(A286:AC286)=0,"",IF(OR(NOT(ISNUMBER(C286)),C286&lt;1),"Missing / invalid date",IF(A286="","Missing case ID",IF(COUNTIFS($A$9:$A$1008,A286)&gt;1,"Duplicate case ID",IF(C286&gt;TODAY(),"Future incident date",IF(OR(E286="",F286="",G286="",H286="",I286="",J286=""),"Complete required fields",IF(OR(AND(E286&lt;&gt;"",COUNTIFS(Setup!$F$13:$F$212,E286)=0),AND(F286&lt;&gt;"",COUNTIFS(Setup!$G$13:$G$212,F286)=0),AND(G286&lt;&gt;"",COUNTIFS(Setup!$H$13:$H$212,G286)=0),AND(H286&lt;&gt;"",COUNTIFS(Setup!$I$13:$I$212,H286)=0),AND(I286&lt;&gt;"",COUNTIFS(Setup!$J$13:$J$212,I286)=0),AND(J286&lt;&gt;"",COUNTIFS(Setup!$K$13:$K$212,J286)=0),AND(K286&lt;&gt;"",COUNTIFS(Setup!$L$13:$L$212,K286)=0),AND(L286&lt;&gt;"",COUNTIFS(Setup!$M$13:$M$212,L286)=0),AND(M286&lt;&gt;"",COUNTIFS(Setup!$N$13:$N$212,M286)=0),AND(N286&lt;&gt;"",COUNTIFS(Setup!$O$13:$O$212,N286)=0),AND(O286&lt;&gt;"",COUNTIFS(Setup!$P$13:$P$212,O286)=0),AND(P286&lt;&gt;"",COUNTIFS(Setup!$Q$13:$Q$212,P286)=0),AND(V286&lt;&gt;"",COUNTIFS(Setup!$R$13:$R$212,V286)=0),AND(W286&lt;&gt;"",COUNTIFS(Setup!$R$13:$R$212,W286)=0),AND(X286&lt;&gt;"",COUNTIFS(Setup!$S$13:$S$212,X286)=0),AND(Y286&lt;&gt;"",COUNTIFS(Setup!$S$13:$S$212,Y286)=0),AND(Z286&lt;&gt;"",COUNTIFS(Setup!$T$13:$T$212,Z286)=0)),"Use listed categories",IF(J286="Pending","Confirm work-relatedness",IF(COUNTIFS($AI$9:$AI$1008,AI286,$C$9:$C$1008,"&lt;&gt;"&amp;C286)&gt;0,"Event dates disagree",IF(OR(AND(Q286&lt;&gt;"",OR(NOT(ISNUMBER(Q286)),Q286&lt;0)),AND(R286&lt;&gt;"",OR(NOT(ISNUMBER(R286)),R286&lt;0)),AND(S286&lt;&gt;"",OR(NOT(ISNUMBER(S286)),S286&lt;0))),"Check days / cost",IF(AND(I286="Lost time",OR(NOT(ISNUMBER(Q286)),Q286&lt;1)),"Enter lost days",IF(AND(I286="Restricted / modified work",OR(NOT(ISNUMBER(R286)),R286&lt;1)),"Enter restricted days",IF(AND(Z286="Closed",NOT(ISNUMBER(AB286))),"Enter closure date",IF(AND(ISNUMBER(AB286),OR(AB286&lt;C286,AB286&gt;TODAY())),"Check closure date","Ready"))))))))))))))</f>
        <v/>
      </c>
    </row>
    <row r="287" spans="1:37" ht="24.95" customHeight="1">
      <c r="A287" s="17"/>
      <c r="B287" s="17"/>
      <c r="C287" s="18"/>
      <c r="D287" s="19"/>
      <c r="E287" s="20"/>
      <c r="F287" s="20"/>
      <c r="G287" s="20"/>
      <c r="H287" s="20"/>
      <c r="I287" s="20"/>
      <c r="J287" s="20"/>
      <c r="K287" s="20"/>
      <c r="L287" s="20"/>
      <c r="M287" s="20"/>
      <c r="N287" s="20"/>
      <c r="O287" s="20"/>
      <c r="P287" s="20"/>
      <c r="Q287" s="21"/>
      <c r="R287" s="21"/>
      <c r="S287" s="22"/>
      <c r="T287" s="20"/>
      <c r="U287" s="20"/>
      <c r="V287" s="20"/>
      <c r="W287" s="20"/>
      <c r="X287" s="20"/>
      <c r="Y287" s="20"/>
      <c r="Z287" s="20"/>
      <c r="AA287" s="20"/>
      <c r="AB287" s="18"/>
      <c r="AC287" s="20"/>
      <c r="AD287" s="15" t="str">
        <f t="shared" si="24"/>
        <v/>
      </c>
      <c r="AE287" s="16" t="str">
        <f t="shared" si="25"/>
        <v/>
      </c>
      <c r="AF287" s="15" t="str">
        <f t="shared" si="26"/>
        <v/>
      </c>
      <c r="AG287" s="15">
        <f t="shared" si="27"/>
        <v>0</v>
      </c>
      <c r="AH287" s="15">
        <f t="shared" si="28"/>
        <v>0</v>
      </c>
      <c r="AI287" s="15" t="str">
        <f t="shared" si="29"/>
        <v/>
      </c>
      <c r="AJ287" s="15" t="str">
        <f>IF(AI287="","",IF(COUNTIFS($AI$9:AI287,AI287)=1,1,0))</f>
        <v/>
      </c>
      <c r="AK287" s="15" t="str">
        <f ca="1">IF(COUNTA(A287:AC287)=0,"",IF(OR(NOT(ISNUMBER(C287)),C287&lt;1),"Missing / invalid date",IF(A287="","Missing case ID",IF(COUNTIFS($A$9:$A$1008,A287)&gt;1,"Duplicate case ID",IF(C287&gt;TODAY(),"Future incident date",IF(OR(E287="",F287="",G287="",H287="",I287="",J287=""),"Complete required fields",IF(OR(AND(E287&lt;&gt;"",COUNTIFS(Setup!$F$13:$F$212,E287)=0),AND(F287&lt;&gt;"",COUNTIFS(Setup!$G$13:$G$212,F287)=0),AND(G287&lt;&gt;"",COUNTIFS(Setup!$H$13:$H$212,G287)=0),AND(H287&lt;&gt;"",COUNTIFS(Setup!$I$13:$I$212,H287)=0),AND(I287&lt;&gt;"",COUNTIFS(Setup!$J$13:$J$212,I287)=0),AND(J287&lt;&gt;"",COUNTIFS(Setup!$K$13:$K$212,J287)=0),AND(K287&lt;&gt;"",COUNTIFS(Setup!$L$13:$L$212,K287)=0),AND(L287&lt;&gt;"",COUNTIFS(Setup!$M$13:$M$212,L287)=0),AND(M287&lt;&gt;"",COUNTIFS(Setup!$N$13:$N$212,M287)=0),AND(N287&lt;&gt;"",COUNTIFS(Setup!$O$13:$O$212,N287)=0),AND(O287&lt;&gt;"",COUNTIFS(Setup!$P$13:$P$212,O287)=0),AND(P287&lt;&gt;"",COUNTIFS(Setup!$Q$13:$Q$212,P287)=0),AND(V287&lt;&gt;"",COUNTIFS(Setup!$R$13:$R$212,V287)=0),AND(W287&lt;&gt;"",COUNTIFS(Setup!$R$13:$R$212,W287)=0),AND(X287&lt;&gt;"",COUNTIFS(Setup!$S$13:$S$212,X287)=0),AND(Y287&lt;&gt;"",COUNTIFS(Setup!$S$13:$S$212,Y287)=0),AND(Z287&lt;&gt;"",COUNTIFS(Setup!$T$13:$T$212,Z287)=0)),"Use listed categories",IF(J287="Pending","Confirm work-relatedness",IF(COUNTIFS($AI$9:$AI$1008,AI287,$C$9:$C$1008,"&lt;&gt;"&amp;C287)&gt;0,"Event dates disagree",IF(OR(AND(Q287&lt;&gt;"",OR(NOT(ISNUMBER(Q287)),Q287&lt;0)),AND(R287&lt;&gt;"",OR(NOT(ISNUMBER(R287)),R287&lt;0)),AND(S287&lt;&gt;"",OR(NOT(ISNUMBER(S287)),S287&lt;0))),"Check days / cost",IF(AND(I287="Lost time",OR(NOT(ISNUMBER(Q287)),Q287&lt;1)),"Enter lost days",IF(AND(I287="Restricted / modified work",OR(NOT(ISNUMBER(R287)),R287&lt;1)),"Enter restricted days",IF(AND(Z287="Closed",NOT(ISNUMBER(AB287))),"Enter closure date",IF(AND(ISNUMBER(AB287),OR(AB287&lt;C287,AB287&gt;TODAY())),"Check closure date","Ready"))))))))))))))</f>
        <v/>
      </c>
    </row>
    <row r="288" spans="1:37" ht="24.95" customHeight="1">
      <c r="A288" s="23"/>
      <c r="B288" s="23"/>
      <c r="C288" s="24"/>
      <c r="D288" s="25"/>
      <c r="E288" s="26"/>
      <c r="F288" s="26"/>
      <c r="G288" s="26"/>
      <c r="H288" s="26"/>
      <c r="I288" s="26"/>
      <c r="J288" s="26"/>
      <c r="K288" s="26"/>
      <c r="L288" s="26"/>
      <c r="M288" s="26"/>
      <c r="N288" s="26"/>
      <c r="O288" s="26"/>
      <c r="P288" s="26"/>
      <c r="Q288" s="27"/>
      <c r="R288" s="27"/>
      <c r="S288" s="28"/>
      <c r="T288" s="26"/>
      <c r="U288" s="26"/>
      <c r="V288" s="26"/>
      <c r="W288" s="26"/>
      <c r="X288" s="26"/>
      <c r="Y288" s="26"/>
      <c r="Z288" s="26"/>
      <c r="AA288" s="26"/>
      <c r="AB288" s="24"/>
      <c r="AC288" s="26"/>
      <c r="AD288" s="15" t="str">
        <f t="shared" si="24"/>
        <v/>
      </c>
      <c r="AE288" s="16" t="str">
        <f t="shared" si="25"/>
        <v/>
      </c>
      <c r="AF288" s="15" t="str">
        <f t="shared" si="26"/>
        <v/>
      </c>
      <c r="AG288" s="15">
        <f t="shared" si="27"/>
        <v>0</v>
      </c>
      <c r="AH288" s="15">
        <f t="shared" si="28"/>
        <v>0</v>
      </c>
      <c r="AI288" s="15" t="str">
        <f t="shared" si="29"/>
        <v/>
      </c>
      <c r="AJ288" s="15" t="str">
        <f>IF(AI288="","",IF(COUNTIFS($AI$9:AI288,AI288)=1,1,0))</f>
        <v/>
      </c>
      <c r="AK288" s="15" t="str">
        <f ca="1">IF(COUNTA(A288:AC288)=0,"",IF(OR(NOT(ISNUMBER(C288)),C288&lt;1),"Missing / invalid date",IF(A288="","Missing case ID",IF(COUNTIFS($A$9:$A$1008,A288)&gt;1,"Duplicate case ID",IF(C288&gt;TODAY(),"Future incident date",IF(OR(E288="",F288="",G288="",H288="",I288="",J288=""),"Complete required fields",IF(OR(AND(E288&lt;&gt;"",COUNTIFS(Setup!$F$13:$F$212,E288)=0),AND(F288&lt;&gt;"",COUNTIFS(Setup!$G$13:$G$212,F288)=0),AND(G288&lt;&gt;"",COUNTIFS(Setup!$H$13:$H$212,G288)=0),AND(H288&lt;&gt;"",COUNTIFS(Setup!$I$13:$I$212,H288)=0),AND(I288&lt;&gt;"",COUNTIFS(Setup!$J$13:$J$212,I288)=0),AND(J288&lt;&gt;"",COUNTIFS(Setup!$K$13:$K$212,J288)=0),AND(K288&lt;&gt;"",COUNTIFS(Setup!$L$13:$L$212,K288)=0),AND(L288&lt;&gt;"",COUNTIFS(Setup!$M$13:$M$212,L288)=0),AND(M288&lt;&gt;"",COUNTIFS(Setup!$N$13:$N$212,M288)=0),AND(N288&lt;&gt;"",COUNTIFS(Setup!$O$13:$O$212,N288)=0),AND(O288&lt;&gt;"",COUNTIFS(Setup!$P$13:$P$212,O288)=0),AND(P288&lt;&gt;"",COUNTIFS(Setup!$Q$13:$Q$212,P288)=0),AND(V288&lt;&gt;"",COUNTIFS(Setup!$R$13:$R$212,V288)=0),AND(W288&lt;&gt;"",COUNTIFS(Setup!$R$13:$R$212,W288)=0),AND(X288&lt;&gt;"",COUNTIFS(Setup!$S$13:$S$212,X288)=0),AND(Y288&lt;&gt;"",COUNTIFS(Setup!$S$13:$S$212,Y288)=0),AND(Z288&lt;&gt;"",COUNTIFS(Setup!$T$13:$T$212,Z288)=0)),"Use listed categories",IF(J288="Pending","Confirm work-relatedness",IF(COUNTIFS($AI$9:$AI$1008,AI288,$C$9:$C$1008,"&lt;&gt;"&amp;C288)&gt;0,"Event dates disagree",IF(OR(AND(Q288&lt;&gt;"",OR(NOT(ISNUMBER(Q288)),Q288&lt;0)),AND(R288&lt;&gt;"",OR(NOT(ISNUMBER(R288)),R288&lt;0)),AND(S288&lt;&gt;"",OR(NOT(ISNUMBER(S288)),S288&lt;0))),"Check days / cost",IF(AND(I288="Lost time",OR(NOT(ISNUMBER(Q288)),Q288&lt;1)),"Enter lost days",IF(AND(I288="Restricted / modified work",OR(NOT(ISNUMBER(R288)),R288&lt;1)),"Enter restricted days",IF(AND(Z288="Closed",NOT(ISNUMBER(AB288))),"Enter closure date",IF(AND(ISNUMBER(AB288),OR(AB288&lt;C288,AB288&gt;TODAY())),"Check closure date","Ready"))))))))))))))</f>
        <v/>
      </c>
    </row>
    <row r="289" spans="1:37" ht="24.95" customHeight="1">
      <c r="A289" s="17"/>
      <c r="B289" s="17"/>
      <c r="C289" s="18"/>
      <c r="D289" s="19"/>
      <c r="E289" s="20"/>
      <c r="F289" s="20"/>
      <c r="G289" s="20"/>
      <c r="H289" s="20"/>
      <c r="I289" s="20"/>
      <c r="J289" s="20"/>
      <c r="K289" s="20"/>
      <c r="L289" s="20"/>
      <c r="M289" s="20"/>
      <c r="N289" s="20"/>
      <c r="O289" s="20"/>
      <c r="P289" s="20"/>
      <c r="Q289" s="21"/>
      <c r="R289" s="21"/>
      <c r="S289" s="22"/>
      <c r="T289" s="20"/>
      <c r="U289" s="20"/>
      <c r="V289" s="20"/>
      <c r="W289" s="20"/>
      <c r="X289" s="20"/>
      <c r="Y289" s="20"/>
      <c r="Z289" s="20"/>
      <c r="AA289" s="20"/>
      <c r="AB289" s="18"/>
      <c r="AC289" s="20"/>
      <c r="AD289" s="15" t="str">
        <f t="shared" si="24"/>
        <v/>
      </c>
      <c r="AE289" s="16" t="str">
        <f t="shared" si="25"/>
        <v/>
      </c>
      <c r="AF289" s="15" t="str">
        <f t="shared" si="26"/>
        <v/>
      </c>
      <c r="AG289" s="15">
        <f t="shared" si="27"/>
        <v>0</v>
      </c>
      <c r="AH289" s="15">
        <f t="shared" si="28"/>
        <v>0</v>
      </c>
      <c r="AI289" s="15" t="str">
        <f t="shared" si="29"/>
        <v/>
      </c>
      <c r="AJ289" s="15" t="str">
        <f>IF(AI289="","",IF(COUNTIFS($AI$9:AI289,AI289)=1,1,0))</f>
        <v/>
      </c>
      <c r="AK289" s="15" t="str">
        <f ca="1">IF(COUNTA(A289:AC289)=0,"",IF(OR(NOT(ISNUMBER(C289)),C289&lt;1),"Missing / invalid date",IF(A289="","Missing case ID",IF(COUNTIFS($A$9:$A$1008,A289)&gt;1,"Duplicate case ID",IF(C289&gt;TODAY(),"Future incident date",IF(OR(E289="",F289="",G289="",H289="",I289="",J289=""),"Complete required fields",IF(OR(AND(E289&lt;&gt;"",COUNTIFS(Setup!$F$13:$F$212,E289)=0),AND(F289&lt;&gt;"",COUNTIFS(Setup!$G$13:$G$212,F289)=0),AND(G289&lt;&gt;"",COUNTIFS(Setup!$H$13:$H$212,G289)=0),AND(H289&lt;&gt;"",COUNTIFS(Setup!$I$13:$I$212,H289)=0),AND(I289&lt;&gt;"",COUNTIFS(Setup!$J$13:$J$212,I289)=0),AND(J289&lt;&gt;"",COUNTIFS(Setup!$K$13:$K$212,J289)=0),AND(K289&lt;&gt;"",COUNTIFS(Setup!$L$13:$L$212,K289)=0),AND(L289&lt;&gt;"",COUNTIFS(Setup!$M$13:$M$212,L289)=0),AND(M289&lt;&gt;"",COUNTIFS(Setup!$N$13:$N$212,M289)=0),AND(N289&lt;&gt;"",COUNTIFS(Setup!$O$13:$O$212,N289)=0),AND(O289&lt;&gt;"",COUNTIFS(Setup!$P$13:$P$212,O289)=0),AND(P289&lt;&gt;"",COUNTIFS(Setup!$Q$13:$Q$212,P289)=0),AND(V289&lt;&gt;"",COUNTIFS(Setup!$R$13:$R$212,V289)=0),AND(W289&lt;&gt;"",COUNTIFS(Setup!$R$13:$R$212,W289)=0),AND(X289&lt;&gt;"",COUNTIFS(Setup!$S$13:$S$212,X289)=0),AND(Y289&lt;&gt;"",COUNTIFS(Setup!$S$13:$S$212,Y289)=0),AND(Z289&lt;&gt;"",COUNTIFS(Setup!$T$13:$T$212,Z289)=0)),"Use listed categories",IF(J289="Pending","Confirm work-relatedness",IF(COUNTIFS($AI$9:$AI$1008,AI289,$C$9:$C$1008,"&lt;&gt;"&amp;C289)&gt;0,"Event dates disagree",IF(OR(AND(Q289&lt;&gt;"",OR(NOT(ISNUMBER(Q289)),Q289&lt;0)),AND(R289&lt;&gt;"",OR(NOT(ISNUMBER(R289)),R289&lt;0)),AND(S289&lt;&gt;"",OR(NOT(ISNUMBER(S289)),S289&lt;0))),"Check days / cost",IF(AND(I289="Lost time",OR(NOT(ISNUMBER(Q289)),Q289&lt;1)),"Enter lost days",IF(AND(I289="Restricted / modified work",OR(NOT(ISNUMBER(R289)),R289&lt;1)),"Enter restricted days",IF(AND(Z289="Closed",NOT(ISNUMBER(AB289))),"Enter closure date",IF(AND(ISNUMBER(AB289),OR(AB289&lt;C289,AB289&gt;TODAY())),"Check closure date","Ready"))))))))))))))</f>
        <v/>
      </c>
    </row>
    <row r="290" spans="1:37" ht="24.95" customHeight="1">
      <c r="A290" s="23"/>
      <c r="B290" s="23"/>
      <c r="C290" s="24"/>
      <c r="D290" s="25"/>
      <c r="E290" s="26"/>
      <c r="F290" s="26"/>
      <c r="G290" s="26"/>
      <c r="H290" s="26"/>
      <c r="I290" s="26"/>
      <c r="J290" s="26"/>
      <c r="K290" s="26"/>
      <c r="L290" s="26"/>
      <c r="M290" s="26"/>
      <c r="N290" s="26"/>
      <c r="O290" s="26"/>
      <c r="P290" s="26"/>
      <c r="Q290" s="27"/>
      <c r="R290" s="27"/>
      <c r="S290" s="28"/>
      <c r="T290" s="26"/>
      <c r="U290" s="26"/>
      <c r="V290" s="26"/>
      <c r="W290" s="26"/>
      <c r="X290" s="26"/>
      <c r="Y290" s="26"/>
      <c r="Z290" s="26"/>
      <c r="AA290" s="26"/>
      <c r="AB290" s="24"/>
      <c r="AC290" s="26"/>
      <c r="AD290" s="15" t="str">
        <f t="shared" si="24"/>
        <v/>
      </c>
      <c r="AE290" s="16" t="str">
        <f t="shared" si="25"/>
        <v/>
      </c>
      <c r="AF290" s="15" t="str">
        <f t="shared" si="26"/>
        <v/>
      </c>
      <c r="AG290" s="15">
        <f t="shared" si="27"/>
        <v>0</v>
      </c>
      <c r="AH290" s="15">
        <f t="shared" si="28"/>
        <v>0</v>
      </c>
      <c r="AI290" s="15" t="str">
        <f t="shared" si="29"/>
        <v/>
      </c>
      <c r="AJ290" s="15" t="str">
        <f>IF(AI290="","",IF(COUNTIFS($AI$9:AI290,AI290)=1,1,0))</f>
        <v/>
      </c>
      <c r="AK290" s="15" t="str">
        <f ca="1">IF(COUNTA(A290:AC290)=0,"",IF(OR(NOT(ISNUMBER(C290)),C290&lt;1),"Missing / invalid date",IF(A290="","Missing case ID",IF(COUNTIFS($A$9:$A$1008,A290)&gt;1,"Duplicate case ID",IF(C290&gt;TODAY(),"Future incident date",IF(OR(E290="",F290="",G290="",H290="",I290="",J290=""),"Complete required fields",IF(OR(AND(E290&lt;&gt;"",COUNTIFS(Setup!$F$13:$F$212,E290)=0),AND(F290&lt;&gt;"",COUNTIFS(Setup!$G$13:$G$212,F290)=0),AND(G290&lt;&gt;"",COUNTIFS(Setup!$H$13:$H$212,G290)=0),AND(H290&lt;&gt;"",COUNTIFS(Setup!$I$13:$I$212,H290)=0),AND(I290&lt;&gt;"",COUNTIFS(Setup!$J$13:$J$212,I290)=0),AND(J290&lt;&gt;"",COUNTIFS(Setup!$K$13:$K$212,J290)=0),AND(K290&lt;&gt;"",COUNTIFS(Setup!$L$13:$L$212,K290)=0),AND(L290&lt;&gt;"",COUNTIFS(Setup!$M$13:$M$212,L290)=0),AND(M290&lt;&gt;"",COUNTIFS(Setup!$N$13:$N$212,M290)=0),AND(N290&lt;&gt;"",COUNTIFS(Setup!$O$13:$O$212,N290)=0),AND(O290&lt;&gt;"",COUNTIFS(Setup!$P$13:$P$212,O290)=0),AND(P290&lt;&gt;"",COUNTIFS(Setup!$Q$13:$Q$212,P290)=0),AND(V290&lt;&gt;"",COUNTIFS(Setup!$R$13:$R$212,V290)=0),AND(W290&lt;&gt;"",COUNTIFS(Setup!$R$13:$R$212,W290)=0),AND(X290&lt;&gt;"",COUNTIFS(Setup!$S$13:$S$212,X290)=0),AND(Y290&lt;&gt;"",COUNTIFS(Setup!$S$13:$S$212,Y290)=0),AND(Z290&lt;&gt;"",COUNTIFS(Setup!$T$13:$T$212,Z290)=0)),"Use listed categories",IF(J290="Pending","Confirm work-relatedness",IF(COUNTIFS($AI$9:$AI$1008,AI290,$C$9:$C$1008,"&lt;&gt;"&amp;C290)&gt;0,"Event dates disagree",IF(OR(AND(Q290&lt;&gt;"",OR(NOT(ISNUMBER(Q290)),Q290&lt;0)),AND(R290&lt;&gt;"",OR(NOT(ISNUMBER(R290)),R290&lt;0)),AND(S290&lt;&gt;"",OR(NOT(ISNUMBER(S290)),S290&lt;0))),"Check days / cost",IF(AND(I290="Lost time",OR(NOT(ISNUMBER(Q290)),Q290&lt;1)),"Enter lost days",IF(AND(I290="Restricted / modified work",OR(NOT(ISNUMBER(R290)),R290&lt;1)),"Enter restricted days",IF(AND(Z290="Closed",NOT(ISNUMBER(AB290))),"Enter closure date",IF(AND(ISNUMBER(AB290),OR(AB290&lt;C290,AB290&gt;TODAY())),"Check closure date","Ready"))))))))))))))</f>
        <v/>
      </c>
    </row>
    <row r="291" spans="1:37" ht="24.95" customHeight="1">
      <c r="A291" s="17"/>
      <c r="B291" s="17"/>
      <c r="C291" s="18"/>
      <c r="D291" s="19"/>
      <c r="E291" s="20"/>
      <c r="F291" s="20"/>
      <c r="G291" s="20"/>
      <c r="H291" s="20"/>
      <c r="I291" s="20"/>
      <c r="J291" s="20"/>
      <c r="K291" s="20"/>
      <c r="L291" s="20"/>
      <c r="M291" s="20"/>
      <c r="N291" s="20"/>
      <c r="O291" s="20"/>
      <c r="P291" s="20"/>
      <c r="Q291" s="21"/>
      <c r="R291" s="21"/>
      <c r="S291" s="22"/>
      <c r="T291" s="20"/>
      <c r="U291" s="20"/>
      <c r="V291" s="20"/>
      <c r="W291" s="20"/>
      <c r="X291" s="20"/>
      <c r="Y291" s="20"/>
      <c r="Z291" s="20"/>
      <c r="AA291" s="20"/>
      <c r="AB291" s="18"/>
      <c r="AC291" s="20"/>
      <c r="AD291" s="15" t="str">
        <f t="shared" si="24"/>
        <v/>
      </c>
      <c r="AE291" s="16" t="str">
        <f t="shared" si="25"/>
        <v/>
      </c>
      <c r="AF291" s="15" t="str">
        <f t="shared" si="26"/>
        <v/>
      </c>
      <c r="AG291" s="15">
        <f t="shared" si="27"/>
        <v>0</v>
      </c>
      <c r="AH291" s="15">
        <f t="shared" si="28"/>
        <v>0</v>
      </c>
      <c r="AI291" s="15" t="str">
        <f t="shared" si="29"/>
        <v/>
      </c>
      <c r="AJ291" s="15" t="str">
        <f>IF(AI291="","",IF(COUNTIFS($AI$9:AI291,AI291)=1,1,0))</f>
        <v/>
      </c>
      <c r="AK291" s="15" t="str">
        <f ca="1">IF(COUNTA(A291:AC291)=0,"",IF(OR(NOT(ISNUMBER(C291)),C291&lt;1),"Missing / invalid date",IF(A291="","Missing case ID",IF(COUNTIFS($A$9:$A$1008,A291)&gt;1,"Duplicate case ID",IF(C291&gt;TODAY(),"Future incident date",IF(OR(E291="",F291="",G291="",H291="",I291="",J291=""),"Complete required fields",IF(OR(AND(E291&lt;&gt;"",COUNTIFS(Setup!$F$13:$F$212,E291)=0),AND(F291&lt;&gt;"",COUNTIFS(Setup!$G$13:$G$212,F291)=0),AND(G291&lt;&gt;"",COUNTIFS(Setup!$H$13:$H$212,G291)=0),AND(H291&lt;&gt;"",COUNTIFS(Setup!$I$13:$I$212,H291)=0),AND(I291&lt;&gt;"",COUNTIFS(Setup!$J$13:$J$212,I291)=0),AND(J291&lt;&gt;"",COUNTIFS(Setup!$K$13:$K$212,J291)=0),AND(K291&lt;&gt;"",COUNTIFS(Setup!$L$13:$L$212,K291)=0),AND(L291&lt;&gt;"",COUNTIFS(Setup!$M$13:$M$212,L291)=0),AND(M291&lt;&gt;"",COUNTIFS(Setup!$N$13:$N$212,M291)=0),AND(N291&lt;&gt;"",COUNTIFS(Setup!$O$13:$O$212,N291)=0),AND(O291&lt;&gt;"",COUNTIFS(Setup!$P$13:$P$212,O291)=0),AND(P291&lt;&gt;"",COUNTIFS(Setup!$Q$13:$Q$212,P291)=0),AND(V291&lt;&gt;"",COUNTIFS(Setup!$R$13:$R$212,V291)=0),AND(W291&lt;&gt;"",COUNTIFS(Setup!$R$13:$R$212,W291)=0),AND(X291&lt;&gt;"",COUNTIFS(Setup!$S$13:$S$212,X291)=0),AND(Y291&lt;&gt;"",COUNTIFS(Setup!$S$13:$S$212,Y291)=0),AND(Z291&lt;&gt;"",COUNTIFS(Setup!$T$13:$T$212,Z291)=0)),"Use listed categories",IF(J291="Pending","Confirm work-relatedness",IF(COUNTIFS($AI$9:$AI$1008,AI291,$C$9:$C$1008,"&lt;&gt;"&amp;C291)&gt;0,"Event dates disagree",IF(OR(AND(Q291&lt;&gt;"",OR(NOT(ISNUMBER(Q291)),Q291&lt;0)),AND(R291&lt;&gt;"",OR(NOT(ISNUMBER(R291)),R291&lt;0)),AND(S291&lt;&gt;"",OR(NOT(ISNUMBER(S291)),S291&lt;0))),"Check days / cost",IF(AND(I291="Lost time",OR(NOT(ISNUMBER(Q291)),Q291&lt;1)),"Enter lost days",IF(AND(I291="Restricted / modified work",OR(NOT(ISNUMBER(R291)),R291&lt;1)),"Enter restricted days",IF(AND(Z291="Closed",NOT(ISNUMBER(AB291))),"Enter closure date",IF(AND(ISNUMBER(AB291),OR(AB291&lt;C291,AB291&gt;TODAY())),"Check closure date","Ready"))))))))))))))</f>
        <v/>
      </c>
    </row>
    <row r="292" spans="1:37" ht="24.95" customHeight="1">
      <c r="A292" s="23"/>
      <c r="B292" s="23"/>
      <c r="C292" s="24"/>
      <c r="D292" s="25"/>
      <c r="E292" s="26"/>
      <c r="F292" s="26"/>
      <c r="G292" s="26"/>
      <c r="H292" s="26"/>
      <c r="I292" s="26"/>
      <c r="J292" s="26"/>
      <c r="K292" s="26"/>
      <c r="L292" s="26"/>
      <c r="M292" s="26"/>
      <c r="N292" s="26"/>
      <c r="O292" s="26"/>
      <c r="P292" s="26"/>
      <c r="Q292" s="27"/>
      <c r="R292" s="27"/>
      <c r="S292" s="28"/>
      <c r="T292" s="26"/>
      <c r="U292" s="26"/>
      <c r="V292" s="26"/>
      <c r="W292" s="26"/>
      <c r="X292" s="26"/>
      <c r="Y292" s="26"/>
      <c r="Z292" s="26"/>
      <c r="AA292" s="26"/>
      <c r="AB292" s="24"/>
      <c r="AC292" s="26"/>
      <c r="AD292" s="15" t="str">
        <f t="shared" si="24"/>
        <v/>
      </c>
      <c r="AE292" s="16" t="str">
        <f t="shared" si="25"/>
        <v/>
      </c>
      <c r="AF292" s="15" t="str">
        <f t="shared" si="26"/>
        <v/>
      </c>
      <c r="AG292" s="15">
        <f t="shared" si="27"/>
        <v>0</v>
      </c>
      <c r="AH292" s="15">
        <f t="shared" si="28"/>
        <v>0</v>
      </c>
      <c r="AI292" s="15" t="str">
        <f t="shared" si="29"/>
        <v/>
      </c>
      <c r="AJ292" s="15" t="str">
        <f>IF(AI292="","",IF(COUNTIFS($AI$9:AI292,AI292)=1,1,0))</f>
        <v/>
      </c>
      <c r="AK292" s="15" t="str">
        <f ca="1">IF(COUNTA(A292:AC292)=0,"",IF(OR(NOT(ISNUMBER(C292)),C292&lt;1),"Missing / invalid date",IF(A292="","Missing case ID",IF(COUNTIFS($A$9:$A$1008,A292)&gt;1,"Duplicate case ID",IF(C292&gt;TODAY(),"Future incident date",IF(OR(E292="",F292="",G292="",H292="",I292="",J292=""),"Complete required fields",IF(OR(AND(E292&lt;&gt;"",COUNTIFS(Setup!$F$13:$F$212,E292)=0),AND(F292&lt;&gt;"",COUNTIFS(Setup!$G$13:$G$212,F292)=0),AND(G292&lt;&gt;"",COUNTIFS(Setup!$H$13:$H$212,G292)=0),AND(H292&lt;&gt;"",COUNTIFS(Setup!$I$13:$I$212,H292)=0),AND(I292&lt;&gt;"",COUNTIFS(Setup!$J$13:$J$212,I292)=0),AND(J292&lt;&gt;"",COUNTIFS(Setup!$K$13:$K$212,J292)=0),AND(K292&lt;&gt;"",COUNTIFS(Setup!$L$13:$L$212,K292)=0),AND(L292&lt;&gt;"",COUNTIFS(Setup!$M$13:$M$212,L292)=0),AND(M292&lt;&gt;"",COUNTIFS(Setup!$N$13:$N$212,M292)=0),AND(N292&lt;&gt;"",COUNTIFS(Setup!$O$13:$O$212,N292)=0),AND(O292&lt;&gt;"",COUNTIFS(Setup!$P$13:$P$212,O292)=0),AND(P292&lt;&gt;"",COUNTIFS(Setup!$Q$13:$Q$212,P292)=0),AND(V292&lt;&gt;"",COUNTIFS(Setup!$R$13:$R$212,V292)=0),AND(W292&lt;&gt;"",COUNTIFS(Setup!$R$13:$R$212,W292)=0),AND(X292&lt;&gt;"",COUNTIFS(Setup!$S$13:$S$212,X292)=0),AND(Y292&lt;&gt;"",COUNTIFS(Setup!$S$13:$S$212,Y292)=0),AND(Z292&lt;&gt;"",COUNTIFS(Setup!$T$13:$T$212,Z292)=0)),"Use listed categories",IF(J292="Pending","Confirm work-relatedness",IF(COUNTIFS($AI$9:$AI$1008,AI292,$C$9:$C$1008,"&lt;&gt;"&amp;C292)&gt;0,"Event dates disagree",IF(OR(AND(Q292&lt;&gt;"",OR(NOT(ISNUMBER(Q292)),Q292&lt;0)),AND(R292&lt;&gt;"",OR(NOT(ISNUMBER(R292)),R292&lt;0)),AND(S292&lt;&gt;"",OR(NOT(ISNUMBER(S292)),S292&lt;0))),"Check days / cost",IF(AND(I292="Lost time",OR(NOT(ISNUMBER(Q292)),Q292&lt;1)),"Enter lost days",IF(AND(I292="Restricted / modified work",OR(NOT(ISNUMBER(R292)),R292&lt;1)),"Enter restricted days",IF(AND(Z292="Closed",NOT(ISNUMBER(AB292))),"Enter closure date",IF(AND(ISNUMBER(AB292),OR(AB292&lt;C292,AB292&gt;TODAY())),"Check closure date","Ready"))))))))))))))</f>
        <v/>
      </c>
    </row>
    <row r="293" spans="1:37" ht="24.95" customHeight="1">
      <c r="A293" s="17"/>
      <c r="B293" s="17"/>
      <c r="C293" s="18"/>
      <c r="D293" s="19"/>
      <c r="E293" s="20"/>
      <c r="F293" s="20"/>
      <c r="G293" s="20"/>
      <c r="H293" s="20"/>
      <c r="I293" s="20"/>
      <c r="J293" s="20"/>
      <c r="K293" s="20"/>
      <c r="L293" s="20"/>
      <c r="M293" s="20"/>
      <c r="N293" s="20"/>
      <c r="O293" s="20"/>
      <c r="P293" s="20"/>
      <c r="Q293" s="21"/>
      <c r="R293" s="21"/>
      <c r="S293" s="22"/>
      <c r="T293" s="20"/>
      <c r="U293" s="20"/>
      <c r="V293" s="20"/>
      <c r="W293" s="20"/>
      <c r="X293" s="20"/>
      <c r="Y293" s="20"/>
      <c r="Z293" s="20"/>
      <c r="AA293" s="20"/>
      <c r="AB293" s="18"/>
      <c r="AC293" s="20"/>
      <c r="AD293" s="15" t="str">
        <f t="shared" si="24"/>
        <v/>
      </c>
      <c r="AE293" s="16" t="str">
        <f t="shared" si="25"/>
        <v/>
      </c>
      <c r="AF293" s="15" t="str">
        <f t="shared" si="26"/>
        <v/>
      </c>
      <c r="AG293" s="15">
        <f t="shared" si="27"/>
        <v>0</v>
      </c>
      <c r="AH293" s="15">
        <f t="shared" si="28"/>
        <v>0</v>
      </c>
      <c r="AI293" s="15" t="str">
        <f t="shared" si="29"/>
        <v/>
      </c>
      <c r="AJ293" s="15" t="str">
        <f>IF(AI293="","",IF(COUNTIFS($AI$9:AI293,AI293)=1,1,0))</f>
        <v/>
      </c>
      <c r="AK293" s="15" t="str">
        <f ca="1">IF(COUNTA(A293:AC293)=0,"",IF(OR(NOT(ISNUMBER(C293)),C293&lt;1),"Missing / invalid date",IF(A293="","Missing case ID",IF(COUNTIFS($A$9:$A$1008,A293)&gt;1,"Duplicate case ID",IF(C293&gt;TODAY(),"Future incident date",IF(OR(E293="",F293="",G293="",H293="",I293="",J293=""),"Complete required fields",IF(OR(AND(E293&lt;&gt;"",COUNTIFS(Setup!$F$13:$F$212,E293)=0),AND(F293&lt;&gt;"",COUNTIFS(Setup!$G$13:$G$212,F293)=0),AND(G293&lt;&gt;"",COUNTIFS(Setup!$H$13:$H$212,G293)=0),AND(H293&lt;&gt;"",COUNTIFS(Setup!$I$13:$I$212,H293)=0),AND(I293&lt;&gt;"",COUNTIFS(Setup!$J$13:$J$212,I293)=0),AND(J293&lt;&gt;"",COUNTIFS(Setup!$K$13:$K$212,J293)=0),AND(K293&lt;&gt;"",COUNTIFS(Setup!$L$13:$L$212,K293)=0),AND(L293&lt;&gt;"",COUNTIFS(Setup!$M$13:$M$212,L293)=0),AND(M293&lt;&gt;"",COUNTIFS(Setup!$N$13:$N$212,M293)=0),AND(N293&lt;&gt;"",COUNTIFS(Setup!$O$13:$O$212,N293)=0),AND(O293&lt;&gt;"",COUNTIFS(Setup!$P$13:$P$212,O293)=0),AND(P293&lt;&gt;"",COUNTIFS(Setup!$Q$13:$Q$212,P293)=0),AND(V293&lt;&gt;"",COUNTIFS(Setup!$R$13:$R$212,V293)=0),AND(W293&lt;&gt;"",COUNTIFS(Setup!$R$13:$R$212,W293)=0),AND(X293&lt;&gt;"",COUNTIFS(Setup!$S$13:$S$212,X293)=0),AND(Y293&lt;&gt;"",COUNTIFS(Setup!$S$13:$S$212,Y293)=0),AND(Z293&lt;&gt;"",COUNTIFS(Setup!$T$13:$T$212,Z293)=0)),"Use listed categories",IF(J293="Pending","Confirm work-relatedness",IF(COUNTIFS($AI$9:$AI$1008,AI293,$C$9:$C$1008,"&lt;&gt;"&amp;C293)&gt;0,"Event dates disagree",IF(OR(AND(Q293&lt;&gt;"",OR(NOT(ISNUMBER(Q293)),Q293&lt;0)),AND(R293&lt;&gt;"",OR(NOT(ISNUMBER(R293)),R293&lt;0)),AND(S293&lt;&gt;"",OR(NOT(ISNUMBER(S293)),S293&lt;0))),"Check days / cost",IF(AND(I293="Lost time",OR(NOT(ISNUMBER(Q293)),Q293&lt;1)),"Enter lost days",IF(AND(I293="Restricted / modified work",OR(NOT(ISNUMBER(R293)),R293&lt;1)),"Enter restricted days",IF(AND(Z293="Closed",NOT(ISNUMBER(AB293))),"Enter closure date",IF(AND(ISNUMBER(AB293),OR(AB293&lt;C293,AB293&gt;TODAY())),"Check closure date","Ready"))))))))))))))</f>
        <v/>
      </c>
    </row>
    <row r="294" spans="1:37" ht="24.95" customHeight="1">
      <c r="A294" s="23"/>
      <c r="B294" s="23"/>
      <c r="C294" s="24"/>
      <c r="D294" s="25"/>
      <c r="E294" s="26"/>
      <c r="F294" s="26"/>
      <c r="G294" s="26"/>
      <c r="H294" s="26"/>
      <c r="I294" s="26"/>
      <c r="J294" s="26"/>
      <c r="K294" s="26"/>
      <c r="L294" s="26"/>
      <c r="M294" s="26"/>
      <c r="N294" s="26"/>
      <c r="O294" s="26"/>
      <c r="P294" s="26"/>
      <c r="Q294" s="27"/>
      <c r="R294" s="27"/>
      <c r="S294" s="28"/>
      <c r="T294" s="26"/>
      <c r="U294" s="26"/>
      <c r="V294" s="26"/>
      <c r="W294" s="26"/>
      <c r="X294" s="26"/>
      <c r="Y294" s="26"/>
      <c r="Z294" s="26"/>
      <c r="AA294" s="26"/>
      <c r="AB294" s="24"/>
      <c r="AC294" s="26"/>
      <c r="AD294" s="15" t="str">
        <f t="shared" si="24"/>
        <v/>
      </c>
      <c r="AE294" s="16" t="str">
        <f t="shared" si="25"/>
        <v/>
      </c>
      <c r="AF294" s="15" t="str">
        <f t="shared" si="26"/>
        <v/>
      </c>
      <c r="AG294" s="15">
        <f t="shared" si="27"/>
        <v>0</v>
      </c>
      <c r="AH294" s="15">
        <f t="shared" si="28"/>
        <v>0</v>
      </c>
      <c r="AI294" s="15" t="str">
        <f t="shared" si="29"/>
        <v/>
      </c>
      <c r="AJ294" s="15" t="str">
        <f>IF(AI294="","",IF(COUNTIFS($AI$9:AI294,AI294)=1,1,0))</f>
        <v/>
      </c>
      <c r="AK294" s="15" t="str">
        <f ca="1">IF(COUNTA(A294:AC294)=0,"",IF(OR(NOT(ISNUMBER(C294)),C294&lt;1),"Missing / invalid date",IF(A294="","Missing case ID",IF(COUNTIFS($A$9:$A$1008,A294)&gt;1,"Duplicate case ID",IF(C294&gt;TODAY(),"Future incident date",IF(OR(E294="",F294="",G294="",H294="",I294="",J294=""),"Complete required fields",IF(OR(AND(E294&lt;&gt;"",COUNTIFS(Setup!$F$13:$F$212,E294)=0),AND(F294&lt;&gt;"",COUNTIFS(Setup!$G$13:$G$212,F294)=0),AND(G294&lt;&gt;"",COUNTIFS(Setup!$H$13:$H$212,G294)=0),AND(H294&lt;&gt;"",COUNTIFS(Setup!$I$13:$I$212,H294)=0),AND(I294&lt;&gt;"",COUNTIFS(Setup!$J$13:$J$212,I294)=0),AND(J294&lt;&gt;"",COUNTIFS(Setup!$K$13:$K$212,J294)=0),AND(K294&lt;&gt;"",COUNTIFS(Setup!$L$13:$L$212,K294)=0),AND(L294&lt;&gt;"",COUNTIFS(Setup!$M$13:$M$212,L294)=0),AND(M294&lt;&gt;"",COUNTIFS(Setup!$N$13:$N$212,M294)=0),AND(N294&lt;&gt;"",COUNTIFS(Setup!$O$13:$O$212,N294)=0),AND(O294&lt;&gt;"",COUNTIFS(Setup!$P$13:$P$212,O294)=0),AND(P294&lt;&gt;"",COUNTIFS(Setup!$Q$13:$Q$212,P294)=0),AND(V294&lt;&gt;"",COUNTIFS(Setup!$R$13:$R$212,V294)=0),AND(W294&lt;&gt;"",COUNTIFS(Setup!$R$13:$R$212,W294)=0),AND(X294&lt;&gt;"",COUNTIFS(Setup!$S$13:$S$212,X294)=0),AND(Y294&lt;&gt;"",COUNTIFS(Setup!$S$13:$S$212,Y294)=0),AND(Z294&lt;&gt;"",COUNTIFS(Setup!$T$13:$T$212,Z294)=0)),"Use listed categories",IF(J294="Pending","Confirm work-relatedness",IF(COUNTIFS($AI$9:$AI$1008,AI294,$C$9:$C$1008,"&lt;&gt;"&amp;C294)&gt;0,"Event dates disagree",IF(OR(AND(Q294&lt;&gt;"",OR(NOT(ISNUMBER(Q294)),Q294&lt;0)),AND(R294&lt;&gt;"",OR(NOT(ISNUMBER(R294)),R294&lt;0)),AND(S294&lt;&gt;"",OR(NOT(ISNUMBER(S294)),S294&lt;0))),"Check days / cost",IF(AND(I294="Lost time",OR(NOT(ISNUMBER(Q294)),Q294&lt;1)),"Enter lost days",IF(AND(I294="Restricted / modified work",OR(NOT(ISNUMBER(R294)),R294&lt;1)),"Enter restricted days",IF(AND(Z294="Closed",NOT(ISNUMBER(AB294))),"Enter closure date",IF(AND(ISNUMBER(AB294),OR(AB294&lt;C294,AB294&gt;TODAY())),"Check closure date","Ready"))))))))))))))</f>
        <v/>
      </c>
    </row>
    <row r="295" spans="1:37" ht="24.95" customHeight="1">
      <c r="A295" s="17"/>
      <c r="B295" s="17"/>
      <c r="C295" s="18"/>
      <c r="D295" s="19"/>
      <c r="E295" s="20"/>
      <c r="F295" s="20"/>
      <c r="G295" s="20"/>
      <c r="H295" s="20"/>
      <c r="I295" s="20"/>
      <c r="J295" s="20"/>
      <c r="K295" s="20"/>
      <c r="L295" s="20"/>
      <c r="M295" s="20"/>
      <c r="N295" s="20"/>
      <c r="O295" s="20"/>
      <c r="P295" s="20"/>
      <c r="Q295" s="21"/>
      <c r="R295" s="21"/>
      <c r="S295" s="22"/>
      <c r="T295" s="20"/>
      <c r="U295" s="20"/>
      <c r="V295" s="20"/>
      <c r="W295" s="20"/>
      <c r="X295" s="20"/>
      <c r="Y295" s="20"/>
      <c r="Z295" s="20"/>
      <c r="AA295" s="20"/>
      <c r="AB295" s="18"/>
      <c r="AC295" s="20"/>
      <c r="AD295" s="15" t="str">
        <f t="shared" si="24"/>
        <v/>
      </c>
      <c r="AE295" s="16" t="str">
        <f t="shared" si="25"/>
        <v/>
      </c>
      <c r="AF295" s="15" t="str">
        <f t="shared" si="26"/>
        <v/>
      </c>
      <c r="AG295" s="15">
        <f t="shared" si="27"/>
        <v>0</v>
      </c>
      <c r="AH295" s="15">
        <f t="shared" si="28"/>
        <v>0</v>
      </c>
      <c r="AI295" s="15" t="str">
        <f t="shared" si="29"/>
        <v/>
      </c>
      <c r="AJ295" s="15" t="str">
        <f>IF(AI295="","",IF(COUNTIFS($AI$9:AI295,AI295)=1,1,0))</f>
        <v/>
      </c>
      <c r="AK295" s="15" t="str">
        <f ca="1">IF(COUNTA(A295:AC295)=0,"",IF(OR(NOT(ISNUMBER(C295)),C295&lt;1),"Missing / invalid date",IF(A295="","Missing case ID",IF(COUNTIFS($A$9:$A$1008,A295)&gt;1,"Duplicate case ID",IF(C295&gt;TODAY(),"Future incident date",IF(OR(E295="",F295="",G295="",H295="",I295="",J295=""),"Complete required fields",IF(OR(AND(E295&lt;&gt;"",COUNTIFS(Setup!$F$13:$F$212,E295)=0),AND(F295&lt;&gt;"",COUNTIFS(Setup!$G$13:$G$212,F295)=0),AND(G295&lt;&gt;"",COUNTIFS(Setup!$H$13:$H$212,G295)=0),AND(H295&lt;&gt;"",COUNTIFS(Setup!$I$13:$I$212,H295)=0),AND(I295&lt;&gt;"",COUNTIFS(Setup!$J$13:$J$212,I295)=0),AND(J295&lt;&gt;"",COUNTIFS(Setup!$K$13:$K$212,J295)=0),AND(K295&lt;&gt;"",COUNTIFS(Setup!$L$13:$L$212,K295)=0),AND(L295&lt;&gt;"",COUNTIFS(Setup!$M$13:$M$212,L295)=0),AND(M295&lt;&gt;"",COUNTIFS(Setup!$N$13:$N$212,M295)=0),AND(N295&lt;&gt;"",COUNTIFS(Setup!$O$13:$O$212,N295)=0),AND(O295&lt;&gt;"",COUNTIFS(Setup!$P$13:$P$212,O295)=0),AND(P295&lt;&gt;"",COUNTIFS(Setup!$Q$13:$Q$212,P295)=0),AND(V295&lt;&gt;"",COUNTIFS(Setup!$R$13:$R$212,V295)=0),AND(W295&lt;&gt;"",COUNTIFS(Setup!$R$13:$R$212,W295)=0),AND(X295&lt;&gt;"",COUNTIFS(Setup!$S$13:$S$212,X295)=0),AND(Y295&lt;&gt;"",COUNTIFS(Setup!$S$13:$S$212,Y295)=0),AND(Z295&lt;&gt;"",COUNTIFS(Setup!$T$13:$T$212,Z295)=0)),"Use listed categories",IF(J295="Pending","Confirm work-relatedness",IF(COUNTIFS($AI$9:$AI$1008,AI295,$C$9:$C$1008,"&lt;&gt;"&amp;C295)&gt;0,"Event dates disagree",IF(OR(AND(Q295&lt;&gt;"",OR(NOT(ISNUMBER(Q295)),Q295&lt;0)),AND(R295&lt;&gt;"",OR(NOT(ISNUMBER(R295)),R295&lt;0)),AND(S295&lt;&gt;"",OR(NOT(ISNUMBER(S295)),S295&lt;0))),"Check days / cost",IF(AND(I295="Lost time",OR(NOT(ISNUMBER(Q295)),Q295&lt;1)),"Enter lost days",IF(AND(I295="Restricted / modified work",OR(NOT(ISNUMBER(R295)),R295&lt;1)),"Enter restricted days",IF(AND(Z295="Closed",NOT(ISNUMBER(AB295))),"Enter closure date",IF(AND(ISNUMBER(AB295),OR(AB295&lt;C295,AB295&gt;TODAY())),"Check closure date","Ready"))))))))))))))</f>
        <v/>
      </c>
    </row>
    <row r="296" spans="1:37" ht="24.95" customHeight="1">
      <c r="A296" s="23"/>
      <c r="B296" s="23"/>
      <c r="C296" s="24"/>
      <c r="D296" s="25"/>
      <c r="E296" s="26"/>
      <c r="F296" s="26"/>
      <c r="G296" s="26"/>
      <c r="H296" s="26"/>
      <c r="I296" s="26"/>
      <c r="J296" s="26"/>
      <c r="K296" s="26"/>
      <c r="L296" s="26"/>
      <c r="M296" s="26"/>
      <c r="N296" s="26"/>
      <c r="O296" s="26"/>
      <c r="P296" s="26"/>
      <c r="Q296" s="27"/>
      <c r="R296" s="27"/>
      <c r="S296" s="28"/>
      <c r="T296" s="26"/>
      <c r="U296" s="26"/>
      <c r="V296" s="26"/>
      <c r="W296" s="26"/>
      <c r="X296" s="26"/>
      <c r="Y296" s="26"/>
      <c r="Z296" s="26"/>
      <c r="AA296" s="26"/>
      <c r="AB296" s="24"/>
      <c r="AC296" s="26"/>
      <c r="AD296" s="15" t="str">
        <f t="shared" si="24"/>
        <v/>
      </c>
      <c r="AE296" s="16" t="str">
        <f t="shared" si="25"/>
        <v/>
      </c>
      <c r="AF296" s="15" t="str">
        <f t="shared" si="26"/>
        <v/>
      </c>
      <c r="AG296" s="15">
        <f t="shared" si="27"/>
        <v>0</v>
      </c>
      <c r="AH296" s="15">
        <f t="shared" si="28"/>
        <v>0</v>
      </c>
      <c r="AI296" s="15" t="str">
        <f t="shared" si="29"/>
        <v/>
      </c>
      <c r="AJ296" s="15" t="str">
        <f>IF(AI296="","",IF(COUNTIFS($AI$9:AI296,AI296)=1,1,0))</f>
        <v/>
      </c>
      <c r="AK296" s="15" t="str">
        <f ca="1">IF(COUNTA(A296:AC296)=0,"",IF(OR(NOT(ISNUMBER(C296)),C296&lt;1),"Missing / invalid date",IF(A296="","Missing case ID",IF(COUNTIFS($A$9:$A$1008,A296)&gt;1,"Duplicate case ID",IF(C296&gt;TODAY(),"Future incident date",IF(OR(E296="",F296="",G296="",H296="",I296="",J296=""),"Complete required fields",IF(OR(AND(E296&lt;&gt;"",COUNTIFS(Setup!$F$13:$F$212,E296)=0),AND(F296&lt;&gt;"",COUNTIFS(Setup!$G$13:$G$212,F296)=0),AND(G296&lt;&gt;"",COUNTIFS(Setup!$H$13:$H$212,G296)=0),AND(H296&lt;&gt;"",COUNTIFS(Setup!$I$13:$I$212,H296)=0),AND(I296&lt;&gt;"",COUNTIFS(Setup!$J$13:$J$212,I296)=0),AND(J296&lt;&gt;"",COUNTIFS(Setup!$K$13:$K$212,J296)=0),AND(K296&lt;&gt;"",COUNTIFS(Setup!$L$13:$L$212,K296)=0),AND(L296&lt;&gt;"",COUNTIFS(Setup!$M$13:$M$212,L296)=0),AND(M296&lt;&gt;"",COUNTIFS(Setup!$N$13:$N$212,M296)=0),AND(N296&lt;&gt;"",COUNTIFS(Setup!$O$13:$O$212,N296)=0),AND(O296&lt;&gt;"",COUNTIFS(Setup!$P$13:$P$212,O296)=0),AND(P296&lt;&gt;"",COUNTIFS(Setup!$Q$13:$Q$212,P296)=0),AND(V296&lt;&gt;"",COUNTIFS(Setup!$R$13:$R$212,V296)=0),AND(W296&lt;&gt;"",COUNTIFS(Setup!$R$13:$R$212,W296)=0),AND(X296&lt;&gt;"",COUNTIFS(Setup!$S$13:$S$212,X296)=0),AND(Y296&lt;&gt;"",COUNTIFS(Setup!$S$13:$S$212,Y296)=0),AND(Z296&lt;&gt;"",COUNTIFS(Setup!$T$13:$T$212,Z296)=0)),"Use listed categories",IF(J296="Pending","Confirm work-relatedness",IF(COUNTIFS($AI$9:$AI$1008,AI296,$C$9:$C$1008,"&lt;&gt;"&amp;C296)&gt;0,"Event dates disagree",IF(OR(AND(Q296&lt;&gt;"",OR(NOT(ISNUMBER(Q296)),Q296&lt;0)),AND(R296&lt;&gt;"",OR(NOT(ISNUMBER(R296)),R296&lt;0)),AND(S296&lt;&gt;"",OR(NOT(ISNUMBER(S296)),S296&lt;0))),"Check days / cost",IF(AND(I296="Lost time",OR(NOT(ISNUMBER(Q296)),Q296&lt;1)),"Enter lost days",IF(AND(I296="Restricted / modified work",OR(NOT(ISNUMBER(R296)),R296&lt;1)),"Enter restricted days",IF(AND(Z296="Closed",NOT(ISNUMBER(AB296))),"Enter closure date",IF(AND(ISNUMBER(AB296),OR(AB296&lt;C296,AB296&gt;TODAY())),"Check closure date","Ready"))))))))))))))</f>
        <v/>
      </c>
    </row>
    <row r="297" spans="1:37" ht="24.95" customHeight="1">
      <c r="A297" s="17"/>
      <c r="B297" s="17"/>
      <c r="C297" s="18"/>
      <c r="D297" s="19"/>
      <c r="E297" s="20"/>
      <c r="F297" s="20"/>
      <c r="G297" s="20"/>
      <c r="H297" s="20"/>
      <c r="I297" s="20"/>
      <c r="J297" s="20"/>
      <c r="K297" s="20"/>
      <c r="L297" s="20"/>
      <c r="M297" s="20"/>
      <c r="N297" s="20"/>
      <c r="O297" s="20"/>
      <c r="P297" s="20"/>
      <c r="Q297" s="21"/>
      <c r="R297" s="21"/>
      <c r="S297" s="22"/>
      <c r="T297" s="20"/>
      <c r="U297" s="20"/>
      <c r="V297" s="20"/>
      <c r="W297" s="20"/>
      <c r="X297" s="20"/>
      <c r="Y297" s="20"/>
      <c r="Z297" s="20"/>
      <c r="AA297" s="20"/>
      <c r="AB297" s="18"/>
      <c r="AC297" s="20"/>
      <c r="AD297" s="15" t="str">
        <f t="shared" si="24"/>
        <v/>
      </c>
      <c r="AE297" s="16" t="str">
        <f t="shared" si="25"/>
        <v/>
      </c>
      <c r="AF297" s="15" t="str">
        <f t="shared" si="26"/>
        <v/>
      </c>
      <c r="AG297" s="15">
        <f t="shared" si="27"/>
        <v>0</v>
      </c>
      <c r="AH297" s="15">
        <f t="shared" si="28"/>
        <v>0</v>
      </c>
      <c r="AI297" s="15" t="str">
        <f t="shared" si="29"/>
        <v/>
      </c>
      <c r="AJ297" s="15" t="str">
        <f>IF(AI297="","",IF(COUNTIFS($AI$9:AI297,AI297)=1,1,0))</f>
        <v/>
      </c>
      <c r="AK297" s="15" t="str">
        <f ca="1">IF(COUNTA(A297:AC297)=0,"",IF(OR(NOT(ISNUMBER(C297)),C297&lt;1),"Missing / invalid date",IF(A297="","Missing case ID",IF(COUNTIFS($A$9:$A$1008,A297)&gt;1,"Duplicate case ID",IF(C297&gt;TODAY(),"Future incident date",IF(OR(E297="",F297="",G297="",H297="",I297="",J297=""),"Complete required fields",IF(OR(AND(E297&lt;&gt;"",COUNTIFS(Setup!$F$13:$F$212,E297)=0),AND(F297&lt;&gt;"",COUNTIFS(Setup!$G$13:$G$212,F297)=0),AND(G297&lt;&gt;"",COUNTIFS(Setup!$H$13:$H$212,G297)=0),AND(H297&lt;&gt;"",COUNTIFS(Setup!$I$13:$I$212,H297)=0),AND(I297&lt;&gt;"",COUNTIFS(Setup!$J$13:$J$212,I297)=0),AND(J297&lt;&gt;"",COUNTIFS(Setup!$K$13:$K$212,J297)=0),AND(K297&lt;&gt;"",COUNTIFS(Setup!$L$13:$L$212,K297)=0),AND(L297&lt;&gt;"",COUNTIFS(Setup!$M$13:$M$212,L297)=0),AND(M297&lt;&gt;"",COUNTIFS(Setup!$N$13:$N$212,M297)=0),AND(N297&lt;&gt;"",COUNTIFS(Setup!$O$13:$O$212,N297)=0),AND(O297&lt;&gt;"",COUNTIFS(Setup!$P$13:$P$212,O297)=0),AND(P297&lt;&gt;"",COUNTIFS(Setup!$Q$13:$Q$212,P297)=0),AND(V297&lt;&gt;"",COUNTIFS(Setup!$R$13:$R$212,V297)=0),AND(W297&lt;&gt;"",COUNTIFS(Setup!$R$13:$R$212,W297)=0),AND(X297&lt;&gt;"",COUNTIFS(Setup!$S$13:$S$212,X297)=0),AND(Y297&lt;&gt;"",COUNTIFS(Setup!$S$13:$S$212,Y297)=0),AND(Z297&lt;&gt;"",COUNTIFS(Setup!$T$13:$T$212,Z297)=0)),"Use listed categories",IF(J297="Pending","Confirm work-relatedness",IF(COUNTIFS($AI$9:$AI$1008,AI297,$C$9:$C$1008,"&lt;&gt;"&amp;C297)&gt;0,"Event dates disagree",IF(OR(AND(Q297&lt;&gt;"",OR(NOT(ISNUMBER(Q297)),Q297&lt;0)),AND(R297&lt;&gt;"",OR(NOT(ISNUMBER(R297)),R297&lt;0)),AND(S297&lt;&gt;"",OR(NOT(ISNUMBER(S297)),S297&lt;0))),"Check days / cost",IF(AND(I297="Lost time",OR(NOT(ISNUMBER(Q297)),Q297&lt;1)),"Enter lost days",IF(AND(I297="Restricted / modified work",OR(NOT(ISNUMBER(R297)),R297&lt;1)),"Enter restricted days",IF(AND(Z297="Closed",NOT(ISNUMBER(AB297))),"Enter closure date",IF(AND(ISNUMBER(AB297),OR(AB297&lt;C297,AB297&gt;TODAY())),"Check closure date","Ready"))))))))))))))</f>
        <v/>
      </c>
    </row>
    <row r="298" spans="1:37" ht="24.95" customHeight="1">
      <c r="A298" s="23"/>
      <c r="B298" s="23"/>
      <c r="C298" s="24"/>
      <c r="D298" s="25"/>
      <c r="E298" s="26"/>
      <c r="F298" s="26"/>
      <c r="G298" s="26"/>
      <c r="H298" s="26"/>
      <c r="I298" s="26"/>
      <c r="J298" s="26"/>
      <c r="K298" s="26"/>
      <c r="L298" s="26"/>
      <c r="M298" s="26"/>
      <c r="N298" s="26"/>
      <c r="O298" s="26"/>
      <c r="P298" s="26"/>
      <c r="Q298" s="27"/>
      <c r="R298" s="27"/>
      <c r="S298" s="28"/>
      <c r="T298" s="26"/>
      <c r="U298" s="26"/>
      <c r="V298" s="26"/>
      <c r="W298" s="26"/>
      <c r="X298" s="26"/>
      <c r="Y298" s="26"/>
      <c r="Z298" s="26"/>
      <c r="AA298" s="26"/>
      <c r="AB298" s="24"/>
      <c r="AC298" s="26"/>
      <c r="AD298" s="15" t="str">
        <f t="shared" si="24"/>
        <v/>
      </c>
      <c r="AE298" s="16" t="str">
        <f t="shared" si="25"/>
        <v/>
      </c>
      <c r="AF298" s="15" t="str">
        <f t="shared" si="26"/>
        <v/>
      </c>
      <c r="AG298" s="15">
        <f t="shared" si="27"/>
        <v>0</v>
      </c>
      <c r="AH298" s="15">
        <f t="shared" si="28"/>
        <v>0</v>
      </c>
      <c r="AI298" s="15" t="str">
        <f t="shared" si="29"/>
        <v/>
      </c>
      <c r="AJ298" s="15" t="str">
        <f>IF(AI298="","",IF(COUNTIFS($AI$9:AI298,AI298)=1,1,0))</f>
        <v/>
      </c>
      <c r="AK298" s="15" t="str">
        <f ca="1">IF(COUNTA(A298:AC298)=0,"",IF(OR(NOT(ISNUMBER(C298)),C298&lt;1),"Missing / invalid date",IF(A298="","Missing case ID",IF(COUNTIFS($A$9:$A$1008,A298)&gt;1,"Duplicate case ID",IF(C298&gt;TODAY(),"Future incident date",IF(OR(E298="",F298="",G298="",H298="",I298="",J298=""),"Complete required fields",IF(OR(AND(E298&lt;&gt;"",COUNTIFS(Setup!$F$13:$F$212,E298)=0),AND(F298&lt;&gt;"",COUNTIFS(Setup!$G$13:$G$212,F298)=0),AND(G298&lt;&gt;"",COUNTIFS(Setup!$H$13:$H$212,G298)=0),AND(H298&lt;&gt;"",COUNTIFS(Setup!$I$13:$I$212,H298)=0),AND(I298&lt;&gt;"",COUNTIFS(Setup!$J$13:$J$212,I298)=0),AND(J298&lt;&gt;"",COUNTIFS(Setup!$K$13:$K$212,J298)=0),AND(K298&lt;&gt;"",COUNTIFS(Setup!$L$13:$L$212,K298)=0),AND(L298&lt;&gt;"",COUNTIFS(Setup!$M$13:$M$212,L298)=0),AND(M298&lt;&gt;"",COUNTIFS(Setup!$N$13:$N$212,M298)=0),AND(N298&lt;&gt;"",COUNTIFS(Setup!$O$13:$O$212,N298)=0),AND(O298&lt;&gt;"",COUNTIFS(Setup!$P$13:$P$212,O298)=0),AND(P298&lt;&gt;"",COUNTIFS(Setup!$Q$13:$Q$212,P298)=0),AND(V298&lt;&gt;"",COUNTIFS(Setup!$R$13:$R$212,V298)=0),AND(W298&lt;&gt;"",COUNTIFS(Setup!$R$13:$R$212,W298)=0),AND(X298&lt;&gt;"",COUNTIFS(Setup!$S$13:$S$212,X298)=0),AND(Y298&lt;&gt;"",COUNTIFS(Setup!$S$13:$S$212,Y298)=0),AND(Z298&lt;&gt;"",COUNTIFS(Setup!$T$13:$T$212,Z298)=0)),"Use listed categories",IF(J298="Pending","Confirm work-relatedness",IF(COUNTIFS($AI$9:$AI$1008,AI298,$C$9:$C$1008,"&lt;&gt;"&amp;C298)&gt;0,"Event dates disagree",IF(OR(AND(Q298&lt;&gt;"",OR(NOT(ISNUMBER(Q298)),Q298&lt;0)),AND(R298&lt;&gt;"",OR(NOT(ISNUMBER(R298)),R298&lt;0)),AND(S298&lt;&gt;"",OR(NOT(ISNUMBER(S298)),S298&lt;0))),"Check days / cost",IF(AND(I298="Lost time",OR(NOT(ISNUMBER(Q298)),Q298&lt;1)),"Enter lost days",IF(AND(I298="Restricted / modified work",OR(NOT(ISNUMBER(R298)),R298&lt;1)),"Enter restricted days",IF(AND(Z298="Closed",NOT(ISNUMBER(AB298))),"Enter closure date",IF(AND(ISNUMBER(AB298),OR(AB298&lt;C298,AB298&gt;TODAY())),"Check closure date","Ready"))))))))))))))</f>
        <v/>
      </c>
    </row>
    <row r="299" spans="1:37" ht="24.95" customHeight="1">
      <c r="A299" s="17"/>
      <c r="B299" s="17"/>
      <c r="C299" s="18"/>
      <c r="D299" s="19"/>
      <c r="E299" s="20"/>
      <c r="F299" s="20"/>
      <c r="G299" s="20"/>
      <c r="H299" s="20"/>
      <c r="I299" s="20"/>
      <c r="J299" s="20"/>
      <c r="K299" s="20"/>
      <c r="L299" s="20"/>
      <c r="M299" s="20"/>
      <c r="N299" s="20"/>
      <c r="O299" s="20"/>
      <c r="P299" s="20"/>
      <c r="Q299" s="21"/>
      <c r="R299" s="21"/>
      <c r="S299" s="22"/>
      <c r="T299" s="20"/>
      <c r="U299" s="20"/>
      <c r="V299" s="20"/>
      <c r="W299" s="20"/>
      <c r="X299" s="20"/>
      <c r="Y299" s="20"/>
      <c r="Z299" s="20"/>
      <c r="AA299" s="20"/>
      <c r="AB299" s="18"/>
      <c r="AC299" s="20"/>
      <c r="AD299" s="15" t="str">
        <f t="shared" si="24"/>
        <v/>
      </c>
      <c r="AE299" s="16" t="str">
        <f t="shared" si="25"/>
        <v/>
      </c>
      <c r="AF299" s="15" t="str">
        <f t="shared" si="26"/>
        <v/>
      </c>
      <c r="AG299" s="15">
        <f t="shared" si="27"/>
        <v>0</v>
      </c>
      <c r="AH299" s="15">
        <f t="shared" si="28"/>
        <v>0</v>
      </c>
      <c r="AI299" s="15" t="str">
        <f t="shared" si="29"/>
        <v/>
      </c>
      <c r="AJ299" s="15" t="str">
        <f>IF(AI299="","",IF(COUNTIFS($AI$9:AI299,AI299)=1,1,0))</f>
        <v/>
      </c>
      <c r="AK299" s="15" t="str">
        <f ca="1">IF(COUNTA(A299:AC299)=0,"",IF(OR(NOT(ISNUMBER(C299)),C299&lt;1),"Missing / invalid date",IF(A299="","Missing case ID",IF(COUNTIFS($A$9:$A$1008,A299)&gt;1,"Duplicate case ID",IF(C299&gt;TODAY(),"Future incident date",IF(OR(E299="",F299="",G299="",H299="",I299="",J299=""),"Complete required fields",IF(OR(AND(E299&lt;&gt;"",COUNTIFS(Setup!$F$13:$F$212,E299)=0),AND(F299&lt;&gt;"",COUNTIFS(Setup!$G$13:$G$212,F299)=0),AND(G299&lt;&gt;"",COUNTIFS(Setup!$H$13:$H$212,G299)=0),AND(H299&lt;&gt;"",COUNTIFS(Setup!$I$13:$I$212,H299)=0),AND(I299&lt;&gt;"",COUNTIFS(Setup!$J$13:$J$212,I299)=0),AND(J299&lt;&gt;"",COUNTIFS(Setup!$K$13:$K$212,J299)=0),AND(K299&lt;&gt;"",COUNTIFS(Setup!$L$13:$L$212,K299)=0),AND(L299&lt;&gt;"",COUNTIFS(Setup!$M$13:$M$212,L299)=0),AND(M299&lt;&gt;"",COUNTIFS(Setup!$N$13:$N$212,M299)=0),AND(N299&lt;&gt;"",COUNTIFS(Setup!$O$13:$O$212,N299)=0),AND(O299&lt;&gt;"",COUNTIFS(Setup!$P$13:$P$212,O299)=0),AND(P299&lt;&gt;"",COUNTIFS(Setup!$Q$13:$Q$212,P299)=0),AND(V299&lt;&gt;"",COUNTIFS(Setup!$R$13:$R$212,V299)=0),AND(W299&lt;&gt;"",COUNTIFS(Setup!$R$13:$R$212,W299)=0),AND(X299&lt;&gt;"",COUNTIFS(Setup!$S$13:$S$212,X299)=0),AND(Y299&lt;&gt;"",COUNTIFS(Setup!$S$13:$S$212,Y299)=0),AND(Z299&lt;&gt;"",COUNTIFS(Setup!$T$13:$T$212,Z299)=0)),"Use listed categories",IF(J299="Pending","Confirm work-relatedness",IF(COUNTIFS($AI$9:$AI$1008,AI299,$C$9:$C$1008,"&lt;&gt;"&amp;C299)&gt;0,"Event dates disagree",IF(OR(AND(Q299&lt;&gt;"",OR(NOT(ISNUMBER(Q299)),Q299&lt;0)),AND(R299&lt;&gt;"",OR(NOT(ISNUMBER(R299)),R299&lt;0)),AND(S299&lt;&gt;"",OR(NOT(ISNUMBER(S299)),S299&lt;0))),"Check days / cost",IF(AND(I299="Lost time",OR(NOT(ISNUMBER(Q299)),Q299&lt;1)),"Enter lost days",IF(AND(I299="Restricted / modified work",OR(NOT(ISNUMBER(R299)),R299&lt;1)),"Enter restricted days",IF(AND(Z299="Closed",NOT(ISNUMBER(AB299))),"Enter closure date",IF(AND(ISNUMBER(AB299),OR(AB299&lt;C299,AB299&gt;TODAY())),"Check closure date","Ready"))))))))))))))</f>
        <v/>
      </c>
    </row>
    <row r="300" spans="1:37" ht="24.95" customHeight="1">
      <c r="A300" s="23"/>
      <c r="B300" s="23"/>
      <c r="C300" s="24"/>
      <c r="D300" s="25"/>
      <c r="E300" s="26"/>
      <c r="F300" s="26"/>
      <c r="G300" s="26"/>
      <c r="H300" s="26"/>
      <c r="I300" s="26"/>
      <c r="J300" s="26"/>
      <c r="K300" s="26"/>
      <c r="L300" s="26"/>
      <c r="M300" s="26"/>
      <c r="N300" s="26"/>
      <c r="O300" s="26"/>
      <c r="P300" s="26"/>
      <c r="Q300" s="27"/>
      <c r="R300" s="27"/>
      <c r="S300" s="28"/>
      <c r="T300" s="26"/>
      <c r="U300" s="26"/>
      <c r="V300" s="26"/>
      <c r="W300" s="26"/>
      <c r="X300" s="26"/>
      <c r="Y300" s="26"/>
      <c r="Z300" s="26"/>
      <c r="AA300" s="26"/>
      <c r="AB300" s="24"/>
      <c r="AC300" s="26"/>
      <c r="AD300" s="15" t="str">
        <f t="shared" si="24"/>
        <v/>
      </c>
      <c r="AE300" s="16" t="str">
        <f t="shared" si="25"/>
        <v/>
      </c>
      <c r="AF300" s="15" t="str">
        <f t="shared" si="26"/>
        <v/>
      </c>
      <c r="AG300" s="15">
        <f t="shared" si="27"/>
        <v>0</v>
      </c>
      <c r="AH300" s="15">
        <f t="shared" si="28"/>
        <v>0</v>
      </c>
      <c r="AI300" s="15" t="str">
        <f t="shared" si="29"/>
        <v/>
      </c>
      <c r="AJ300" s="15" t="str">
        <f>IF(AI300="","",IF(COUNTIFS($AI$9:AI300,AI300)=1,1,0))</f>
        <v/>
      </c>
      <c r="AK300" s="15" t="str">
        <f ca="1">IF(COUNTA(A300:AC300)=0,"",IF(OR(NOT(ISNUMBER(C300)),C300&lt;1),"Missing / invalid date",IF(A300="","Missing case ID",IF(COUNTIFS($A$9:$A$1008,A300)&gt;1,"Duplicate case ID",IF(C300&gt;TODAY(),"Future incident date",IF(OR(E300="",F300="",G300="",H300="",I300="",J300=""),"Complete required fields",IF(OR(AND(E300&lt;&gt;"",COUNTIFS(Setup!$F$13:$F$212,E300)=0),AND(F300&lt;&gt;"",COUNTIFS(Setup!$G$13:$G$212,F300)=0),AND(G300&lt;&gt;"",COUNTIFS(Setup!$H$13:$H$212,G300)=0),AND(H300&lt;&gt;"",COUNTIFS(Setup!$I$13:$I$212,H300)=0),AND(I300&lt;&gt;"",COUNTIFS(Setup!$J$13:$J$212,I300)=0),AND(J300&lt;&gt;"",COUNTIFS(Setup!$K$13:$K$212,J300)=0),AND(K300&lt;&gt;"",COUNTIFS(Setup!$L$13:$L$212,K300)=0),AND(L300&lt;&gt;"",COUNTIFS(Setup!$M$13:$M$212,L300)=0),AND(M300&lt;&gt;"",COUNTIFS(Setup!$N$13:$N$212,M300)=0),AND(N300&lt;&gt;"",COUNTIFS(Setup!$O$13:$O$212,N300)=0),AND(O300&lt;&gt;"",COUNTIFS(Setup!$P$13:$P$212,O300)=0),AND(P300&lt;&gt;"",COUNTIFS(Setup!$Q$13:$Q$212,P300)=0),AND(V300&lt;&gt;"",COUNTIFS(Setup!$R$13:$R$212,V300)=0),AND(W300&lt;&gt;"",COUNTIFS(Setup!$R$13:$R$212,W300)=0),AND(X300&lt;&gt;"",COUNTIFS(Setup!$S$13:$S$212,X300)=0),AND(Y300&lt;&gt;"",COUNTIFS(Setup!$S$13:$S$212,Y300)=0),AND(Z300&lt;&gt;"",COUNTIFS(Setup!$T$13:$T$212,Z300)=0)),"Use listed categories",IF(J300="Pending","Confirm work-relatedness",IF(COUNTIFS($AI$9:$AI$1008,AI300,$C$9:$C$1008,"&lt;&gt;"&amp;C300)&gt;0,"Event dates disagree",IF(OR(AND(Q300&lt;&gt;"",OR(NOT(ISNUMBER(Q300)),Q300&lt;0)),AND(R300&lt;&gt;"",OR(NOT(ISNUMBER(R300)),R300&lt;0)),AND(S300&lt;&gt;"",OR(NOT(ISNUMBER(S300)),S300&lt;0))),"Check days / cost",IF(AND(I300="Lost time",OR(NOT(ISNUMBER(Q300)),Q300&lt;1)),"Enter lost days",IF(AND(I300="Restricted / modified work",OR(NOT(ISNUMBER(R300)),R300&lt;1)),"Enter restricted days",IF(AND(Z300="Closed",NOT(ISNUMBER(AB300))),"Enter closure date",IF(AND(ISNUMBER(AB300),OR(AB300&lt;C300,AB300&gt;TODAY())),"Check closure date","Ready"))))))))))))))</f>
        <v/>
      </c>
    </row>
    <row r="301" spans="1:37" ht="24.95" customHeight="1">
      <c r="A301" s="17"/>
      <c r="B301" s="17"/>
      <c r="C301" s="18"/>
      <c r="D301" s="19"/>
      <c r="E301" s="20"/>
      <c r="F301" s="20"/>
      <c r="G301" s="20"/>
      <c r="H301" s="20"/>
      <c r="I301" s="20"/>
      <c r="J301" s="20"/>
      <c r="K301" s="20"/>
      <c r="L301" s="20"/>
      <c r="M301" s="20"/>
      <c r="N301" s="20"/>
      <c r="O301" s="20"/>
      <c r="P301" s="20"/>
      <c r="Q301" s="21"/>
      <c r="R301" s="21"/>
      <c r="S301" s="22"/>
      <c r="T301" s="20"/>
      <c r="U301" s="20"/>
      <c r="V301" s="20"/>
      <c r="W301" s="20"/>
      <c r="X301" s="20"/>
      <c r="Y301" s="20"/>
      <c r="Z301" s="20"/>
      <c r="AA301" s="20"/>
      <c r="AB301" s="18"/>
      <c r="AC301" s="20"/>
      <c r="AD301" s="15" t="str">
        <f t="shared" si="24"/>
        <v/>
      </c>
      <c r="AE301" s="16" t="str">
        <f t="shared" si="25"/>
        <v/>
      </c>
      <c r="AF301" s="15" t="str">
        <f t="shared" si="26"/>
        <v/>
      </c>
      <c r="AG301" s="15">
        <f t="shared" si="27"/>
        <v>0</v>
      </c>
      <c r="AH301" s="15">
        <f t="shared" si="28"/>
        <v>0</v>
      </c>
      <c r="AI301" s="15" t="str">
        <f t="shared" si="29"/>
        <v/>
      </c>
      <c r="AJ301" s="15" t="str">
        <f>IF(AI301="","",IF(COUNTIFS($AI$9:AI301,AI301)=1,1,0))</f>
        <v/>
      </c>
      <c r="AK301" s="15" t="str">
        <f ca="1">IF(COUNTA(A301:AC301)=0,"",IF(OR(NOT(ISNUMBER(C301)),C301&lt;1),"Missing / invalid date",IF(A301="","Missing case ID",IF(COUNTIFS($A$9:$A$1008,A301)&gt;1,"Duplicate case ID",IF(C301&gt;TODAY(),"Future incident date",IF(OR(E301="",F301="",G301="",H301="",I301="",J301=""),"Complete required fields",IF(OR(AND(E301&lt;&gt;"",COUNTIFS(Setup!$F$13:$F$212,E301)=0),AND(F301&lt;&gt;"",COUNTIFS(Setup!$G$13:$G$212,F301)=0),AND(G301&lt;&gt;"",COUNTIFS(Setup!$H$13:$H$212,G301)=0),AND(H301&lt;&gt;"",COUNTIFS(Setup!$I$13:$I$212,H301)=0),AND(I301&lt;&gt;"",COUNTIFS(Setup!$J$13:$J$212,I301)=0),AND(J301&lt;&gt;"",COUNTIFS(Setup!$K$13:$K$212,J301)=0),AND(K301&lt;&gt;"",COUNTIFS(Setup!$L$13:$L$212,K301)=0),AND(L301&lt;&gt;"",COUNTIFS(Setup!$M$13:$M$212,L301)=0),AND(M301&lt;&gt;"",COUNTIFS(Setup!$N$13:$N$212,M301)=0),AND(N301&lt;&gt;"",COUNTIFS(Setup!$O$13:$O$212,N301)=0),AND(O301&lt;&gt;"",COUNTIFS(Setup!$P$13:$P$212,O301)=0),AND(P301&lt;&gt;"",COUNTIFS(Setup!$Q$13:$Q$212,P301)=0),AND(V301&lt;&gt;"",COUNTIFS(Setup!$R$13:$R$212,V301)=0),AND(W301&lt;&gt;"",COUNTIFS(Setup!$R$13:$R$212,W301)=0),AND(X301&lt;&gt;"",COUNTIFS(Setup!$S$13:$S$212,X301)=0),AND(Y301&lt;&gt;"",COUNTIFS(Setup!$S$13:$S$212,Y301)=0),AND(Z301&lt;&gt;"",COUNTIFS(Setup!$T$13:$T$212,Z301)=0)),"Use listed categories",IF(J301="Pending","Confirm work-relatedness",IF(COUNTIFS($AI$9:$AI$1008,AI301,$C$9:$C$1008,"&lt;&gt;"&amp;C301)&gt;0,"Event dates disagree",IF(OR(AND(Q301&lt;&gt;"",OR(NOT(ISNUMBER(Q301)),Q301&lt;0)),AND(R301&lt;&gt;"",OR(NOT(ISNUMBER(R301)),R301&lt;0)),AND(S301&lt;&gt;"",OR(NOT(ISNUMBER(S301)),S301&lt;0))),"Check days / cost",IF(AND(I301="Lost time",OR(NOT(ISNUMBER(Q301)),Q301&lt;1)),"Enter lost days",IF(AND(I301="Restricted / modified work",OR(NOT(ISNUMBER(R301)),R301&lt;1)),"Enter restricted days",IF(AND(Z301="Closed",NOT(ISNUMBER(AB301))),"Enter closure date",IF(AND(ISNUMBER(AB301),OR(AB301&lt;C301,AB301&gt;TODAY())),"Check closure date","Ready"))))))))))))))</f>
        <v/>
      </c>
    </row>
    <row r="302" spans="1:37" ht="24.95" customHeight="1">
      <c r="A302" s="23"/>
      <c r="B302" s="23"/>
      <c r="C302" s="24"/>
      <c r="D302" s="25"/>
      <c r="E302" s="26"/>
      <c r="F302" s="26"/>
      <c r="G302" s="26"/>
      <c r="H302" s="26"/>
      <c r="I302" s="26"/>
      <c r="J302" s="26"/>
      <c r="K302" s="26"/>
      <c r="L302" s="26"/>
      <c r="M302" s="26"/>
      <c r="N302" s="26"/>
      <c r="O302" s="26"/>
      <c r="P302" s="26"/>
      <c r="Q302" s="27"/>
      <c r="R302" s="27"/>
      <c r="S302" s="28"/>
      <c r="T302" s="26"/>
      <c r="U302" s="26"/>
      <c r="V302" s="26"/>
      <c r="W302" s="26"/>
      <c r="X302" s="26"/>
      <c r="Y302" s="26"/>
      <c r="Z302" s="26"/>
      <c r="AA302" s="26"/>
      <c r="AB302" s="24"/>
      <c r="AC302" s="26"/>
      <c r="AD302" s="15" t="str">
        <f t="shared" si="24"/>
        <v/>
      </c>
      <c r="AE302" s="16" t="str">
        <f t="shared" si="25"/>
        <v/>
      </c>
      <c r="AF302" s="15" t="str">
        <f t="shared" si="26"/>
        <v/>
      </c>
      <c r="AG302" s="15">
        <f t="shared" si="27"/>
        <v>0</v>
      </c>
      <c r="AH302" s="15">
        <f t="shared" si="28"/>
        <v>0</v>
      </c>
      <c r="AI302" s="15" t="str">
        <f t="shared" si="29"/>
        <v/>
      </c>
      <c r="AJ302" s="15" t="str">
        <f>IF(AI302="","",IF(COUNTIFS($AI$9:AI302,AI302)=1,1,0))</f>
        <v/>
      </c>
      <c r="AK302" s="15" t="str">
        <f ca="1">IF(COUNTA(A302:AC302)=0,"",IF(OR(NOT(ISNUMBER(C302)),C302&lt;1),"Missing / invalid date",IF(A302="","Missing case ID",IF(COUNTIFS($A$9:$A$1008,A302)&gt;1,"Duplicate case ID",IF(C302&gt;TODAY(),"Future incident date",IF(OR(E302="",F302="",G302="",H302="",I302="",J302=""),"Complete required fields",IF(OR(AND(E302&lt;&gt;"",COUNTIFS(Setup!$F$13:$F$212,E302)=0),AND(F302&lt;&gt;"",COUNTIFS(Setup!$G$13:$G$212,F302)=0),AND(G302&lt;&gt;"",COUNTIFS(Setup!$H$13:$H$212,G302)=0),AND(H302&lt;&gt;"",COUNTIFS(Setup!$I$13:$I$212,H302)=0),AND(I302&lt;&gt;"",COUNTIFS(Setup!$J$13:$J$212,I302)=0),AND(J302&lt;&gt;"",COUNTIFS(Setup!$K$13:$K$212,J302)=0),AND(K302&lt;&gt;"",COUNTIFS(Setup!$L$13:$L$212,K302)=0),AND(L302&lt;&gt;"",COUNTIFS(Setup!$M$13:$M$212,L302)=0),AND(M302&lt;&gt;"",COUNTIFS(Setup!$N$13:$N$212,M302)=0),AND(N302&lt;&gt;"",COUNTIFS(Setup!$O$13:$O$212,N302)=0),AND(O302&lt;&gt;"",COUNTIFS(Setup!$P$13:$P$212,O302)=0),AND(P302&lt;&gt;"",COUNTIFS(Setup!$Q$13:$Q$212,P302)=0),AND(V302&lt;&gt;"",COUNTIFS(Setup!$R$13:$R$212,V302)=0),AND(W302&lt;&gt;"",COUNTIFS(Setup!$R$13:$R$212,W302)=0),AND(X302&lt;&gt;"",COUNTIFS(Setup!$S$13:$S$212,X302)=0),AND(Y302&lt;&gt;"",COUNTIFS(Setup!$S$13:$S$212,Y302)=0),AND(Z302&lt;&gt;"",COUNTIFS(Setup!$T$13:$T$212,Z302)=0)),"Use listed categories",IF(J302="Pending","Confirm work-relatedness",IF(COUNTIFS($AI$9:$AI$1008,AI302,$C$9:$C$1008,"&lt;&gt;"&amp;C302)&gt;0,"Event dates disagree",IF(OR(AND(Q302&lt;&gt;"",OR(NOT(ISNUMBER(Q302)),Q302&lt;0)),AND(R302&lt;&gt;"",OR(NOT(ISNUMBER(R302)),R302&lt;0)),AND(S302&lt;&gt;"",OR(NOT(ISNUMBER(S302)),S302&lt;0))),"Check days / cost",IF(AND(I302="Lost time",OR(NOT(ISNUMBER(Q302)),Q302&lt;1)),"Enter lost days",IF(AND(I302="Restricted / modified work",OR(NOT(ISNUMBER(R302)),R302&lt;1)),"Enter restricted days",IF(AND(Z302="Closed",NOT(ISNUMBER(AB302))),"Enter closure date",IF(AND(ISNUMBER(AB302),OR(AB302&lt;C302,AB302&gt;TODAY())),"Check closure date","Ready"))))))))))))))</f>
        <v/>
      </c>
    </row>
    <row r="303" spans="1:37" ht="24.95" customHeight="1">
      <c r="A303" s="17"/>
      <c r="B303" s="17"/>
      <c r="C303" s="18"/>
      <c r="D303" s="19"/>
      <c r="E303" s="20"/>
      <c r="F303" s="20"/>
      <c r="G303" s="20"/>
      <c r="H303" s="20"/>
      <c r="I303" s="20"/>
      <c r="J303" s="20"/>
      <c r="K303" s="20"/>
      <c r="L303" s="20"/>
      <c r="M303" s="20"/>
      <c r="N303" s="20"/>
      <c r="O303" s="20"/>
      <c r="P303" s="20"/>
      <c r="Q303" s="21"/>
      <c r="R303" s="21"/>
      <c r="S303" s="22"/>
      <c r="T303" s="20"/>
      <c r="U303" s="20"/>
      <c r="V303" s="20"/>
      <c r="W303" s="20"/>
      <c r="X303" s="20"/>
      <c r="Y303" s="20"/>
      <c r="Z303" s="20"/>
      <c r="AA303" s="20"/>
      <c r="AB303" s="18"/>
      <c r="AC303" s="20"/>
      <c r="AD303" s="15" t="str">
        <f t="shared" si="24"/>
        <v/>
      </c>
      <c r="AE303" s="16" t="str">
        <f t="shared" si="25"/>
        <v/>
      </c>
      <c r="AF303" s="15" t="str">
        <f t="shared" si="26"/>
        <v/>
      </c>
      <c r="AG303" s="15">
        <f t="shared" si="27"/>
        <v>0</v>
      </c>
      <c r="AH303" s="15">
        <f t="shared" si="28"/>
        <v>0</v>
      </c>
      <c r="AI303" s="15" t="str">
        <f t="shared" si="29"/>
        <v/>
      </c>
      <c r="AJ303" s="15" t="str">
        <f>IF(AI303="","",IF(COUNTIFS($AI$9:AI303,AI303)=1,1,0))</f>
        <v/>
      </c>
      <c r="AK303" s="15" t="str">
        <f ca="1">IF(COUNTA(A303:AC303)=0,"",IF(OR(NOT(ISNUMBER(C303)),C303&lt;1),"Missing / invalid date",IF(A303="","Missing case ID",IF(COUNTIFS($A$9:$A$1008,A303)&gt;1,"Duplicate case ID",IF(C303&gt;TODAY(),"Future incident date",IF(OR(E303="",F303="",G303="",H303="",I303="",J303=""),"Complete required fields",IF(OR(AND(E303&lt;&gt;"",COUNTIFS(Setup!$F$13:$F$212,E303)=0),AND(F303&lt;&gt;"",COUNTIFS(Setup!$G$13:$G$212,F303)=0),AND(G303&lt;&gt;"",COUNTIFS(Setup!$H$13:$H$212,G303)=0),AND(H303&lt;&gt;"",COUNTIFS(Setup!$I$13:$I$212,H303)=0),AND(I303&lt;&gt;"",COUNTIFS(Setup!$J$13:$J$212,I303)=0),AND(J303&lt;&gt;"",COUNTIFS(Setup!$K$13:$K$212,J303)=0),AND(K303&lt;&gt;"",COUNTIFS(Setup!$L$13:$L$212,K303)=0),AND(L303&lt;&gt;"",COUNTIFS(Setup!$M$13:$M$212,L303)=0),AND(M303&lt;&gt;"",COUNTIFS(Setup!$N$13:$N$212,M303)=0),AND(N303&lt;&gt;"",COUNTIFS(Setup!$O$13:$O$212,N303)=0),AND(O303&lt;&gt;"",COUNTIFS(Setup!$P$13:$P$212,O303)=0),AND(P303&lt;&gt;"",COUNTIFS(Setup!$Q$13:$Q$212,P303)=0),AND(V303&lt;&gt;"",COUNTIFS(Setup!$R$13:$R$212,V303)=0),AND(W303&lt;&gt;"",COUNTIFS(Setup!$R$13:$R$212,W303)=0),AND(X303&lt;&gt;"",COUNTIFS(Setup!$S$13:$S$212,X303)=0),AND(Y303&lt;&gt;"",COUNTIFS(Setup!$S$13:$S$212,Y303)=0),AND(Z303&lt;&gt;"",COUNTIFS(Setup!$T$13:$T$212,Z303)=0)),"Use listed categories",IF(J303="Pending","Confirm work-relatedness",IF(COUNTIFS($AI$9:$AI$1008,AI303,$C$9:$C$1008,"&lt;&gt;"&amp;C303)&gt;0,"Event dates disagree",IF(OR(AND(Q303&lt;&gt;"",OR(NOT(ISNUMBER(Q303)),Q303&lt;0)),AND(R303&lt;&gt;"",OR(NOT(ISNUMBER(R303)),R303&lt;0)),AND(S303&lt;&gt;"",OR(NOT(ISNUMBER(S303)),S303&lt;0))),"Check days / cost",IF(AND(I303="Lost time",OR(NOT(ISNUMBER(Q303)),Q303&lt;1)),"Enter lost days",IF(AND(I303="Restricted / modified work",OR(NOT(ISNUMBER(R303)),R303&lt;1)),"Enter restricted days",IF(AND(Z303="Closed",NOT(ISNUMBER(AB303))),"Enter closure date",IF(AND(ISNUMBER(AB303),OR(AB303&lt;C303,AB303&gt;TODAY())),"Check closure date","Ready"))))))))))))))</f>
        <v/>
      </c>
    </row>
    <row r="304" spans="1:37" ht="24.95" customHeight="1">
      <c r="A304" s="23"/>
      <c r="B304" s="23"/>
      <c r="C304" s="24"/>
      <c r="D304" s="25"/>
      <c r="E304" s="26"/>
      <c r="F304" s="26"/>
      <c r="G304" s="26"/>
      <c r="H304" s="26"/>
      <c r="I304" s="26"/>
      <c r="J304" s="26"/>
      <c r="K304" s="26"/>
      <c r="L304" s="26"/>
      <c r="M304" s="26"/>
      <c r="N304" s="26"/>
      <c r="O304" s="26"/>
      <c r="P304" s="26"/>
      <c r="Q304" s="27"/>
      <c r="R304" s="27"/>
      <c r="S304" s="28"/>
      <c r="T304" s="26"/>
      <c r="U304" s="26"/>
      <c r="V304" s="26"/>
      <c r="W304" s="26"/>
      <c r="X304" s="26"/>
      <c r="Y304" s="26"/>
      <c r="Z304" s="26"/>
      <c r="AA304" s="26"/>
      <c r="AB304" s="24"/>
      <c r="AC304" s="26"/>
      <c r="AD304" s="15" t="str">
        <f t="shared" si="24"/>
        <v/>
      </c>
      <c r="AE304" s="16" t="str">
        <f t="shared" si="25"/>
        <v/>
      </c>
      <c r="AF304" s="15" t="str">
        <f t="shared" si="26"/>
        <v/>
      </c>
      <c r="AG304" s="15">
        <f t="shared" si="27"/>
        <v>0</v>
      </c>
      <c r="AH304" s="15">
        <f t="shared" si="28"/>
        <v>0</v>
      </c>
      <c r="AI304" s="15" t="str">
        <f t="shared" si="29"/>
        <v/>
      </c>
      <c r="AJ304" s="15" t="str">
        <f>IF(AI304="","",IF(COUNTIFS($AI$9:AI304,AI304)=1,1,0))</f>
        <v/>
      </c>
      <c r="AK304" s="15" t="str">
        <f ca="1">IF(COUNTA(A304:AC304)=0,"",IF(OR(NOT(ISNUMBER(C304)),C304&lt;1),"Missing / invalid date",IF(A304="","Missing case ID",IF(COUNTIFS($A$9:$A$1008,A304)&gt;1,"Duplicate case ID",IF(C304&gt;TODAY(),"Future incident date",IF(OR(E304="",F304="",G304="",H304="",I304="",J304=""),"Complete required fields",IF(OR(AND(E304&lt;&gt;"",COUNTIFS(Setup!$F$13:$F$212,E304)=0),AND(F304&lt;&gt;"",COUNTIFS(Setup!$G$13:$G$212,F304)=0),AND(G304&lt;&gt;"",COUNTIFS(Setup!$H$13:$H$212,G304)=0),AND(H304&lt;&gt;"",COUNTIFS(Setup!$I$13:$I$212,H304)=0),AND(I304&lt;&gt;"",COUNTIFS(Setup!$J$13:$J$212,I304)=0),AND(J304&lt;&gt;"",COUNTIFS(Setup!$K$13:$K$212,J304)=0),AND(K304&lt;&gt;"",COUNTIFS(Setup!$L$13:$L$212,K304)=0),AND(L304&lt;&gt;"",COUNTIFS(Setup!$M$13:$M$212,L304)=0),AND(M304&lt;&gt;"",COUNTIFS(Setup!$N$13:$N$212,M304)=0),AND(N304&lt;&gt;"",COUNTIFS(Setup!$O$13:$O$212,N304)=0),AND(O304&lt;&gt;"",COUNTIFS(Setup!$P$13:$P$212,O304)=0),AND(P304&lt;&gt;"",COUNTIFS(Setup!$Q$13:$Q$212,P304)=0),AND(V304&lt;&gt;"",COUNTIFS(Setup!$R$13:$R$212,V304)=0),AND(W304&lt;&gt;"",COUNTIFS(Setup!$R$13:$R$212,W304)=0),AND(X304&lt;&gt;"",COUNTIFS(Setup!$S$13:$S$212,X304)=0),AND(Y304&lt;&gt;"",COUNTIFS(Setup!$S$13:$S$212,Y304)=0),AND(Z304&lt;&gt;"",COUNTIFS(Setup!$T$13:$T$212,Z304)=0)),"Use listed categories",IF(J304="Pending","Confirm work-relatedness",IF(COUNTIFS($AI$9:$AI$1008,AI304,$C$9:$C$1008,"&lt;&gt;"&amp;C304)&gt;0,"Event dates disagree",IF(OR(AND(Q304&lt;&gt;"",OR(NOT(ISNUMBER(Q304)),Q304&lt;0)),AND(R304&lt;&gt;"",OR(NOT(ISNUMBER(R304)),R304&lt;0)),AND(S304&lt;&gt;"",OR(NOT(ISNUMBER(S304)),S304&lt;0))),"Check days / cost",IF(AND(I304="Lost time",OR(NOT(ISNUMBER(Q304)),Q304&lt;1)),"Enter lost days",IF(AND(I304="Restricted / modified work",OR(NOT(ISNUMBER(R304)),R304&lt;1)),"Enter restricted days",IF(AND(Z304="Closed",NOT(ISNUMBER(AB304))),"Enter closure date",IF(AND(ISNUMBER(AB304),OR(AB304&lt;C304,AB304&gt;TODAY())),"Check closure date","Ready"))))))))))))))</f>
        <v/>
      </c>
    </row>
    <row r="305" spans="1:37" ht="24.95" customHeight="1">
      <c r="A305" s="17"/>
      <c r="B305" s="17"/>
      <c r="C305" s="18"/>
      <c r="D305" s="19"/>
      <c r="E305" s="20"/>
      <c r="F305" s="20"/>
      <c r="G305" s="20"/>
      <c r="H305" s="20"/>
      <c r="I305" s="20"/>
      <c r="J305" s="20"/>
      <c r="K305" s="20"/>
      <c r="L305" s="20"/>
      <c r="M305" s="20"/>
      <c r="N305" s="20"/>
      <c r="O305" s="20"/>
      <c r="P305" s="20"/>
      <c r="Q305" s="21"/>
      <c r="R305" s="21"/>
      <c r="S305" s="22"/>
      <c r="T305" s="20"/>
      <c r="U305" s="20"/>
      <c r="V305" s="20"/>
      <c r="W305" s="20"/>
      <c r="X305" s="20"/>
      <c r="Y305" s="20"/>
      <c r="Z305" s="20"/>
      <c r="AA305" s="20"/>
      <c r="AB305" s="18"/>
      <c r="AC305" s="20"/>
      <c r="AD305" s="15" t="str">
        <f t="shared" si="24"/>
        <v/>
      </c>
      <c r="AE305" s="16" t="str">
        <f t="shared" si="25"/>
        <v/>
      </c>
      <c r="AF305" s="15" t="str">
        <f t="shared" si="26"/>
        <v/>
      </c>
      <c r="AG305" s="15">
        <f t="shared" si="27"/>
        <v>0</v>
      </c>
      <c r="AH305" s="15">
        <f t="shared" si="28"/>
        <v>0</v>
      </c>
      <c r="AI305" s="15" t="str">
        <f t="shared" si="29"/>
        <v/>
      </c>
      <c r="AJ305" s="15" t="str">
        <f>IF(AI305="","",IF(COUNTIFS($AI$9:AI305,AI305)=1,1,0))</f>
        <v/>
      </c>
      <c r="AK305" s="15" t="str">
        <f ca="1">IF(COUNTA(A305:AC305)=0,"",IF(OR(NOT(ISNUMBER(C305)),C305&lt;1),"Missing / invalid date",IF(A305="","Missing case ID",IF(COUNTIFS($A$9:$A$1008,A305)&gt;1,"Duplicate case ID",IF(C305&gt;TODAY(),"Future incident date",IF(OR(E305="",F305="",G305="",H305="",I305="",J305=""),"Complete required fields",IF(OR(AND(E305&lt;&gt;"",COUNTIFS(Setup!$F$13:$F$212,E305)=0),AND(F305&lt;&gt;"",COUNTIFS(Setup!$G$13:$G$212,F305)=0),AND(G305&lt;&gt;"",COUNTIFS(Setup!$H$13:$H$212,G305)=0),AND(H305&lt;&gt;"",COUNTIFS(Setup!$I$13:$I$212,H305)=0),AND(I305&lt;&gt;"",COUNTIFS(Setup!$J$13:$J$212,I305)=0),AND(J305&lt;&gt;"",COUNTIFS(Setup!$K$13:$K$212,J305)=0),AND(K305&lt;&gt;"",COUNTIFS(Setup!$L$13:$L$212,K305)=0),AND(L305&lt;&gt;"",COUNTIFS(Setup!$M$13:$M$212,L305)=0),AND(M305&lt;&gt;"",COUNTIFS(Setup!$N$13:$N$212,M305)=0),AND(N305&lt;&gt;"",COUNTIFS(Setup!$O$13:$O$212,N305)=0),AND(O305&lt;&gt;"",COUNTIFS(Setup!$P$13:$P$212,O305)=0),AND(P305&lt;&gt;"",COUNTIFS(Setup!$Q$13:$Q$212,P305)=0),AND(V305&lt;&gt;"",COUNTIFS(Setup!$R$13:$R$212,V305)=0),AND(W305&lt;&gt;"",COUNTIFS(Setup!$R$13:$R$212,W305)=0),AND(X305&lt;&gt;"",COUNTIFS(Setup!$S$13:$S$212,X305)=0),AND(Y305&lt;&gt;"",COUNTIFS(Setup!$S$13:$S$212,Y305)=0),AND(Z305&lt;&gt;"",COUNTIFS(Setup!$T$13:$T$212,Z305)=0)),"Use listed categories",IF(J305="Pending","Confirm work-relatedness",IF(COUNTIFS($AI$9:$AI$1008,AI305,$C$9:$C$1008,"&lt;&gt;"&amp;C305)&gt;0,"Event dates disagree",IF(OR(AND(Q305&lt;&gt;"",OR(NOT(ISNUMBER(Q305)),Q305&lt;0)),AND(R305&lt;&gt;"",OR(NOT(ISNUMBER(R305)),R305&lt;0)),AND(S305&lt;&gt;"",OR(NOT(ISNUMBER(S305)),S305&lt;0))),"Check days / cost",IF(AND(I305="Lost time",OR(NOT(ISNUMBER(Q305)),Q305&lt;1)),"Enter lost days",IF(AND(I305="Restricted / modified work",OR(NOT(ISNUMBER(R305)),R305&lt;1)),"Enter restricted days",IF(AND(Z305="Closed",NOT(ISNUMBER(AB305))),"Enter closure date",IF(AND(ISNUMBER(AB305),OR(AB305&lt;C305,AB305&gt;TODAY())),"Check closure date","Ready"))))))))))))))</f>
        <v/>
      </c>
    </row>
    <row r="306" spans="1:37" ht="24.95" customHeight="1">
      <c r="A306" s="23"/>
      <c r="B306" s="23"/>
      <c r="C306" s="24"/>
      <c r="D306" s="25"/>
      <c r="E306" s="26"/>
      <c r="F306" s="26"/>
      <c r="G306" s="26"/>
      <c r="H306" s="26"/>
      <c r="I306" s="26"/>
      <c r="J306" s="26"/>
      <c r="K306" s="26"/>
      <c r="L306" s="26"/>
      <c r="M306" s="26"/>
      <c r="N306" s="26"/>
      <c r="O306" s="26"/>
      <c r="P306" s="26"/>
      <c r="Q306" s="27"/>
      <c r="R306" s="27"/>
      <c r="S306" s="28"/>
      <c r="T306" s="26"/>
      <c r="U306" s="26"/>
      <c r="V306" s="26"/>
      <c r="W306" s="26"/>
      <c r="X306" s="26"/>
      <c r="Y306" s="26"/>
      <c r="Z306" s="26"/>
      <c r="AA306" s="26"/>
      <c r="AB306" s="24"/>
      <c r="AC306" s="26"/>
      <c r="AD306" s="15" t="str">
        <f t="shared" si="24"/>
        <v/>
      </c>
      <c r="AE306" s="16" t="str">
        <f t="shared" si="25"/>
        <v/>
      </c>
      <c r="AF306" s="15" t="str">
        <f t="shared" si="26"/>
        <v/>
      </c>
      <c r="AG306" s="15">
        <f t="shared" si="27"/>
        <v>0</v>
      </c>
      <c r="AH306" s="15">
        <f t="shared" si="28"/>
        <v>0</v>
      </c>
      <c r="AI306" s="15" t="str">
        <f t="shared" si="29"/>
        <v/>
      </c>
      <c r="AJ306" s="15" t="str">
        <f>IF(AI306="","",IF(COUNTIFS($AI$9:AI306,AI306)=1,1,0))</f>
        <v/>
      </c>
      <c r="AK306" s="15" t="str">
        <f ca="1">IF(COUNTA(A306:AC306)=0,"",IF(OR(NOT(ISNUMBER(C306)),C306&lt;1),"Missing / invalid date",IF(A306="","Missing case ID",IF(COUNTIFS($A$9:$A$1008,A306)&gt;1,"Duplicate case ID",IF(C306&gt;TODAY(),"Future incident date",IF(OR(E306="",F306="",G306="",H306="",I306="",J306=""),"Complete required fields",IF(OR(AND(E306&lt;&gt;"",COUNTIFS(Setup!$F$13:$F$212,E306)=0),AND(F306&lt;&gt;"",COUNTIFS(Setup!$G$13:$G$212,F306)=0),AND(G306&lt;&gt;"",COUNTIFS(Setup!$H$13:$H$212,G306)=0),AND(H306&lt;&gt;"",COUNTIFS(Setup!$I$13:$I$212,H306)=0),AND(I306&lt;&gt;"",COUNTIFS(Setup!$J$13:$J$212,I306)=0),AND(J306&lt;&gt;"",COUNTIFS(Setup!$K$13:$K$212,J306)=0),AND(K306&lt;&gt;"",COUNTIFS(Setup!$L$13:$L$212,K306)=0),AND(L306&lt;&gt;"",COUNTIFS(Setup!$M$13:$M$212,L306)=0),AND(M306&lt;&gt;"",COUNTIFS(Setup!$N$13:$N$212,M306)=0),AND(N306&lt;&gt;"",COUNTIFS(Setup!$O$13:$O$212,N306)=0),AND(O306&lt;&gt;"",COUNTIFS(Setup!$P$13:$P$212,O306)=0),AND(P306&lt;&gt;"",COUNTIFS(Setup!$Q$13:$Q$212,P306)=0),AND(V306&lt;&gt;"",COUNTIFS(Setup!$R$13:$R$212,V306)=0),AND(W306&lt;&gt;"",COUNTIFS(Setup!$R$13:$R$212,W306)=0),AND(X306&lt;&gt;"",COUNTIFS(Setup!$S$13:$S$212,X306)=0),AND(Y306&lt;&gt;"",COUNTIFS(Setup!$S$13:$S$212,Y306)=0),AND(Z306&lt;&gt;"",COUNTIFS(Setup!$T$13:$T$212,Z306)=0)),"Use listed categories",IF(J306="Pending","Confirm work-relatedness",IF(COUNTIFS($AI$9:$AI$1008,AI306,$C$9:$C$1008,"&lt;&gt;"&amp;C306)&gt;0,"Event dates disagree",IF(OR(AND(Q306&lt;&gt;"",OR(NOT(ISNUMBER(Q306)),Q306&lt;0)),AND(R306&lt;&gt;"",OR(NOT(ISNUMBER(R306)),R306&lt;0)),AND(S306&lt;&gt;"",OR(NOT(ISNUMBER(S306)),S306&lt;0))),"Check days / cost",IF(AND(I306="Lost time",OR(NOT(ISNUMBER(Q306)),Q306&lt;1)),"Enter lost days",IF(AND(I306="Restricted / modified work",OR(NOT(ISNUMBER(R306)),R306&lt;1)),"Enter restricted days",IF(AND(Z306="Closed",NOT(ISNUMBER(AB306))),"Enter closure date",IF(AND(ISNUMBER(AB306),OR(AB306&lt;C306,AB306&gt;TODAY())),"Check closure date","Ready"))))))))))))))</f>
        <v/>
      </c>
    </row>
    <row r="307" spans="1:37" ht="24.95" customHeight="1">
      <c r="A307" s="17"/>
      <c r="B307" s="17"/>
      <c r="C307" s="18"/>
      <c r="D307" s="19"/>
      <c r="E307" s="20"/>
      <c r="F307" s="20"/>
      <c r="G307" s="20"/>
      <c r="H307" s="20"/>
      <c r="I307" s="20"/>
      <c r="J307" s="20"/>
      <c r="K307" s="20"/>
      <c r="L307" s="20"/>
      <c r="M307" s="20"/>
      <c r="N307" s="20"/>
      <c r="O307" s="20"/>
      <c r="P307" s="20"/>
      <c r="Q307" s="21"/>
      <c r="R307" s="21"/>
      <c r="S307" s="22"/>
      <c r="T307" s="20"/>
      <c r="U307" s="20"/>
      <c r="V307" s="20"/>
      <c r="W307" s="20"/>
      <c r="X307" s="20"/>
      <c r="Y307" s="20"/>
      <c r="Z307" s="20"/>
      <c r="AA307" s="20"/>
      <c r="AB307" s="18"/>
      <c r="AC307" s="20"/>
      <c r="AD307" s="15" t="str">
        <f t="shared" si="24"/>
        <v/>
      </c>
      <c r="AE307" s="16" t="str">
        <f t="shared" si="25"/>
        <v/>
      </c>
      <c r="AF307" s="15" t="str">
        <f t="shared" si="26"/>
        <v/>
      </c>
      <c r="AG307" s="15">
        <f t="shared" si="27"/>
        <v>0</v>
      </c>
      <c r="AH307" s="15">
        <f t="shared" si="28"/>
        <v>0</v>
      </c>
      <c r="AI307" s="15" t="str">
        <f t="shared" si="29"/>
        <v/>
      </c>
      <c r="AJ307" s="15" t="str">
        <f>IF(AI307="","",IF(COUNTIFS($AI$9:AI307,AI307)=1,1,0))</f>
        <v/>
      </c>
      <c r="AK307" s="15" t="str">
        <f ca="1">IF(COUNTA(A307:AC307)=0,"",IF(OR(NOT(ISNUMBER(C307)),C307&lt;1),"Missing / invalid date",IF(A307="","Missing case ID",IF(COUNTIFS($A$9:$A$1008,A307)&gt;1,"Duplicate case ID",IF(C307&gt;TODAY(),"Future incident date",IF(OR(E307="",F307="",G307="",H307="",I307="",J307=""),"Complete required fields",IF(OR(AND(E307&lt;&gt;"",COUNTIFS(Setup!$F$13:$F$212,E307)=0),AND(F307&lt;&gt;"",COUNTIFS(Setup!$G$13:$G$212,F307)=0),AND(G307&lt;&gt;"",COUNTIFS(Setup!$H$13:$H$212,G307)=0),AND(H307&lt;&gt;"",COUNTIFS(Setup!$I$13:$I$212,H307)=0),AND(I307&lt;&gt;"",COUNTIFS(Setup!$J$13:$J$212,I307)=0),AND(J307&lt;&gt;"",COUNTIFS(Setup!$K$13:$K$212,J307)=0),AND(K307&lt;&gt;"",COUNTIFS(Setup!$L$13:$L$212,K307)=0),AND(L307&lt;&gt;"",COUNTIFS(Setup!$M$13:$M$212,L307)=0),AND(M307&lt;&gt;"",COUNTIFS(Setup!$N$13:$N$212,M307)=0),AND(N307&lt;&gt;"",COUNTIFS(Setup!$O$13:$O$212,N307)=0),AND(O307&lt;&gt;"",COUNTIFS(Setup!$P$13:$P$212,O307)=0),AND(P307&lt;&gt;"",COUNTIFS(Setup!$Q$13:$Q$212,P307)=0),AND(V307&lt;&gt;"",COUNTIFS(Setup!$R$13:$R$212,V307)=0),AND(W307&lt;&gt;"",COUNTIFS(Setup!$R$13:$R$212,W307)=0),AND(X307&lt;&gt;"",COUNTIFS(Setup!$S$13:$S$212,X307)=0),AND(Y307&lt;&gt;"",COUNTIFS(Setup!$S$13:$S$212,Y307)=0),AND(Z307&lt;&gt;"",COUNTIFS(Setup!$T$13:$T$212,Z307)=0)),"Use listed categories",IF(J307="Pending","Confirm work-relatedness",IF(COUNTIFS($AI$9:$AI$1008,AI307,$C$9:$C$1008,"&lt;&gt;"&amp;C307)&gt;0,"Event dates disagree",IF(OR(AND(Q307&lt;&gt;"",OR(NOT(ISNUMBER(Q307)),Q307&lt;0)),AND(R307&lt;&gt;"",OR(NOT(ISNUMBER(R307)),R307&lt;0)),AND(S307&lt;&gt;"",OR(NOT(ISNUMBER(S307)),S307&lt;0))),"Check days / cost",IF(AND(I307="Lost time",OR(NOT(ISNUMBER(Q307)),Q307&lt;1)),"Enter lost days",IF(AND(I307="Restricted / modified work",OR(NOT(ISNUMBER(R307)),R307&lt;1)),"Enter restricted days",IF(AND(Z307="Closed",NOT(ISNUMBER(AB307))),"Enter closure date",IF(AND(ISNUMBER(AB307),OR(AB307&lt;C307,AB307&gt;TODAY())),"Check closure date","Ready"))))))))))))))</f>
        <v/>
      </c>
    </row>
    <row r="308" spans="1:37" ht="24.95" customHeight="1">
      <c r="A308" s="23"/>
      <c r="B308" s="23"/>
      <c r="C308" s="24"/>
      <c r="D308" s="25"/>
      <c r="E308" s="26"/>
      <c r="F308" s="26"/>
      <c r="G308" s="26"/>
      <c r="H308" s="26"/>
      <c r="I308" s="26"/>
      <c r="J308" s="26"/>
      <c r="K308" s="26"/>
      <c r="L308" s="26"/>
      <c r="M308" s="26"/>
      <c r="N308" s="26"/>
      <c r="O308" s="26"/>
      <c r="P308" s="26"/>
      <c r="Q308" s="27"/>
      <c r="R308" s="27"/>
      <c r="S308" s="28"/>
      <c r="T308" s="26"/>
      <c r="U308" s="26"/>
      <c r="V308" s="26"/>
      <c r="W308" s="26"/>
      <c r="X308" s="26"/>
      <c r="Y308" s="26"/>
      <c r="Z308" s="26"/>
      <c r="AA308" s="26"/>
      <c r="AB308" s="24"/>
      <c r="AC308" s="26"/>
      <c r="AD308" s="15" t="str">
        <f t="shared" si="24"/>
        <v/>
      </c>
      <c r="AE308" s="16" t="str">
        <f t="shared" si="25"/>
        <v/>
      </c>
      <c r="AF308" s="15" t="str">
        <f t="shared" si="26"/>
        <v/>
      </c>
      <c r="AG308" s="15">
        <f t="shared" si="27"/>
        <v>0</v>
      </c>
      <c r="AH308" s="15">
        <f t="shared" si="28"/>
        <v>0</v>
      </c>
      <c r="AI308" s="15" t="str">
        <f t="shared" si="29"/>
        <v/>
      </c>
      <c r="AJ308" s="15" t="str">
        <f>IF(AI308="","",IF(COUNTIFS($AI$9:AI308,AI308)=1,1,0))</f>
        <v/>
      </c>
      <c r="AK308" s="15" t="str">
        <f ca="1">IF(COUNTA(A308:AC308)=0,"",IF(OR(NOT(ISNUMBER(C308)),C308&lt;1),"Missing / invalid date",IF(A308="","Missing case ID",IF(COUNTIFS($A$9:$A$1008,A308)&gt;1,"Duplicate case ID",IF(C308&gt;TODAY(),"Future incident date",IF(OR(E308="",F308="",G308="",H308="",I308="",J308=""),"Complete required fields",IF(OR(AND(E308&lt;&gt;"",COUNTIFS(Setup!$F$13:$F$212,E308)=0),AND(F308&lt;&gt;"",COUNTIFS(Setup!$G$13:$G$212,F308)=0),AND(G308&lt;&gt;"",COUNTIFS(Setup!$H$13:$H$212,G308)=0),AND(H308&lt;&gt;"",COUNTIFS(Setup!$I$13:$I$212,H308)=0),AND(I308&lt;&gt;"",COUNTIFS(Setup!$J$13:$J$212,I308)=0),AND(J308&lt;&gt;"",COUNTIFS(Setup!$K$13:$K$212,J308)=0),AND(K308&lt;&gt;"",COUNTIFS(Setup!$L$13:$L$212,K308)=0),AND(L308&lt;&gt;"",COUNTIFS(Setup!$M$13:$M$212,L308)=0),AND(M308&lt;&gt;"",COUNTIFS(Setup!$N$13:$N$212,M308)=0),AND(N308&lt;&gt;"",COUNTIFS(Setup!$O$13:$O$212,N308)=0),AND(O308&lt;&gt;"",COUNTIFS(Setup!$P$13:$P$212,O308)=0),AND(P308&lt;&gt;"",COUNTIFS(Setup!$Q$13:$Q$212,P308)=0),AND(V308&lt;&gt;"",COUNTIFS(Setup!$R$13:$R$212,V308)=0),AND(W308&lt;&gt;"",COUNTIFS(Setup!$R$13:$R$212,W308)=0),AND(X308&lt;&gt;"",COUNTIFS(Setup!$S$13:$S$212,X308)=0),AND(Y308&lt;&gt;"",COUNTIFS(Setup!$S$13:$S$212,Y308)=0),AND(Z308&lt;&gt;"",COUNTIFS(Setup!$T$13:$T$212,Z308)=0)),"Use listed categories",IF(J308="Pending","Confirm work-relatedness",IF(COUNTIFS($AI$9:$AI$1008,AI308,$C$9:$C$1008,"&lt;&gt;"&amp;C308)&gt;0,"Event dates disagree",IF(OR(AND(Q308&lt;&gt;"",OR(NOT(ISNUMBER(Q308)),Q308&lt;0)),AND(R308&lt;&gt;"",OR(NOT(ISNUMBER(R308)),R308&lt;0)),AND(S308&lt;&gt;"",OR(NOT(ISNUMBER(S308)),S308&lt;0))),"Check days / cost",IF(AND(I308="Lost time",OR(NOT(ISNUMBER(Q308)),Q308&lt;1)),"Enter lost days",IF(AND(I308="Restricted / modified work",OR(NOT(ISNUMBER(R308)),R308&lt;1)),"Enter restricted days",IF(AND(Z308="Closed",NOT(ISNUMBER(AB308))),"Enter closure date",IF(AND(ISNUMBER(AB308),OR(AB308&lt;C308,AB308&gt;TODAY())),"Check closure date","Ready"))))))))))))))</f>
        <v/>
      </c>
    </row>
    <row r="309" spans="1:37" ht="24.95" customHeight="1">
      <c r="A309" s="17"/>
      <c r="B309" s="17"/>
      <c r="C309" s="18"/>
      <c r="D309" s="19"/>
      <c r="E309" s="20"/>
      <c r="F309" s="20"/>
      <c r="G309" s="20"/>
      <c r="H309" s="20"/>
      <c r="I309" s="20"/>
      <c r="J309" s="20"/>
      <c r="K309" s="20"/>
      <c r="L309" s="20"/>
      <c r="M309" s="20"/>
      <c r="N309" s="20"/>
      <c r="O309" s="20"/>
      <c r="P309" s="20"/>
      <c r="Q309" s="21"/>
      <c r="R309" s="21"/>
      <c r="S309" s="22"/>
      <c r="T309" s="20"/>
      <c r="U309" s="20"/>
      <c r="V309" s="20"/>
      <c r="W309" s="20"/>
      <c r="X309" s="20"/>
      <c r="Y309" s="20"/>
      <c r="Z309" s="20"/>
      <c r="AA309" s="20"/>
      <c r="AB309" s="18"/>
      <c r="AC309" s="20"/>
      <c r="AD309" s="15" t="str">
        <f t="shared" si="24"/>
        <v/>
      </c>
      <c r="AE309" s="16" t="str">
        <f t="shared" si="25"/>
        <v/>
      </c>
      <c r="AF309" s="15" t="str">
        <f t="shared" si="26"/>
        <v/>
      </c>
      <c r="AG309" s="15">
        <f t="shared" si="27"/>
        <v>0</v>
      </c>
      <c r="AH309" s="15">
        <f t="shared" si="28"/>
        <v>0</v>
      </c>
      <c r="AI309" s="15" t="str">
        <f t="shared" si="29"/>
        <v/>
      </c>
      <c r="AJ309" s="15" t="str">
        <f>IF(AI309="","",IF(COUNTIFS($AI$9:AI309,AI309)=1,1,0))</f>
        <v/>
      </c>
      <c r="AK309" s="15" t="str">
        <f ca="1">IF(COUNTA(A309:AC309)=0,"",IF(OR(NOT(ISNUMBER(C309)),C309&lt;1),"Missing / invalid date",IF(A309="","Missing case ID",IF(COUNTIFS($A$9:$A$1008,A309)&gt;1,"Duplicate case ID",IF(C309&gt;TODAY(),"Future incident date",IF(OR(E309="",F309="",G309="",H309="",I309="",J309=""),"Complete required fields",IF(OR(AND(E309&lt;&gt;"",COUNTIFS(Setup!$F$13:$F$212,E309)=0),AND(F309&lt;&gt;"",COUNTIFS(Setup!$G$13:$G$212,F309)=0),AND(G309&lt;&gt;"",COUNTIFS(Setup!$H$13:$H$212,G309)=0),AND(H309&lt;&gt;"",COUNTIFS(Setup!$I$13:$I$212,H309)=0),AND(I309&lt;&gt;"",COUNTIFS(Setup!$J$13:$J$212,I309)=0),AND(J309&lt;&gt;"",COUNTIFS(Setup!$K$13:$K$212,J309)=0),AND(K309&lt;&gt;"",COUNTIFS(Setup!$L$13:$L$212,K309)=0),AND(L309&lt;&gt;"",COUNTIFS(Setup!$M$13:$M$212,L309)=0),AND(M309&lt;&gt;"",COUNTIFS(Setup!$N$13:$N$212,M309)=0),AND(N309&lt;&gt;"",COUNTIFS(Setup!$O$13:$O$212,N309)=0),AND(O309&lt;&gt;"",COUNTIFS(Setup!$P$13:$P$212,O309)=0),AND(P309&lt;&gt;"",COUNTIFS(Setup!$Q$13:$Q$212,P309)=0),AND(V309&lt;&gt;"",COUNTIFS(Setup!$R$13:$R$212,V309)=0),AND(W309&lt;&gt;"",COUNTIFS(Setup!$R$13:$R$212,W309)=0),AND(X309&lt;&gt;"",COUNTIFS(Setup!$S$13:$S$212,X309)=0),AND(Y309&lt;&gt;"",COUNTIFS(Setup!$S$13:$S$212,Y309)=0),AND(Z309&lt;&gt;"",COUNTIFS(Setup!$T$13:$T$212,Z309)=0)),"Use listed categories",IF(J309="Pending","Confirm work-relatedness",IF(COUNTIFS($AI$9:$AI$1008,AI309,$C$9:$C$1008,"&lt;&gt;"&amp;C309)&gt;0,"Event dates disagree",IF(OR(AND(Q309&lt;&gt;"",OR(NOT(ISNUMBER(Q309)),Q309&lt;0)),AND(R309&lt;&gt;"",OR(NOT(ISNUMBER(R309)),R309&lt;0)),AND(S309&lt;&gt;"",OR(NOT(ISNUMBER(S309)),S309&lt;0))),"Check days / cost",IF(AND(I309="Lost time",OR(NOT(ISNUMBER(Q309)),Q309&lt;1)),"Enter lost days",IF(AND(I309="Restricted / modified work",OR(NOT(ISNUMBER(R309)),R309&lt;1)),"Enter restricted days",IF(AND(Z309="Closed",NOT(ISNUMBER(AB309))),"Enter closure date",IF(AND(ISNUMBER(AB309),OR(AB309&lt;C309,AB309&gt;TODAY())),"Check closure date","Ready"))))))))))))))</f>
        <v/>
      </c>
    </row>
    <row r="310" spans="1:37" ht="24.95" customHeight="1">
      <c r="A310" s="23"/>
      <c r="B310" s="23"/>
      <c r="C310" s="24"/>
      <c r="D310" s="25"/>
      <c r="E310" s="26"/>
      <c r="F310" s="26"/>
      <c r="G310" s="26"/>
      <c r="H310" s="26"/>
      <c r="I310" s="26"/>
      <c r="J310" s="26"/>
      <c r="K310" s="26"/>
      <c r="L310" s="26"/>
      <c r="M310" s="26"/>
      <c r="N310" s="26"/>
      <c r="O310" s="26"/>
      <c r="P310" s="26"/>
      <c r="Q310" s="27"/>
      <c r="R310" s="27"/>
      <c r="S310" s="28"/>
      <c r="T310" s="26"/>
      <c r="U310" s="26"/>
      <c r="V310" s="26"/>
      <c r="W310" s="26"/>
      <c r="X310" s="26"/>
      <c r="Y310" s="26"/>
      <c r="Z310" s="26"/>
      <c r="AA310" s="26"/>
      <c r="AB310" s="24"/>
      <c r="AC310" s="26"/>
      <c r="AD310" s="15" t="str">
        <f t="shared" si="24"/>
        <v/>
      </c>
      <c r="AE310" s="16" t="str">
        <f t="shared" si="25"/>
        <v/>
      </c>
      <c r="AF310" s="15" t="str">
        <f t="shared" si="26"/>
        <v/>
      </c>
      <c r="AG310" s="15">
        <f t="shared" si="27"/>
        <v>0</v>
      </c>
      <c r="AH310" s="15">
        <f t="shared" si="28"/>
        <v>0</v>
      </c>
      <c r="AI310" s="15" t="str">
        <f t="shared" si="29"/>
        <v/>
      </c>
      <c r="AJ310" s="15" t="str">
        <f>IF(AI310="","",IF(COUNTIFS($AI$9:AI310,AI310)=1,1,0))</f>
        <v/>
      </c>
      <c r="AK310" s="15" t="str">
        <f ca="1">IF(COUNTA(A310:AC310)=0,"",IF(OR(NOT(ISNUMBER(C310)),C310&lt;1),"Missing / invalid date",IF(A310="","Missing case ID",IF(COUNTIFS($A$9:$A$1008,A310)&gt;1,"Duplicate case ID",IF(C310&gt;TODAY(),"Future incident date",IF(OR(E310="",F310="",G310="",H310="",I310="",J310=""),"Complete required fields",IF(OR(AND(E310&lt;&gt;"",COUNTIFS(Setup!$F$13:$F$212,E310)=0),AND(F310&lt;&gt;"",COUNTIFS(Setup!$G$13:$G$212,F310)=0),AND(G310&lt;&gt;"",COUNTIFS(Setup!$H$13:$H$212,G310)=0),AND(H310&lt;&gt;"",COUNTIFS(Setup!$I$13:$I$212,H310)=0),AND(I310&lt;&gt;"",COUNTIFS(Setup!$J$13:$J$212,I310)=0),AND(J310&lt;&gt;"",COUNTIFS(Setup!$K$13:$K$212,J310)=0),AND(K310&lt;&gt;"",COUNTIFS(Setup!$L$13:$L$212,K310)=0),AND(L310&lt;&gt;"",COUNTIFS(Setup!$M$13:$M$212,L310)=0),AND(M310&lt;&gt;"",COUNTIFS(Setup!$N$13:$N$212,M310)=0),AND(N310&lt;&gt;"",COUNTIFS(Setup!$O$13:$O$212,N310)=0),AND(O310&lt;&gt;"",COUNTIFS(Setup!$P$13:$P$212,O310)=0),AND(P310&lt;&gt;"",COUNTIFS(Setup!$Q$13:$Q$212,P310)=0),AND(V310&lt;&gt;"",COUNTIFS(Setup!$R$13:$R$212,V310)=0),AND(W310&lt;&gt;"",COUNTIFS(Setup!$R$13:$R$212,W310)=0),AND(X310&lt;&gt;"",COUNTIFS(Setup!$S$13:$S$212,X310)=0),AND(Y310&lt;&gt;"",COUNTIFS(Setup!$S$13:$S$212,Y310)=0),AND(Z310&lt;&gt;"",COUNTIFS(Setup!$T$13:$T$212,Z310)=0)),"Use listed categories",IF(J310="Pending","Confirm work-relatedness",IF(COUNTIFS($AI$9:$AI$1008,AI310,$C$9:$C$1008,"&lt;&gt;"&amp;C310)&gt;0,"Event dates disagree",IF(OR(AND(Q310&lt;&gt;"",OR(NOT(ISNUMBER(Q310)),Q310&lt;0)),AND(R310&lt;&gt;"",OR(NOT(ISNUMBER(R310)),R310&lt;0)),AND(S310&lt;&gt;"",OR(NOT(ISNUMBER(S310)),S310&lt;0))),"Check days / cost",IF(AND(I310="Lost time",OR(NOT(ISNUMBER(Q310)),Q310&lt;1)),"Enter lost days",IF(AND(I310="Restricted / modified work",OR(NOT(ISNUMBER(R310)),R310&lt;1)),"Enter restricted days",IF(AND(Z310="Closed",NOT(ISNUMBER(AB310))),"Enter closure date",IF(AND(ISNUMBER(AB310),OR(AB310&lt;C310,AB310&gt;TODAY())),"Check closure date","Ready"))))))))))))))</f>
        <v/>
      </c>
    </row>
    <row r="311" spans="1:37" ht="24.95" customHeight="1">
      <c r="A311" s="17"/>
      <c r="B311" s="17"/>
      <c r="C311" s="18"/>
      <c r="D311" s="19"/>
      <c r="E311" s="20"/>
      <c r="F311" s="20"/>
      <c r="G311" s="20"/>
      <c r="H311" s="20"/>
      <c r="I311" s="20"/>
      <c r="J311" s="20"/>
      <c r="K311" s="20"/>
      <c r="L311" s="20"/>
      <c r="M311" s="20"/>
      <c r="N311" s="20"/>
      <c r="O311" s="20"/>
      <c r="P311" s="20"/>
      <c r="Q311" s="21"/>
      <c r="R311" s="21"/>
      <c r="S311" s="22"/>
      <c r="T311" s="20"/>
      <c r="U311" s="20"/>
      <c r="V311" s="20"/>
      <c r="W311" s="20"/>
      <c r="X311" s="20"/>
      <c r="Y311" s="20"/>
      <c r="Z311" s="20"/>
      <c r="AA311" s="20"/>
      <c r="AB311" s="18"/>
      <c r="AC311" s="20"/>
      <c r="AD311" s="15" t="str">
        <f t="shared" si="24"/>
        <v/>
      </c>
      <c r="AE311" s="16" t="str">
        <f t="shared" si="25"/>
        <v/>
      </c>
      <c r="AF311" s="15" t="str">
        <f t="shared" si="26"/>
        <v/>
      </c>
      <c r="AG311" s="15">
        <f t="shared" si="27"/>
        <v>0</v>
      </c>
      <c r="AH311" s="15">
        <f t="shared" si="28"/>
        <v>0</v>
      </c>
      <c r="AI311" s="15" t="str">
        <f t="shared" si="29"/>
        <v/>
      </c>
      <c r="AJ311" s="15" t="str">
        <f>IF(AI311="","",IF(COUNTIFS($AI$9:AI311,AI311)=1,1,0))</f>
        <v/>
      </c>
      <c r="AK311" s="15" t="str">
        <f ca="1">IF(COUNTA(A311:AC311)=0,"",IF(OR(NOT(ISNUMBER(C311)),C311&lt;1),"Missing / invalid date",IF(A311="","Missing case ID",IF(COUNTIFS($A$9:$A$1008,A311)&gt;1,"Duplicate case ID",IF(C311&gt;TODAY(),"Future incident date",IF(OR(E311="",F311="",G311="",H311="",I311="",J311=""),"Complete required fields",IF(OR(AND(E311&lt;&gt;"",COUNTIFS(Setup!$F$13:$F$212,E311)=0),AND(F311&lt;&gt;"",COUNTIFS(Setup!$G$13:$G$212,F311)=0),AND(G311&lt;&gt;"",COUNTIFS(Setup!$H$13:$H$212,G311)=0),AND(H311&lt;&gt;"",COUNTIFS(Setup!$I$13:$I$212,H311)=0),AND(I311&lt;&gt;"",COUNTIFS(Setup!$J$13:$J$212,I311)=0),AND(J311&lt;&gt;"",COUNTIFS(Setup!$K$13:$K$212,J311)=0),AND(K311&lt;&gt;"",COUNTIFS(Setup!$L$13:$L$212,K311)=0),AND(L311&lt;&gt;"",COUNTIFS(Setup!$M$13:$M$212,L311)=0),AND(M311&lt;&gt;"",COUNTIFS(Setup!$N$13:$N$212,M311)=0),AND(N311&lt;&gt;"",COUNTIFS(Setup!$O$13:$O$212,N311)=0),AND(O311&lt;&gt;"",COUNTIFS(Setup!$P$13:$P$212,O311)=0),AND(P311&lt;&gt;"",COUNTIFS(Setup!$Q$13:$Q$212,P311)=0),AND(V311&lt;&gt;"",COUNTIFS(Setup!$R$13:$R$212,V311)=0),AND(W311&lt;&gt;"",COUNTIFS(Setup!$R$13:$R$212,W311)=0),AND(X311&lt;&gt;"",COUNTIFS(Setup!$S$13:$S$212,X311)=0),AND(Y311&lt;&gt;"",COUNTIFS(Setup!$S$13:$S$212,Y311)=0),AND(Z311&lt;&gt;"",COUNTIFS(Setup!$T$13:$T$212,Z311)=0)),"Use listed categories",IF(J311="Pending","Confirm work-relatedness",IF(COUNTIFS($AI$9:$AI$1008,AI311,$C$9:$C$1008,"&lt;&gt;"&amp;C311)&gt;0,"Event dates disagree",IF(OR(AND(Q311&lt;&gt;"",OR(NOT(ISNUMBER(Q311)),Q311&lt;0)),AND(R311&lt;&gt;"",OR(NOT(ISNUMBER(R311)),R311&lt;0)),AND(S311&lt;&gt;"",OR(NOT(ISNUMBER(S311)),S311&lt;0))),"Check days / cost",IF(AND(I311="Lost time",OR(NOT(ISNUMBER(Q311)),Q311&lt;1)),"Enter lost days",IF(AND(I311="Restricted / modified work",OR(NOT(ISNUMBER(R311)),R311&lt;1)),"Enter restricted days",IF(AND(Z311="Closed",NOT(ISNUMBER(AB311))),"Enter closure date",IF(AND(ISNUMBER(AB311),OR(AB311&lt;C311,AB311&gt;TODAY())),"Check closure date","Ready"))))))))))))))</f>
        <v/>
      </c>
    </row>
    <row r="312" spans="1:37" ht="24.95" customHeight="1">
      <c r="A312" s="23"/>
      <c r="B312" s="23"/>
      <c r="C312" s="24"/>
      <c r="D312" s="25"/>
      <c r="E312" s="26"/>
      <c r="F312" s="26"/>
      <c r="G312" s="26"/>
      <c r="H312" s="26"/>
      <c r="I312" s="26"/>
      <c r="J312" s="26"/>
      <c r="K312" s="26"/>
      <c r="L312" s="26"/>
      <c r="M312" s="26"/>
      <c r="N312" s="26"/>
      <c r="O312" s="26"/>
      <c r="P312" s="26"/>
      <c r="Q312" s="27"/>
      <c r="R312" s="27"/>
      <c r="S312" s="28"/>
      <c r="T312" s="26"/>
      <c r="U312" s="26"/>
      <c r="V312" s="26"/>
      <c r="W312" s="26"/>
      <c r="X312" s="26"/>
      <c r="Y312" s="26"/>
      <c r="Z312" s="26"/>
      <c r="AA312" s="26"/>
      <c r="AB312" s="24"/>
      <c r="AC312" s="26"/>
      <c r="AD312" s="15" t="str">
        <f t="shared" si="24"/>
        <v/>
      </c>
      <c r="AE312" s="16" t="str">
        <f t="shared" si="25"/>
        <v/>
      </c>
      <c r="AF312" s="15" t="str">
        <f t="shared" si="26"/>
        <v/>
      </c>
      <c r="AG312" s="15">
        <f t="shared" si="27"/>
        <v>0</v>
      </c>
      <c r="AH312" s="15">
        <f t="shared" si="28"/>
        <v>0</v>
      </c>
      <c r="AI312" s="15" t="str">
        <f t="shared" si="29"/>
        <v/>
      </c>
      <c r="AJ312" s="15" t="str">
        <f>IF(AI312="","",IF(COUNTIFS($AI$9:AI312,AI312)=1,1,0))</f>
        <v/>
      </c>
      <c r="AK312" s="15" t="str">
        <f ca="1">IF(COUNTA(A312:AC312)=0,"",IF(OR(NOT(ISNUMBER(C312)),C312&lt;1),"Missing / invalid date",IF(A312="","Missing case ID",IF(COUNTIFS($A$9:$A$1008,A312)&gt;1,"Duplicate case ID",IF(C312&gt;TODAY(),"Future incident date",IF(OR(E312="",F312="",G312="",H312="",I312="",J312=""),"Complete required fields",IF(OR(AND(E312&lt;&gt;"",COUNTIFS(Setup!$F$13:$F$212,E312)=0),AND(F312&lt;&gt;"",COUNTIFS(Setup!$G$13:$G$212,F312)=0),AND(G312&lt;&gt;"",COUNTIFS(Setup!$H$13:$H$212,G312)=0),AND(H312&lt;&gt;"",COUNTIFS(Setup!$I$13:$I$212,H312)=0),AND(I312&lt;&gt;"",COUNTIFS(Setup!$J$13:$J$212,I312)=0),AND(J312&lt;&gt;"",COUNTIFS(Setup!$K$13:$K$212,J312)=0),AND(K312&lt;&gt;"",COUNTIFS(Setup!$L$13:$L$212,K312)=0),AND(L312&lt;&gt;"",COUNTIFS(Setup!$M$13:$M$212,L312)=0),AND(M312&lt;&gt;"",COUNTIFS(Setup!$N$13:$N$212,M312)=0),AND(N312&lt;&gt;"",COUNTIFS(Setup!$O$13:$O$212,N312)=0),AND(O312&lt;&gt;"",COUNTIFS(Setup!$P$13:$P$212,O312)=0),AND(P312&lt;&gt;"",COUNTIFS(Setup!$Q$13:$Q$212,P312)=0),AND(V312&lt;&gt;"",COUNTIFS(Setup!$R$13:$R$212,V312)=0),AND(W312&lt;&gt;"",COUNTIFS(Setup!$R$13:$R$212,W312)=0),AND(X312&lt;&gt;"",COUNTIFS(Setup!$S$13:$S$212,X312)=0),AND(Y312&lt;&gt;"",COUNTIFS(Setup!$S$13:$S$212,Y312)=0),AND(Z312&lt;&gt;"",COUNTIFS(Setup!$T$13:$T$212,Z312)=0)),"Use listed categories",IF(J312="Pending","Confirm work-relatedness",IF(COUNTIFS($AI$9:$AI$1008,AI312,$C$9:$C$1008,"&lt;&gt;"&amp;C312)&gt;0,"Event dates disagree",IF(OR(AND(Q312&lt;&gt;"",OR(NOT(ISNUMBER(Q312)),Q312&lt;0)),AND(R312&lt;&gt;"",OR(NOT(ISNUMBER(R312)),R312&lt;0)),AND(S312&lt;&gt;"",OR(NOT(ISNUMBER(S312)),S312&lt;0))),"Check days / cost",IF(AND(I312="Lost time",OR(NOT(ISNUMBER(Q312)),Q312&lt;1)),"Enter lost days",IF(AND(I312="Restricted / modified work",OR(NOT(ISNUMBER(R312)),R312&lt;1)),"Enter restricted days",IF(AND(Z312="Closed",NOT(ISNUMBER(AB312))),"Enter closure date",IF(AND(ISNUMBER(AB312),OR(AB312&lt;C312,AB312&gt;TODAY())),"Check closure date","Ready"))))))))))))))</f>
        <v/>
      </c>
    </row>
    <row r="313" spans="1:37" ht="24.95" customHeight="1">
      <c r="A313" s="17"/>
      <c r="B313" s="17"/>
      <c r="C313" s="18"/>
      <c r="D313" s="19"/>
      <c r="E313" s="20"/>
      <c r="F313" s="20"/>
      <c r="G313" s="20"/>
      <c r="H313" s="20"/>
      <c r="I313" s="20"/>
      <c r="J313" s="20"/>
      <c r="K313" s="20"/>
      <c r="L313" s="20"/>
      <c r="M313" s="20"/>
      <c r="N313" s="20"/>
      <c r="O313" s="20"/>
      <c r="P313" s="20"/>
      <c r="Q313" s="21"/>
      <c r="R313" s="21"/>
      <c r="S313" s="22"/>
      <c r="T313" s="20"/>
      <c r="U313" s="20"/>
      <c r="V313" s="20"/>
      <c r="W313" s="20"/>
      <c r="X313" s="20"/>
      <c r="Y313" s="20"/>
      <c r="Z313" s="20"/>
      <c r="AA313" s="20"/>
      <c r="AB313" s="18"/>
      <c r="AC313" s="20"/>
      <c r="AD313" s="15" t="str">
        <f t="shared" si="24"/>
        <v/>
      </c>
      <c r="AE313" s="16" t="str">
        <f t="shared" si="25"/>
        <v/>
      </c>
      <c r="AF313" s="15" t="str">
        <f t="shared" si="26"/>
        <v/>
      </c>
      <c r="AG313" s="15">
        <f t="shared" si="27"/>
        <v>0</v>
      </c>
      <c r="AH313" s="15">
        <f t="shared" si="28"/>
        <v>0</v>
      </c>
      <c r="AI313" s="15" t="str">
        <f t="shared" si="29"/>
        <v/>
      </c>
      <c r="AJ313" s="15" t="str">
        <f>IF(AI313="","",IF(COUNTIFS($AI$9:AI313,AI313)=1,1,0))</f>
        <v/>
      </c>
      <c r="AK313" s="15" t="str">
        <f ca="1">IF(COUNTA(A313:AC313)=0,"",IF(OR(NOT(ISNUMBER(C313)),C313&lt;1),"Missing / invalid date",IF(A313="","Missing case ID",IF(COUNTIFS($A$9:$A$1008,A313)&gt;1,"Duplicate case ID",IF(C313&gt;TODAY(),"Future incident date",IF(OR(E313="",F313="",G313="",H313="",I313="",J313=""),"Complete required fields",IF(OR(AND(E313&lt;&gt;"",COUNTIFS(Setup!$F$13:$F$212,E313)=0),AND(F313&lt;&gt;"",COUNTIFS(Setup!$G$13:$G$212,F313)=0),AND(G313&lt;&gt;"",COUNTIFS(Setup!$H$13:$H$212,G313)=0),AND(H313&lt;&gt;"",COUNTIFS(Setup!$I$13:$I$212,H313)=0),AND(I313&lt;&gt;"",COUNTIFS(Setup!$J$13:$J$212,I313)=0),AND(J313&lt;&gt;"",COUNTIFS(Setup!$K$13:$K$212,J313)=0),AND(K313&lt;&gt;"",COUNTIFS(Setup!$L$13:$L$212,K313)=0),AND(L313&lt;&gt;"",COUNTIFS(Setup!$M$13:$M$212,L313)=0),AND(M313&lt;&gt;"",COUNTIFS(Setup!$N$13:$N$212,M313)=0),AND(N313&lt;&gt;"",COUNTIFS(Setup!$O$13:$O$212,N313)=0),AND(O313&lt;&gt;"",COUNTIFS(Setup!$P$13:$P$212,O313)=0),AND(P313&lt;&gt;"",COUNTIFS(Setup!$Q$13:$Q$212,P313)=0),AND(V313&lt;&gt;"",COUNTIFS(Setup!$R$13:$R$212,V313)=0),AND(W313&lt;&gt;"",COUNTIFS(Setup!$R$13:$R$212,W313)=0),AND(X313&lt;&gt;"",COUNTIFS(Setup!$S$13:$S$212,X313)=0),AND(Y313&lt;&gt;"",COUNTIFS(Setup!$S$13:$S$212,Y313)=0),AND(Z313&lt;&gt;"",COUNTIFS(Setup!$T$13:$T$212,Z313)=0)),"Use listed categories",IF(J313="Pending","Confirm work-relatedness",IF(COUNTIFS($AI$9:$AI$1008,AI313,$C$9:$C$1008,"&lt;&gt;"&amp;C313)&gt;0,"Event dates disagree",IF(OR(AND(Q313&lt;&gt;"",OR(NOT(ISNUMBER(Q313)),Q313&lt;0)),AND(R313&lt;&gt;"",OR(NOT(ISNUMBER(R313)),R313&lt;0)),AND(S313&lt;&gt;"",OR(NOT(ISNUMBER(S313)),S313&lt;0))),"Check days / cost",IF(AND(I313="Lost time",OR(NOT(ISNUMBER(Q313)),Q313&lt;1)),"Enter lost days",IF(AND(I313="Restricted / modified work",OR(NOT(ISNUMBER(R313)),R313&lt;1)),"Enter restricted days",IF(AND(Z313="Closed",NOT(ISNUMBER(AB313))),"Enter closure date",IF(AND(ISNUMBER(AB313),OR(AB313&lt;C313,AB313&gt;TODAY())),"Check closure date","Ready"))))))))))))))</f>
        <v/>
      </c>
    </row>
    <row r="314" spans="1:37" ht="24.95" customHeight="1">
      <c r="A314" s="23"/>
      <c r="B314" s="23"/>
      <c r="C314" s="24"/>
      <c r="D314" s="25"/>
      <c r="E314" s="26"/>
      <c r="F314" s="26"/>
      <c r="G314" s="26"/>
      <c r="H314" s="26"/>
      <c r="I314" s="26"/>
      <c r="J314" s="26"/>
      <c r="K314" s="26"/>
      <c r="L314" s="26"/>
      <c r="M314" s="26"/>
      <c r="N314" s="26"/>
      <c r="O314" s="26"/>
      <c r="P314" s="26"/>
      <c r="Q314" s="27"/>
      <c r="R314" s="27"/>
      <c r="S314" s="28"/>
      <c r="T314" s="26"/>
      <c r="U314" s="26"/>
      <c r="V314" s="26"/>
      <c r="W314" s="26"/>
      <c r="X314" s="26"/>
      <c r="Y314" s="26"/>
      <c r="Z314" s="26"/>
      <c r="AA314" s="26"/>
      <c r="AB314" s="24"/>
      <c r="AC314" s="26"/>
      <c r="AD314" s="15" t="str">
        <f t="shared" si="24"/>
        <v/>
      </c>
      <c r="AE314" s="16" t="str">
        <f t="shared" si="25"/>
        <v/>
      </c>
      <c r="AF314" s="15" t="str">
        <f t="shared" si="26"/>
        <v/>
      </c>
      <c r="AG314" s="15">
        <f t="shared" si="27"/>
        <v>0</v>
      </c>
      <c r="AH314" s="15">
        <f t="shared" si="28"/>
        <v>0</v>
      </c>
      <c r="AI314" s="15" t="str">
        <f t="shared" si="29"/>
        <v/>
      </c>
      <c r="AJ314" s="15" t="str">
        <f>IF(AI314="","",IF(COUNTIFS($AI$9:AI314,AI314)=1,1,0))</f>
        <v/>
      </c>
      <c r="AK314" s="15" t="str">
        <f ca="1">IF(COUNTA(A314:AC314)=0,"",IF(OR(NOT(ISNUMBER(C314)),C314&lt;1),"Missing / invalid date",IF(A314="","Missing case ID",IF(COUNTIFS($A$9:$A$1008,A314)&gt;1,"Duplicate case ID",IF(C314&gt;TODAY(),"Future incident date",IF(OR(E314="",F314="",G314="",H314="",I314="",J314=""),"Complete required fields",IF(OR(AND(E314&lt;&gt;"",COUNTIFS(Setup!$F$13:$F$212,E314)=0),AND(F314&lt;&gt;"",COUNTIFS(Setup!$G$13:$G$212,F314)=0),AND(G314&lt;&gt;"",COUNTIFS(Setup!$H$13:$H$212,G314)=0),AND(H314&lt;&gt;"",COUNTIFS(Setup!$I$13:$I$212,H314)=0),AND(I314&lt;&gt;"",COUNTIFS(Setup!$J$13:$J$212,I314)=0),AND(J314&lt;&gt;"",COUNTIFS(Setup!$K$13:$K$212,J314)=0),AND(K314&lt;&gt;"",COUNTIFS(Setup!$L$13:$L$212,K314)=0),AND(L314&lt;&gt;"",COUNTIFS(Setup!$M$13:$M$212,L314)=0),AND(M314&lt;&gt;"",COUNTIFS(Setup!$N$13:$N$212,M314)=0),AND(N314&lt;&gt;"",COUNTIFS(Setup!$O$13:$O$212,N314)=0),AND(O314&lt;&gt;"",COUNTIFS(Setup!$P$13:$P$212,O314)=0),AND(P314&lt;&gt;"",COUNTIFS(Setup!$Q$13:$Q$212,P314)=0),AND(V314&lt;&gt;"",COUNTIFS(Setup!$R$13:$R$212,V314)=0),AND(W314&lt;&gt;"",COUNTIFS(Setup!$R$13:$R$212,W314)=0),AND(X314&lt;&gt;"",COUNTIFS(Setup!$S$13:$S$212,X314)=0),AND(Y314&lt;&gt;"",COUNTIFS(Setup!$S$13:$S$212,Y314)=0),AND(Z314&lt;&gt;"",COUNTIFS(Setup!$T$13:$T$212,Z314)=0)),"Use listed categories",IF(J314="Pending","Confirm work-relatedness",IF(COUNTIFS($AI$9:$AI$1008,AI314,$C$9:$C$1008,"&lt;&gt;"&amp;C314)&gt;0,"Event dates disagree",IF(OR(AND(Q314&lt;&gt;"",OR(NOT(ISNUMBER(Q314)),Q314&lt;0)),AND(R314&lt;&gt;"",OR(NOT(ISNUMBER(R314)),R314&lt;0)),AND(S314&lt;&gt;"",OR(NOT(ISNUMBER(S314)),S314&lt;0))),"Check days / cost",IF(AND(I314="Lost time",OR(NOT(ISNUMBER(Q314)),Q314&lt;1)),"Enter lost days",IF(AND(I314="Restricted / modified work",OR(NOT(ISNUMBER(R314)),R314&lt;1)),"Enter restricted days",IF(AND(Z314="Closed",NOT(ISNUMBER(AB314))),"Enter closure date",IF(AND(ISNUMBER(AB314),OR(AB314&lt;C314,AB314&gt;TODAY())),"Check closure date","Ready"))))))))))))))</f>
        <v/>
      </c>
    </row>
    <row r="315" spans="1:37" ht="24.95" customHeight="1">
      <c r="A315" s="17"/>
      <c r="B315" s="17"/>
      <c r="C315" s="18"/>
      <c r="D315" s="19"/>
      <c r="E315" s="20"/>
      <c r="F315" s="20"/>
      <c r="G315" s="20"/>
      <c r="H315" s="20"/>
      <c r="I315" s="20"/>
      <c r="J315" s="20"/>
      <c r="K315" s="20"/>
      <c r="L315" s="20"/>
      <c r="M315" s="20"/>
      <c r="N315" s="20"/>
      <c r="O315" s="20"/>
      <c r="P315" s="20"/>
      <c r="Q315" s="21"/>
      <c r="R315" s="21"/>
      <c r="S315" s="22"/>
      <c r="T315" s="20"/>
      <c r="U315" s="20"/>
      <c r="V315" s="20"/>
      <c r="W315" s="20"/>
      <c r="X315" s="20"/>
      <c r="Y315" s="20"/>
      <c r="Z315" s="20"/>
      <c r="AA315" s="20"/>
      <c r="AB315" s="18"/>
      <c r="AC315" s="20"/>
      <c r="AD315" s="15" t="str">
        <f t="shared" si="24"/>
        <v/>
      </c>
      <c r="AE315" s="16" t="str">
        <f t="shared" si="25"/>
        <v/>
      </c>
      <c r="AF315" s="15" t="str">
        <f t="shared" si="26"/>
        <v/>
      </c>
      <c r="AG315" s="15">
        <f t="shared" si="27"/>
        <v>0</v>
      </c>
      <c r="AH315" s="15">
        <f t="shared" si="28"/>
        <v>0</v>
      </c>
      <c r="AI315" s="15" t="str">
        <f t="shared" si="29"/>
        <v/>
      </c>
      <c r="AJ315" s="15" t="str">
        <f>IF(AI315="","",IF(COUNTIFS($AI$9:AI315,AI315)=1,1,0))</f>
        <v/>
      </c>
      <c r="AK315" s="15" t="str">
        <f ca="1">IF(COUNTA(A315:AC315)=0,"",IF(OR(NOT(ISNUMBER(C315)),C315&lt;1),"Missing / invalid date",IF(A315="","Missing case ID",IF(COUNTIFS($A$9:$A$1008,A315)&gt;1,"Duplicate case ID",IF(C315&gt;TODAY(),"Future incident date",IF(OR(E315="",F315="",G315="",H315="",I315="",J315=""),"Complete required fields",IF(OR(AND(E315&lt;&gt;"",COUNTIFS(Setup!$F$13:$F$212,E315)=0),AND(F315&lt;&gt;"",COUNTIFS(Setup!$G$13:$G$212,F315)=0),AND(G315&lt;&gt;"",COUNTIFS(Setup!$H$13:$H$212,G315)=0),AND(H315&lt;&gt;"",COUNTIFS(Setup!$I$13:$I$212,H315)=0),AND(I315&lt;&gt;"",COUNTIFS(Setup!$J$13:$J$212,I315)=0),AND(J315&lt;&gt;"",COUNTIFS(Setup!$K$13:$K$212,J315)=0),AND(K315&lt;&gt;"",COUNTIFS(Setup!$L$13:$L$212,K315)=0),AND(L315&lt;&gt;"",COUNTIFS(Setup!$M$13:$M$212,L315)=0),AND(M315&lt;&gt;"",COUNTIFS(Setup!$N$13:$N$212,M315)=0),AND(N315&lt;&gt;"",COUNTIFS(Setup!$O$13:$O$212,N315)=0),AND(O315&lt;&gt;"",COUNTIFS(Setup!$P$13:$P$212,O315)=0),AND(P315&lt;&gt;"",COUNTIFS(Setup!$Q$13:$Q$212,P315)=0),AND(V315&lt;&gt;"",COUNTIFS(Setup!$R$13:$R$212,V315)=0),AND(W315&lt;&gt;"",COUNTIFS(Setup!$R$13:$R$212,W315)=0),AND(X315&lt;&gt;"",COUNTIFS(Setup!$S$13:$S$212,X315)=0),AND(Y315&lt;&gt;"",COUNTIFS(Setup!$S$13:$S$212,Y315)=0),AND(Z315&lt;&gt;"",COUNTIFS(Setup!$T$13:$T$212,Z315)=0)),"Use listed categories",IF(J315="Pending","Confirm work-relatedness",IF(COUNTIFS($AI$9:$AI$1008,AI315,$C$9:$C$1008,"&lt;&gt;"&amp;C315)&gt;0,"Event dates disagree",IF(OR(AND(Q315&lt;&gt;"",OR(NOT(ISNUMBER(Q315)),Q315&lt;0)),AND(R315&lt;&gt;"",OR(NOT(ISNUMBER(R315)),R315&lt;0)),AND(S315&lt;&gt;"",OR(NOT(ISNUMBER(S315)),S315&lt;0))),"Check days / cost",IF(AND(I315="Lost time",OR(NOT(ISNUMBER(Q315)),Q315&lt;1)),"Enter lost days",IF(AND(I315="Restricted / modified work",OR(NOT(ISNUMBER(R315)),R315&lt;1)),"Enter restricted days",IF(AND(Z315="Closed",NOT(ISNUMBER(AB315))),"Enter closure date",IF(AND(ISNUMBER(AB315),OR(AB315&lt;C315,AB315&gt;TODAY())),"Check closure date","Ready"))))))))))))))</f>
        <v/>
      </c>
    </row>
    <row r="316" spans="1:37" ht="24.95" customHeight="1">
      <c r="A316" s="23"/>
      <c r="B316" s="23"/>
      <c r="C316" s="24"/>
      <c r="D316" s="25"/>
      <c r="E316" s="26"/>
      <c r="F316" s="26"/>
      <c r="G316" s="26"/>
      <c r="H316" s="26"/>
      <c r="I316" s="26"/>
      <c r="J316" s="26"/>
      <c r="K316" s="26"/>
      <c r="L316" s="26"/>
      <c r="M316" s="26"/>
      <c r="N316" s="26"/>
      <c r="O316" s="26"/>
      <c r="P316" s="26"/>
      <c r="Q316" s="27"/>
      <c r="R316" s="27"/>
      <c r="S316" s="28"/>
      <c r="T316" s="26"/>
      <c r="U316" s="26"/>
      <c r="V316" s="26"/>
      <c r="W316" s="26"/>
      <c r="X316" s="26"/>
      <c r="Y316" s="26"/>
      <c r="Z316" s="26"/>
      <c r="AA316" s="26"/>
      <c r="AB316" s="24"/>
      <c r="AC316" s="26"/>
      <c r="AD316" s="15" t="str">
        <f t="shared" si="24"/>
        <v/>
      </c>
      <c r="AE316" s="16" t="str">
        <f t="shared" si="25"/>
        <v/>
      </c>
      <c r="AF316" s="15" t="str">
        <f t="shared" si="26"/>
        <v/>
      </c>
      <c r="AG316" s="15">
        <f t="shared" si="27"/>
        <v>0</v>
      </c>
      <c r="AH316" s="15">
        <f t="shared" si="28"/>
        <v>0</v>
      </c>
      <c r="AI316" s="15" t="str">
        <f t="shared" si="29"/>
        <v/>
      </c>
      <c r="AJ316" s="15" t="str">
        <f>IF(AI316="","",IF(COUNTIFS($AI$9:AI316,AI316)=1,1,0))</f>
        <v/>
      </c>
      <c r="AK316" s="15" t="str">
        <f ca="1">IF(COUNTA(A316:AC316)=0,"",IF(OR(NOT(ISNUMBER(C316)),C316&lt;1),"Missing / invalid date",IF(A316="","Missing case ID",IF(COUNTIFS($A$9:$A$1008,A316)&gt;1,"Duplicate case ID",IF(C316&gt;TODAY(),"Future incident date",IF(OR(E316="",F316="",G316="",H316="",I316="",J316=""),"Complete required fields",IF(OR(AND(E316&lt;&gt;"",COUNTIFS(Setup!$F$13:$F$212,E316)=0),AND(F316&lt;&gt;"",COUNTIFS(Setup!$G$13:$G$212,F316)=0),AND(G316&lt;&gt;"",COUNTIFS(Setup!$H$13:$H$212,G316)=0),AND(H316&lt;&gt;"",COUNTIFS(Setup!$I$13:$I$212,H316)=0),AND(I316&lt;&gt;"",COUNTIFS(Setup!$J$13:$J$212,I316)=0),AND(J316&lt;&gt;"",COUNTIFS(Setup!$K$13:$K$212,J316)=0),AND(K316&lt;&gt;"",COUNTIFS(Setup!$L$13:$L$212,K316)=0),AND(L316&lt;&gt;"",COUNTIFS(Setup!$M$13:$M$212,L316)=0),AND(M316&lt;&gt;"",COUNTIFS(Setup!$N$13:$N$212,M316)=0),AND(N316&lt;&gt;"",COUNTIFS(Setup!$O$13:$O$212,N316)=0),AND(O316&lt;&gt;"",COUNTIFS(Setup!$P$13:$P$212,O316)=0),AND(P316&lt;&gt;"",COUNTIFS(Setup!$Q$13:$Q$212,P316)=0),AND(V316&lt;&gt;"",COUNTIFS(Setup!$R$13:$R$212,V316)=0),AND(W316&lt;&gt;"",COUNTIFS(Setup!$R$13:$R$212,W316)=0),AND(X316&lt;&gt;"",COUNTIFS(Setup!$S$13:$S$212,X316)=0),AND(Y316&lt;&gt;"",COUNTIFS(Setup!$S$13:$S$212,Y316)=0),AND(Z316&lt;&gt;"",COUNTIFS(Setup!$T$13:$T$212,Z316)=0)),"Use listed categories",IF(J316="Pending","Confirm work-relatedness",IF(COUNTIFS($AI$9:$AI$1008,AI316,$C$9:$C$1008,"&lt;&gt;"&amp;C316)&gt;0,"Event dates disagree",IF(OR(AND(Q316&lt;&gt;"",OR(NOT(ISNUMBER(Q316)),Q316&lt;0)),AND(R316&lt;&gt;"",OR(NOT(ISNUMBER(R316)),R316&lt;0)),AND(S316&lt;&gt;"",OR(NOT(ISNUMBER(S316)),S316&lt;0))),"Check days / cost",IF(AND(I316="Lost time",OR(NOT(ISNUMBER(Q316)),Q316&lt;1)),"Enter lost days",IF(AND(I316="Restricted / modified work",OR(NOT(ISNUMBER(R316)),R316&lt;1)),"Enter restricted days",IF(AND(Z316="Closed",NOT(ISNUMBER(AB316))),"Enter closure date",IF(AND(ISNUMBER(AB316),OR(AB316&lt;C316,AB316&gt;TODAY())),"Check closure date","Ready"))))))))))))))</f>
        <v/>
      </c>
    </row>
    <row r="317" spans="1:37" ht="24.95" customHeight="1">
      <c r="A317" s="17"/>
      <c r="B317" s="17"/>
      <c r="C317" s="18"/>
      <c r="D317" s="19"/>
      <c r="E317" s="20"/>
      <c r="F317" s="20"/>
      <c r="G317" s="20"/>
      <c r="H317" s="20"/>
      <c r="I317" s="20"/>
      <c r="J317" s="20"/>
      <c r="K317" s="20"/>
      <c r="L317" s="20"/>
      <c r="M317" s="20"/>
      <c r="N317" s="20"/>
      <c r="O317" s="20"/>
      <c r="P317" s="20"/>
      <c r="Q317" s="21"/>
      <c r="R317" s="21"/>
      <c r="S317" s="22"/>
      <c r="T317" s="20"/>
      <c r="U317" s="20"/>
      <c r="V317" s="20"/>
      <c r="W317" s="20"/>
      <c r="X317" s="20"/>
      <c r="Y317" s="20"/>
      <c r="Z317" s="20"/>
      <c r="AA317" s="20"/>
      <c r="AB317" s="18"/>
      <c r="AC317" s="20"/>
      <c r="AD317" s="15" t="str">
        <f t="shared" si="24"/>
        <v/>
      </c>
      <c r="AE317" s="16" t="str">
        <f t="shared" si="25"/>
        <v/>
      </c>
      <c r="AF317" s="15" t="str">
        <f t="shared" si="26"/>
        <v/>
      </c>
      <c r="AG317" s="15">
        <f t="shared" si="27"/>
        <v>0</v>
      </c>
      <c r="AH317" s="15">
        <f t="shared" si="28"/>
        <v>0</v>
      </c>
      <c r="AI317" s="15" t="str">
        <f t="shared" si="29"/>
        <v/>
      </c>
      <c r="AJ317" s="15" t="str">
        <f>IF(AI317="","",IF(COUNTIFS($AI$9:AI317,AI317)=1,1,0))</f>
        <v/>
      </c>
      <c r="AK317" s="15" t="str">
        <f ca="1">IF(COUNTA(A317:AC317)=0,"",IF(OR(NOT(ISNUMBER(C317)),C317&lt;1),"Missing / invalid date",IF(A317="","Missing case ID",IF(COUNTIFS($A$9:$A$1008,A317)&gt;1,"Duplicate case ID",IF(C317&gt;TODAY(),"Future incident date",IF(OR(E317="",F317="",G317="",H317="",I317="",J317=""),"Complete required fields",IF(OR(AND(E317&lt;&gt;"",COUNTIFS(Setup!$F$13:$F$212,E317)=0),AND(F317&lt;&gt;"",COUNTIFS(Setup!$G$13:$G$212,F317)=0),AND(G317&lt;&gt;"",COUNTIFS(Setup!$H$13:$H$212,G317)=0),AND(H317&lt;&gt;"",COUNTIFS(Setup!$I$13:$I$212,H317)=0),AND(I317&lt;&gt;"",COUNTIFS(Setup!$J$13:$J$212,I317)=0),AND(J317&lt;&gt;"",COUNTIFS(Setup!$K$13:$K$212,J317)=0),AND(K317&lt;&gt;"",COUNTIFS(Setup!$L$13:$L$212,K317)=0),AND(L317&lt;&gt;"",COUNTIFS(Setup!$M$13:$M$212,L317)=0),AND(M317&lt;&gt;"",COUNTIFS(Setup!$N$13:$N$212,M317)=0),AND(N317&lt;&gt;"",COUNTIFS(Setup!$O$13:$O$212,N317)=0),AND(O317&lt;&gt;"",COUNTIFS(Setup!$P$13:$P$212,O317)=0),AND(P317&lt;&gt;"",COUNTIFS(Setup!$Q$13:$Q$212,P317)=0),AND(V317&lt;&gt;"",COUNTIFS(Setup!$R$13:$R$212,V317)=0),AND(W317&lt;&gt;"",COUNTIFS(Setup!$R$13:$R$212,W317)=0),AND(X317&lt;&gt;"",COUNTIFS(Setup!$S$13:$S$212,X317)=0),AND(Y317&lt;&gt;"",COUNTIFS(Setup!$S$13:$S$212,Y317)=0),AND(Z317&lt;&gt;"",COUNTIFS(Setup!$T$13:$T$212,Z317)=0)),"Use listed categories",IF(J317="Pending","Confirm work-relatedness",IF(COUNTIFS($AI$9:$AI$1008,AI317,$C$9:$C$1008,"&lt;&gt;"&amp;C317)&gt;0,"Event dates disagree",IF(OR(AND(Q317&lt;&gt;"",OR(NOT(ISNUMBER(Q317)),Q317&lt;0)),AND(R317&lt;&gt;"",OR(NOT(ISNUMBER(R317)),R317&lt;0)),AND(S317&lt;&gt;"",OR(NOT(ISNUMBER(S317)),S317&lt;0))),"Check days / cost",IF(AND(I317="Lost time",OR(NOT(ISNUMBER(Q317)),Q317&lt;1)),"Enter lost days",IF(AND(I317="Restricted / modified work",OR(NOT(ISNUMBER(R317)),R317&lt;1)),"Enter restricted days",IF(AND(Z317="Closed",NOT(ISNUMBER(AB317))),"Enter closure date",IF(AND(ISNUMBER(AB317),OR(AB317&lt;C317,AB317&gt;TODAY())),"Check closure date","Ready"))))))))))))))</f>
        <v/>
      </c>
    </row>
    <row r="318" spans="1:37" ht="24.95" customHeight="1">
      <c r="A318" s="23"/>
      <c r="B318" s="23"/>
      <c r="C318" s="24"/>
      <c r="D318" s="25"/>
      <c r="E318" s="26"/>
      <c r="F318" s="26"/>
      <c r="G318" s="26"/>
      <c r="H318" s="26"/>
      <c r="I318" s="26"/>
      <c r="J318" s="26"/>
      <c r="K318" s="26"/>
      <c r="L318" s="26"/>
      <c r="M318" s="26"/>
      <c r="N318" s="26"/>
      <c r="O318" s="26"/>
      <c r="P318" s="26"/>
      <c r="Q318" s="27"/>
      <c r="R318" s="27"/>
      <c r="S318" s="28"/>
      <c r="T318" s="26"/>
      <c r="U318" s="26"/>
      <c r="V318" s="26"/>
      <c r="W318" s="26"/>
      <c r="X318" s="26"/>
      <c r="Y318" s="26"/>
      <c r="Z318" s="26"/>
      <c r="AA318" s="26"/>
      <c r="AB318" s="24"/>
      <c r="AC318" s="26"/>
      <c r="AD318" s="15" t="str">
        <f t="shared" si="24"/>
        <v/>
      </c>
      <c r="AE318" s="16" t="str">
        <f t="shared" si="25"/>
        <v/>
      </c>
      <c r="AF318" s="15" t="str">
        <f t="shared" si="26"/>
        <v/>
      </c>
      <c r="AG318" s="15">
        <f t="shared" si="27"/>
        <v>0</v>
      </c>
      <c r="AH318" s="15">
        <f t="shared" si="28"/>
        <v>0</v>
      </c>
      <c r="AI318" s="15" t="str">
        <f t="shared" si="29"/>
        <v/>
      </c>
      <c r="AJ318" s="15" t="str">
        <f>IF(AI318="","",IF(COUNTIFS($AI$9:AI318,AI318)=1,1,0))</f>
        <v/>
      </c>
      <c r="AK318" s="15" t="str">
        <f ca="1">IF(COUNTA(A318:AC318)=0,"",IF(OR(NOT(ISNUMBER(C318)),C318&lt;1),"Missing / invalid date",IF(A318="","Missing case ID",IF(COUNTIFS($A$9:$A$1008,A318)&gt;1,"Duplicate case ID",IF(C318&gt;TODAY(),"Future incident date",IF(OR(E318="",F318="",G318="",H318="",I318="",J318=""),"Complete required fields",IF(OR(AND(E318&lt;&gt;"",COUNTIFS(Setup!$F$13:$F$212,E318)=0),AND(F318&lt;&gt;"",COUNTIFS(Setup!$G$13:$G$212,F318)=0),AND(G318&lt;&gt;"",COUNTIFS(Setup!$H$13:$H$212,G318)=0),AND(H318&lt;&gt;"",COUNTIFS(Setup!$I$13:$I$212,H318)=0),AND(I318&lt;&gt;"",COUNTIFS(Setup!$J$13:$J$212,I318)=0),AND(J318&lt;&gt;"",COUNTIFS(Setup!$K$13:$K$212,J318)=0),AND(K318&lt;&gt;"",COUNTIFS(Setup!$L$13:$L$212,K318)=0),AND(L318&lt;&gt;"",COUNTIFS(Setup!$M$13:$M$212,L318)=0),AND(M318&lt;&gt;"",COUNTIFS(Setup!$N$13:$N$212,M318)=0),AND(N318&lt;&gt;"",COUNTIFS(Setup!$O$13:$O$212,N318)=0),AND(O318&lt;&gt;"",COUNTIFS(Setup!$P$13:$P$212,O318)=0),AND(P318&lt;&gt;"",COUNTIFS(Setup!$Q$13:$Q$212,P318)=0),AND(V318&lt;&gt;"",COUNTIFS(Setup!$R$13:$R$212,V318)=0),AND(W318&lt;&gt;"",COUNTIFS(Setup!$R$13:$R$212,W318)=0),AND(X318&lt;&gt;"",COUNTIFS(Setup!$S$13:$S$212,X318)=0),AND(Y318&lt;&gt;"",COUNTIFS(Setup!$S$13:$S$212,Y318)=0),AND(Z318&lt;&gt;"",COUNTIFS(Setup!$T$13:$T$212,Z318)=0)),"Use listed categories",IF(J318="Pending","Confirm work-relatedness",IF(COUNTIFS($AI$9:$AI$1008,AI318,$C$9:$C$1008,"&lt;&gt;"&amp;C318)&gt;0,"Event dates disagree",IF(OR(AND(Q318&lt;&gt;"",OR(NOT(ISNUMBER(Q318)),Q318&lt;0)),AND(R318&lt;&gt;"",OR(NOT(ISNUMBER(R318)),R318&lt;0)),AND(S318&lt;&gt;"",OR(NOT(ISNUMBER(S318)),S318&lt;0))),"Check days / cost",IF(AND(I318="Lost time",OR(NOT(ISNUMBER(Q318)),Q318&lt;1)),"Enter lost days",IF(AND(I318="Restricted / modified work",OR(NOT(ISNUMBER(R318)),R318&lt;1)),"Enter restricted days",IF(AND(Z318="Closed",NOT(ISNUMBER(AB318))),"Enter closure date",IF(AND(ISNUMBER(AB318),OR(AB318&lt;C318,AB318&gt;TODAY())),"Check closure date","Ready"))))))))))))))</f>
        <v/>
      </c>
    </row>
    <row r="319" spans="1:37" ht="24.95" customHeight="1">
      <c r="A319" s="17"/>
      <c r="B319" s="17"/>
      <c r="C319" s="18"/>
      <c r="D319" s="19"/>
      <c r="E319" s="20"/>
      <c r="F319" s="20"/>
      <c r="G319" s="20"/>
      <c r="H319" s="20"/>
      <c r="I319" s="20"/>
      <c r="J319" s="20"/>
      <c r="K319" s="20"/>
      <c r="L319" s="20"/>
      <c r="M319" s="20"/>
      <c r="N319" s="20"/>
      <c r="O319" s="20"/>
      <c r="P319" s="20"/>
      <c r="Q319" s="21"/>
      <c r="R319" s="21"/>
      <c r="S319" s="22"/>
      <c r="T319" s="20"/>
      <c r="U319" s="20"/>
      <c r="V319" s="20"/>
      <c r="W319" s="20"/>
      <c r="X319" s="20"/>
      <c r="Y319" s="20"/>
      <c r="Z319" s="20"/>
      <c r="AA319" s="20"/>
      <c r="AB319" s="18"/>
      <c r="AC319" s="20"/>
      <c r="AD319" s="15" t="str">
        <f t="shared" si="24"/>
        <v/>
      </c>
      <c r="AE319" s="16" t="str">
        <f t="shared" si="25"/>
        <v/>
      </c>
      <c r="AF319" s="15" t="str">
        <f t="shared" si="26"/>
        <v/>
      </c>
      <c r="AG319" s="15">
        <f t="shared" si="27"/>
        <v>0</v>
      </c>
      <c r="AH319" s="15">
        <f t="shared" si="28"/>
        <v>0</v>
      </c>
      <c r="AI319" s="15" t="str">
        <f t="shared" si="29"/>
        <v/>
      </c>
      <c r="AJ319" s="15" t="str">
        <f>IF(AI319="","",IF(COUNTIFS($AI$9:AI319,AI319)=1,1,0))</f>
        <v/>
      </c>
      <c r="AK319" s="15" t="str">
        <f ca="1">IF(COUNTA(A319:AC319)=0,"",IF(OR(NOT(ISNUMBER(C319)),C319&lt;1),"Missing / invalid date",IF(A319="","Missing case ID",IF(COUNTIFS($A$9:$A$1008,A319)&gt;1,"Duplicate case ID",IF(C319&gt;TODAY(),"Future incident date",IF(OR(E319="",F319="",G319="",H319="",I319="",J319=""),"Complete required fields",IF(OR(AND(E319&lt;&gt;"",COUNTIFS(Setup!$F$13:$F$212,E319)=0),AND(F319&lt;&gt;"",COUNTIFS(Setup!$G$13:$G$212,F319)=0),AND(G319&lt;&gt;"",COUNTIFS(Setup!$H$13:$H$212,G319)=0),AND(H319&lt;&gt;"",COUNTIFS(Setup!$I$13:$I$212,H319)=0),AND(I319&lt;&gt;"",COUNTIFS(Setup!$J$13:$J$212,I319)=0),AND(J319&lt;&gt;"",COUNTIFS(Setup!$K$13:$K$212,J319)=0),AND(K319&lt;&gt;"",COUNTIFS(Setup!$L$13:$L$212,K319)=0),AND(L319&lt;&gt;"",COUNTIFS(Setup!$M$13:$M$212,L319)=0),AND(M319&lt;&gt;"",COUNTIFS(Setup!$N$13:$N$212,M319)=0),AND(N319&lt;&gt;"",COUNTIFS(Setup!$O$13:$O$212,N319)=0),AND(O319&lt;&gt;"",COUNTIFS(Setup!$P$13:$P$212,O319)=0),AND(P319&lt;&gt;"",COUNTIFS(Setup!$Q$13:$Q$212,P319)=0),AND(V319&lt;&gt;"",COUNTIFS(Setup!$R$13:$R$212,V319)=0),AND(W319&lt;&gt;"",COUNTIFS(Setup!$R$13:$R$212,W319)=0),AND(X319&lt;&gt;"",COUNTIFS(Setup!$S$13:$S$212,X319)=0),AND(Y319&lt;&gt;"",COUNTIFS(Setup!$S$13:$S$212,Y319)=0),AND(Z319&lt;&gt;"",COUNTIFS(Setup!$T$13:$T$212,Z319)=0)),"Use listed categories",IF(J319="Pending","Confirm work-relatedness",IF(COUNTIFS($AI$9:$AI$1008,AI319,$C$9:$C$1008,"&lt;&gt;"&amp;C319)&gt;0,"Event dates disagree",IF(OR(AND(Q319&lt;&gt;"",OR(NOT(ISNUMBER(Q319)),Q319&lt;0)),AND(R319&lt;&gt;"",OR(NOT(ISNUMBER(R319)),R319&lt;0)),AND(S319&lt;&gt;"",OR(NOT(ISNUMBER(S319)),S319&lt;0))),"Check days / cost",IF(AND(I319="Lost time",OR(NOT(ISNUMBER(Q319)),Q319&lt;1)),"Enter lost days",IF(AND(I319="Restricted / modified work",OR(NOT(ISNUMBER(R319)),R319&lt;1)),"Enter restricted days",IF(AND(Z319="Closed",NOT(ISNUMBER(AB319))),"Enter closure date",IF(AND(ISNUMBER(AB319),OR(AB319&lt;C319,AB319&gt;TODAY())),"Check closure date","Ready"))))))))))))))</f>
        <v/>
      </c>
    </row>
    <row r="320" spans="1:37" ht="24.95" customHeight="1">
      <c r="A320" s="23"/>
      <c r="B320" s="23"/>
      <c r="C320" s="24"/>
      <c r="D320" s="25"/>
      <c r="E320" s="26"/>
      <c r="F320" s="26"/>
      <c r="G320" s="26"/>
      <c r="H320" s="26"/>
      <c r="I320" s="26"/>
      <c r="J320" s="26"/>
      <c r="K320" s="26"/>
      <c r="L320" s="26"/>
      <c r="M320" s="26"/>
      <c r="N320" s="26"/>
      <c r="O320" s="26"/>
      <c r="P320" s="26"/>
      <c r="Q320" s="27"/>
      <c r="R320" s="27"/>
      <c r="S320" s="28"/>
      <c r="T320" s="26"/>
      <c r="U320" s="26"/>
      <c r="V320" s="26"/>
      <c r="W320" s="26"/>
      <c r="X320" s="26"/>
      <c r="Y320" s="26"/>
      <c r="Z320" s="26"/>
      <c r="AA320" s="26"/>
      <c r="AB320" s="24"/>
      <c r="AC320" s="26"/>
      <c r="AD320" s="15" t="str">
        <f t="shared" si="24"/>
        <v/>
      </c>
      <c r="AE320" s="16" t="str">
        <f t="shared" si="25"/>
        <v/>
      </c>
      <c r="AF320" s="15" t="str">
        <f t="shared" si="26"/>
        <v/>
      </c>
      <c r="AG320" s="15">
        <f t="shared" si="27"/>
        <v>0</v>
      </c>
      <c r="AH320" s="15">
        <f t="shared" si="28"/>
        <v>0</v>
      </c>
      <c r="AI320" s="15" t="str">
        <f t="shared" si="29"/>
        <v/>
      </c>
      <c r="AJ320" s="15" t="str">
        <f>IF(AI320="","",IF(COUNTIFS($AI$9:AI320,AI320)=1,1,0))</f>
        <v/>
      </c>
      <c r="AK320" s="15" t="str">
        <f ca="1">IF(COUNTA(A320:AC320)=0,"",IF(OR(NOT(ISNUMBER(C320)),C320&lt;1),"Missing / invalid date",IF(A320="","Missing case ID",IF(COUNTIFS($A$9:$A$1008,A320)&gt;1,"Duplicate case ID",IF(C320&gt;TODAY(),"Future incident date",IF(OR(E320="",F320="",G320="",H320="",I320="",J320=""),"Complete required fields",IF(OR(AND(E320&lt;&gt;"",COUNTIFS(Setup!$F$13:$F$212,E320)=0),AND(F320&lt;&gt;"",COUNTIFS(Setup!$G$13:$G$212,F320)=0),AND(G320&lt;&gt;"",COUNTIFS(Setup!$H$13:$H$212,G320)=0),AND(H320&lt;&gt;"",COUNTIFS(Setup!$I$13:$I$212,H320)=0),AND(I320&lt;&gt;"",COUNTIFS(Setup!$J$13:$J$212,I320)=0),AND(J320&lt;&gt;"",COUNTIFS(Setup!$K$13:$K$212,J320)=0),AND(K320&lt;&gt;"",COUNTIFS(Setup!$L$13:$L$212,K320)=0),AND(L320&lt;&gt;"",COUNTIFS(Setup!$M$13:$M$212,L320)=0),AND(M320&lt;&gt;"",COUNTIFS(Setup!$N$13:$N$212,M320)=0),AND(N320&lt;&gt;"",COUNTIFS(Setup!$O$13:$O$212,N320)=0),AND(O320&lt;&gt;"",COUNTIFS(Setup!$P$13:$P$212,O320)=0),AND(P320&lt;&gt;"",COUNTIFS(Setup!$Q$13:$Q$212,P320)=0),AND(V320&lt;&gt;"",COUNTIFS(Setup!$R$13:$R$212,V320)=0),AND(W320&lt;&gt;"",COUNTIFS(Setup!$R$13:$R$212,W320)=0),AND(X320&lt;&gt;"",COUNTIFS(Setup!$S$13:$S$212,X320)=0),AND(Y320&lt;&gt;"",COUNTIFS(Setup!$S$13:$S$212,Y320)=0),AND(Z320&lt;&gt;"",COUNTIFS(Setup!$T$13:$T$212,Z320)=0)),"Use listed categories",IF(J320="Pending","Confirm work-relatedness",IF(COUNTIFS($AI$9:$AI$1008,AI320,$C$9:$C$1008,"&lt;&gt;"&amp;C320)&gt;0,"Event dates disagree",IF(OR(AND(Q320&lt;&gt;"",OR(NOT(ISNUMBER(Q320)),Q320&lt;0)),AND(R320&lt;&gt;"",OR(NOT(ISNUMBER(R320)),R320&lt;0)),AND(S320&lt;&gt;"",OR(NOT(ISNUMBER(S320)),S320&lt;0))),"Check days / cost",IF(AND(I320="Lost time",OR(NOT(ISNUMBER(Q320)),Q320&lt;1)),"Enter lost days",IF(AND(I320="Restricted / modified work",OR(NOT(ISNUMBER(R320)),R320&lt;1)),"Enter restricted days",IF(AND(Z320="Closed",NOT(ISNUMBER(AB320))),"Enter closure date",IF(AND(ISNUMBER(AB320),OR(AB320&lt;C320,AB320&gt;TODAY())),"Check closure date","Ready"))))))))))))))</f>
        <v/>
      </c>
    </row>
    <row r="321" spans="1:37" ht="24.95" customHeight="1">
      <c r="A321" s="17"/>
      <c r="B321" s="17"/>
      <c r="C321" s="18"/>
      <c r="D321" s="19"/>
      <c r="E321" s="20"/>
      <c r="F321" s="20"/>
      <c r="G321" s="20"/>
      <c r="H321" s="20"/>
      <c r="I321" s="20"/>
      <c r="J321" s="20"/>
      <c r="K321" s="20"/>
      <c r="L321" s="20"/>
      <c r="M321" s="20"/>
      <c r="N321" s="20"/>
      <c r="O321" s="20"/>
      <c r="P321" s="20"/>
      <c r="Q321" s="21"/>
      <c r="R321" s="21"/>
      <c r="S321" s="22"/>
      <c r="T321" s="20"/>
      <c r="U321" s="20"/>
      <c r="V321" s="20"/>
      <c r="W321" s="20"/>
      <c r="X321" s="20"/>
      <c r="Y321" s="20"/>
      <c r="Z321" s="20"/>
      <c r="AA321" s="20"/>
      <c r="AB321" s="18"/>
      <c r="AC321" s="20"/>
      <c r="AD321" s="15" t="str">
        <f t="shared" si="24"/>
        <v/>
      </c>
      <c r="AE321" s="16" t="str">
        <f t="shared" si="25"/>
        <v/>
      </c>
      <c r="AF321" s="15" t="str">
        <f t="shared" si="26"/>
        <v/>
      </c>
      <c r="AG321" s="15">
        <f t="shared" si="27"/>
        <v>0</v>
      </c>
      <c r="AH321" s="15">
        <f t="shared" si="28"/>
        <v>0</v>
      </c>
      <c r="AI321" s="15" t="str">
        <f t="shared" si="29"/>
        <v/>
      </c>
      <c r="AJ321" s="15" t="str">
        <f>IF(AI321="","",IF(COUNTIFS($AI$9:AI321,AI321)=1,1,0))</f>
        <v/>
      </c>
      <c r="AK321" s="15" t="str">
        <f ca="1">IF(COUNTA(A321:AC321)=0,"",IF(OR(NOT(ISNUMBER(C321)),C321&lt;1),"Missing / invalid date",IF(A321="","Missing case ID",IF(COUNTIFS($A$9:$A$1008,A321)&gt;1,"Duplicate case ID",IF(C321&gt;TODAY(),"Future incident date",IF(OR(E321="",F321="",G321="",H321="",I321="",J321=""),"Complete required fields",IF(OR(AND(E321&lt;&gt;"",COUNTIFS(Setup!$F$13:$F$212,E321)=0),AND(F321&lt;&gt;"",COUNTIFS(Setup!$G$13:$G$212,F321)=0),AND(G321&lt;&gt;"",COUNTIFS(Setup!$H$13:$H$212,G321)=0),AND(H321&lt;&gt;"",COUNTIFS(Setup!$I$13:$I$212,H321)=0),AND(I321&lt;&gt;"",COUNTIFS(Setup!$J$13:$J$212,I321)=0),AND(J321&lt;&gt;"",COUNTIFS(Setup!$K$13:$K$212,J321)=0),AND(K321&lt;&gt;"",COUNTIFS(Setup!$L$13:$L$212,K321)=0),AND(L321&lt;&gt;"",COUNTIFS(Setup!$M$13:$M$212,L321)=0),AND(M321&lt;&gt;"",COUNTIFS(Setup!$N$13:$N$212,M321)=0),AND(N321&lt;&gt;"",COUNTIFS(Setup!$O$13:$O$212,N321)=0),AND(O321&lt;&gt;"",COUNTIFS(Setup!$P$13:$P$212,O321)=0),AND(P321&lt;&gt;"",COUNTIFS(Setup!$Q$13:$Q$212,P321)=0),AND(V321&lt;&gt;"",COUNTIFS(Setup!$R$13:$R$212,V321)=0),AND(W321&lt;&gt;"",COUNTIFS(Setup!$R$13:$R$212,W321)=0),AND(X321&lt;&gt;"",COUNTIFS(Setup!$S$13:$S$212,X321)=0),AND(Y321&lt;&gt;"",COUNTIFS(Setup!$S$13:$S$212,Y321)=0),AND(Z321&lt;&gt;"",COUNTIFS(Setup!$T$13:$T$212,Z321)=0)),"Use listed categories",IF(J321="Pending","Confirm work-relatedness",IF(COUNTIFS($AI$9:$AI$1008,AI321,$C$9:$C$1008,"&lt;&gt;"&amp;C321)&gt;0,"Event dates disagree",IF(OR(AND(Q321&lt;&gt;"",OR(NOT(ISNUMBER(Q321)),Q321&lt;0)),AND(R321&lt;&gt;"",OR(NOT(ISNUMBER(R321)),R321&lt;0)),AND(S321&lt;&gt;"",OR(NOT(ISNUMBER(S321)),S321&lt;0))),"Check days / cost",IF(AND(I321="Lost time",OR(NOT(ISNUMBER(Q321)),Q321&lt;1)),"Enter lost days",IF(AND(I321="Restricted / modified work",OR(NOT(ISNUMBER(R321)),R321&lt;1)),"Enter restricted days",IF(AND(Z321="Closed",NOT(ISNUMBER(AB321))),"Enter closure date",IF(AND(ISNUMBER(AB321),OR(AB321&lt;C321,AB321&gt;TODAY())),"Check closure date","Ready"))))))))))))))</f>
        <v/>
      </c>
    </row>
    <row r="322" spans="1:37" ht="24.95" customHeight="1">
      <c r="A322" s="23"/>
      <c r="B322" s="23"/>
      <c r="C322" s="24"/>
      <c r="D322" s="25"/>
      <c r="E322" s="26"/>
      <c r="F322" s="26"/>
      <c r="G322" s="26"/>
      <c r="H322" s="26"/>
      <c r="I322" s="26"/>
      <c r="J322" s="26"/>
      <c r="K322" s="26"/>
      <c r="L322" s="26"/>
      <c r="M322" s="26"/>
      <c r="N322" s="26"/>
      <c r="O322" s="26"/>
      <c r="P322" s="26"/>
      <c r="Q322" s="27"/>
      <c r="R322" s="27"/>
      <c r="S322" s="28"/>
      <c r="T322" s="26"/>
      <c r="U322" s="26"/>
      <c r="V322" s="26"/>
      <c r="W322" s="26"/>
      <c r="X322" s="26"/>
      <c r="Y322" s="26"/>
      <c r="Z322" s="26"/>
      <c r="AA322" s="26"/>
      <c r="AB322" s="24"/>
      <c r="AC322" s="26"/>
      <c r="AD322" s="15" t="str">
        <f t="shared" si="24"/>
        <v/>
      </c>
      <c r="AE322" s="16" t="str">
        <f t="shared" si="25"/>
        <v/>
      </c>
      <c r="AF322" s="15" t="str">
        <f t="shared" si="26"/>
        <v/>
      </c>
      <c r="AG322" s="15">
        <f t="shared" si="27"/>
        <v>0</v>
      </c>
      <c r="AH322" s="15">
        <f t="shared" si="28"/>
        <v>0</v>
      </c>
      <c r="AI322" s="15" t="str">
        <f t="shared" si="29"/>
        <v/>
      </c>
      <c r="AJ322" s="15" t="str">
        <f>IF(AI322="","",IF(COUNTIFS($AI$9:AI322,AI322)=1,1,0))</f>
        <v/>
      </c>
      <c r="AK322" s="15" t="str">
        <f ca="1">IF(COUNTA(A322:AC322)=0,"",IF(OR(NOT(ISNUMBER(C322)),C322&lt;1),"Missing / invalid date",IF(A322="","Missing case ID",IF(COUNTIFS($A$9:$A$1008,A322)&gt;1,"Duplicate case ID",IF(C322&gt;TODAY(),"Future incident date",IF(OR(E322="",F322="",G322="",H322="",I322="",J322=""),"Complete required fields",IF(OR(AND(E322&lt;&gt;"",COUNTIFS(Setup!$F$13:$F$212,E322)=0),AND(F322&lt;&gt;"",COUNTIFS(Setup!$G$13:$G$212,F322)=0),AND(G322&lt;&gt;"",COUNTIFS(Setup!$H$13:$H$212,G322)=0),AND(H322&lt;&gt;"",COUNTIFS(Setup!$I$13:$I$212,H322)=0),AND(I322&lt;&gt;"",COUNTIFS(Setup!$J$13:$J$212,I322)=0),AND(J322&lt;&gt;"",COUNTIFS(Setup!$K$13:$K$212,J322)=0),AND(K322&lt;&gt;"",COUNTIFS(Setup!$L$13:$L$212,K322)=0),AND(L322&lt;&gt;"",COUNTIFS(Setup!$M$13:$M$212,L322)=0),AND(M322&lt;&gt;"",COUNTIFS(Setup!$N$13:$N$212,M322)=0),AND(N322&lt;&gt;"",COUNTIFS(Setup!$O$13:$O$212,N322)=0),AND(O322&lt;&gt;"",COUNTIFS(Setup!$P$13:$P$212,O322)=0),AND(P322&lt;&gt;"",COUNTIFS(Setup!$Q$13:$Q$212,P322)=0),AND(V322&lt;&gt;"",COUNTIFS(Setup!$R$13:$R$212,V322)=0),AND(W322&lt;&gt;"",COUNTIFS(Setup!$R$13:$R$212,W322)=0),AND(X322&lt;&gt;"",COUNTIFS(Setup!$S$13:$S$212,X322)=0),AND(Y322&lt;&gt;"",COUNTIFS(Setup!$S$13:$S$212,Y322)=0),AND(Z322&lt;&gt;"",COUNTIFS(Setup!$T$13:$T$212,Z322)=0)),"Use listed categories",IF(J322="Pending","Confirm work-relatedness",IF(COUNTIFS($AI$9:$AI$1008,AI322,$C$9:$C$1008,"&lt;&gt;"&amp;C322)&gt;0,"Event dates disagree",IF(OR(AND(Q322&lt;&gt;"",OR(NOT(ISNUMBER(Q322)),Q322&lt;0)),AND(R322&lt;&gt;"",OR(NOT(ISNUMBER(R322)),R322&lt;0)),AND(S322&lt;&gt;"",OR(NOT(ISNUMBER(S322)),S322&lt;0))),"Check days / cost",IF(AND(I322="Lost time",OR(NOT(ISNUMBER(Q322)),Q322&lt;1)),"Enter lost days",IF(AND(I322="Restricted / modified work",OR(NOT(ISNUMBER(R322)),R322&lt;1)),"Enter restricted days",IF(AND(Z322="Closed",NOT(ISNUMBER(AB322))),"Enter closure date",IF(AND(ISNUMBER(AB322),OR(AB322&lt;C322,AB322&gt;TODAY())),"Check closure date","Ready"))))))))))))))</f>
        <v/>
      </c>
    </row>
    <row r="323" spans="1:37" ht="24.95" customHeight="1">
      <c r="A323" s="17"/>
      <c r="B323" s="17"/>
      <c r="C323" s="18"/>
      <c r="D323" s="19"/>
      <c r="E323" s="20"/>
      <c r="F323" s="20"/>
      <c r="G323" s="20"/>
      <c r="H323" s="20"/>
      <c r="I323" s="20"/>
      <c r="J323" s="20"/>
      <c r="K323" s="20"/>
      <c r="L323" s="20"/>
      <c r="M323" s="20"/>
      <c r="N323" s="20"/>
      <c r="O323" s="20"/>
      <c r="P323" s="20"/>
      <c r="Q323" s="21"/>
      <c r="R323" s="21"/>
      <c r="S323" s="22"/>
      <c r="T323" s="20"/>
      <c r="U323" s="20"/>
      <c r="V323" s="20"/>
      <c r="W323" s="20"/>
      <c r="X323" s="20"/>
      <c r="Y323" s="20"/>
      <c r="Z323" s="20"/>
      <c r="AA323" s="20"/>
      <c r="AB323" s="18"/>
      <c r="AC323" s="20"/>
      <c r="AD323" s="15" t="str">
        <f t="shared" si="24"/>
        <v/>
      </c>
      <c r="AE323" s="16" t="str">
        <f t="shared" si="25"/>
        <v/>
      </c>
      <c r="AF323" s="15" t="str">
        <f t="shared" si="26"/>
        <v/>
      </c>
      <c r="AG323" s="15">
        <f t="shared" si="27"/>
        <v>0</v>
      </c>
      <c r="AH323" s="15">
        <f t="shared" si="28"/>
        <v>0</v>
      </c>
      <c r="AI323" s="15" t="str">
        <f t="shared" si="29"/>
        <v/>
      </c>
      <c r="AJ323" s="15" t="str">
        <f>IF(AI323="","",IF(COUNTIFS($AI$9:AI323,AI323)=1,1,0))</f>
        <v/>
      </c>
      <c r="AK323" s="15" t="str">
        <f ca="1">IF(COUNTA(A323:AC323)=0,"",IF(OR(NOT(ISNUMBER(C323)),C323&lt;1),"Missing / invalid date",IF(A323="","Missing case ID",IF(COUNTIFS($A$9:$A$1008,A323)&gt;1,"Duplicate case ID",IF(C323&gt;TODAY(),"Future incident date",IF(OR(E323="",F323="",G323="",H323="",I323="",J323=""),"Complete required fields",IF(OR(AND(E323&lt;&gt;"",COUNTIFS(Setup!$F$13:$F$212,E323)=0),AND(F323&lt;&gt;"",COUNTIFS(Setup!$G$13:$G$212,F323)=0),AND(G323&lt;&gt;"",COUNTIFS(Setup!$H$13:$H$212,G323)=0),AND(H323&lt;&gt;"",COUNTIFS(Setup!$I$13:$I$212,H323)=0),AND(I323&lt;&gt;"",COUNTIFS(Setup!$J$13:$J$212,I323)=0),AND(J323&lt;&gt;"",COUNTIFS(Setup!$K$13:$K$212,J323)=0),AND(K323&lt;&gt;"",COUNTIFS(Setup!$L$13:$L$212,K323)=0),AND(L323&lt;&gt;"",COUNTIFS(Setup!$M$13:$M$212,L323)=0),AND(M323&lt;&gt;"",COUNTIFS(Setup!$N$13:$N$212,M323)=0),AND(N323&lt;&gt;"",COUNTIFS(Setup!$O$13:$O$212,N323)=0),AND(O323&lt;&gt;"",COUNTIFS(Setup!$P$13:$P$212,O323)=0),AND(P323&lt;&gt;"",COUNTIFS(Setup!$Q$13:$Q$212,P323)=0),AND(V323&lt;&gt;"",COUNTIFS(Setup!$R$13:$R$212,V323)=0),AND(W323&lt;&gt;"",COUNTIFS(Setup!$R$13:$R$212,W323)=0),AND(X323&lt;&gt;"",COUNTIFS(Setup!$S$13:$S$212,X323)=0),AND(Y323&lt;&gt;"",COUNTIFS(Setup!$S$13:$S$212,Y323)=0),AND(Z323&lt;&gt;"",COUNTIFS(Setup!$T$13:$T$212,Z323)=0)),"Use listed categories",IF(J323="Pending","Confirm work-relatedness",IF(COUNTIFS($AI$9:$AI$1008,AI323,$C$9:$C$1008,"&lt;&gt;"&amp;C323)&gt;0,"Event dates disagree",IF(OR(AND(Q323&lt;&gt;"",OR(NOT(ISNUMBER(Q323)),Q323&lt;0)),AND(R323&lt;&gt;"",OR(NOT(ISNUMBER(R323)),R323&lt;0)),AND(S323&lt;&gt;"",OR(NOT(ISNUMBER(S323)),S323&lt;0))),"Check days / cost",IF(AND(I323="Lost time",OR(NOT(ISNUMBER(Q323)),Q323&lt;1)),"Enter lost days",IF(AND(I323="Restricted / modified work",OR(NOT(ISNUMBER(R323)),R323&lt;1)),"Enter restricted days",IF(AND(Z323="Closed",NOT(ISNUMBER(AB323))),"Enter closure date",IF(AND(ISNUMBER(AB323),OR(AB323&lt;C323,AB323&gt;TODAY())),"Check closure date","Ready"))))))))))))))</f>
        <v/>
      </c>
    </row>
    <row r="324" spans="1:37" ht="24.95" customHeight="1">
      <c r="A324" s="23"/>
      <c r="B324" s="23"/>
      <c r="C324" s="24"/>
      <c r="D324" s="25"/>
      <c r="E324" s="26"/>
      <c r="F324" s="26"/>
      <c r="G324" s="26"/>
      <c r="H324" s="26"/>
      <c r="I324" s="26"/>
      <c r="J324" s="26"/>
      <c r="K324" s="26"/>
      <c r="L324" s="26"/>
      <c r="M324" s="26"/>
      <c r="N324" s="26"/>
      <c r="O324" s="26"/>
      <c r="P324" s="26"/>
      <c r="Q324" s="27"/>
      <c r="R324" s="27"/>
      <c r="S324" s="28"/>
      <c r="T324" s="26"/>
      <c r="U324" s="26"/>
      <c r="V324" s="26"/>
      <c r="W324" s="26"/>
      <c r="X324" s="26"/>
      <c r="Y324" s="26"/>
      <c r="Z324" s="26"/>
      <c r="AA324" s="26"/>
      <c r="AB324" s="24"/>
      <c r="AC324" s="26"/>
      <c r="AD324" s="15" t="str">
        <f t="shared" si="24"/>
        <v/>
      </c>
      <c r="AE324" s="16" t="str">
        <f t="shared" si="25"/>
        <v/>
      </c>
      <c r="AF324" s="15" t="str">
        <f t="shared" si="26"/>
        <v/>
      </c>
      <c r="AG324" s="15">
        <f t="shared" si="27"/>
        <v>0</v>
      </c>
      <c r="AH324" s="15">
        <f t="shared" si="28"/>
        <v>0</v>
      </c>
      <c r="AI324" s="15" t="str">
        <f t="shared" si="29"/>
        <v/>
      </c>
      <c r="AJ324" s="15" t="str">
        <f>IF(AI324="","",IF(COUNTIFS($AI$9:AI324,AI324)=1,1,0))</f>
        <v/>
      </c>
      <c r="AK324" s="15" t="str">
        <f ca="1">IF(COUNTA(A324:AC324)=0,"",IF(OR(NOT(ISNUMBER(C324)),C324&lt;1),"Missing / invalid date",IF(A324="","Missing case ID",IF(COUNTIFS($A$9:$A$1008,A324)&gt;1,"Duplicate case ID",IF(C324&gt;TODAY(),"Future incident date",IF(OR(E324="",F324="",G324="",H324="",I324="",J324=""),"Complete required fields",IF(OR(AND(E324&lt;&gt;"",COUNTIFS(Setup!$F$13:$F$212,E324)=0),AND(F324&lt;&gt;"",COUNTIFS(Setup!$G$13:$G$212,F324)=0),AND(G324&lt;&gt;"",COUNTIFS(Setup!$H$13:$H$212,G324)=0),AND(H324&lt;&gt;"",COUNTIFS(Setup!$I$13:$I$212,H324)=0),AND(I324&lt;&gt;"",COUNTIFS(Setup!$J$13:$J$212,I324)=0),AND(J324&lt;&gt;"",COUNTIFS(Setup!$K$13:$K$212,J324)=0),AND(K324&lt;&gt;"",COUNTIFS(Setup!$L$13:$L$212,K324)=0),AND(L324&lt;&gt;"",COUNTIFS(Setup!$M$13:$M$212,L324)=0),AND(M324&lt;&gt;"",COUNTIFS(Setup!$N$13:$N$212,M324)=0),AND(N324&lt;&gt;"",COUNTIFS(Setup!$O$13:$O$212,N324)=0),AND(O324&lt;&gt;"",COUNTIFS(Setup!$P$13:$P$212,O324)=0),AND(P324&lt;&gt;"",COUNTIFS(Setup!$Q$13:$Q$212,P324)=0),AND(V324&lt;&gt;"",COUNTIFS(Setup!$R$13:$R$212,V324)=0),AND(W324&lt;&gt;"",COUNTIFS(Setup!$R$13:$R$212,W324)=0),AND(X324&lt;&gt;"",COUNTIFS(Setup!$S$13:$S$212,X324)=0),AND(Y324&lt;&gt;"",COUNTIFS(Setup!$S$13:$S$212,Y324)=0),AND(Z324&lt;&gt;"",COUNTIFS(Setup!$T$13:$T$212,Z324)=0)),"Use listed categories",IF(J324="Pending","Confirm work-relatedness",IF(COUNTIFS($AI$9:$AI$1008,AI324,$C$9:$C$1008,"&lt;&gt;"&amp;C324)&gt;0,"Event dates disagree",IF(OR(AND(Q324&lt;&gt;"",OR(NOT(ISNUMBER(Q324)),Q324&lt;0)),AND(R324&lt;&gt;"",OR(NOT(ISNUMBER(R324)),R324&lt;0)),AND(S324&lt;&gt;"",OR(NOT(ISNUMBER(S324)),S324&lt;0))),"Check days / cost",IF(AND(I324="Lost time",OR(NOT(ISNUMBER(Q324)),Q324&lt;1)),"Enter lost days",IF(AND(I324="Restricted / modified work",OR(NOT(ISNUMBER(R324)),R324&lt;1)),"Enter restricted days",IF(AND(Z324="Closed",NOT(ISNUMBER(AB324))),"Enter closure date",IF(AND(ISNUMBER(AB324),OR(AB324&lt;C324,AB324&gt;TODAY())),"Check closure date","Ready"))))))))))))))</f>
        <v/>
      </c>
    </row>
    <row r="325" spans="1:37" ht="24.95" customHeight="1">
      <c r="A325" s="17"/>
      <c r="B325" s="17"/>
      <c r="C325" s="18"/>
      <c r="D325" s="19"/>
      <c r="E325" s="20"/>
      <c r="F325" s="20"/>
      <c r="G325" s="20"/>
      <c r="H325" s="20"/>
      <c r="I325" s="20"/>
      <c r="J325" s="20"/>
      <c r="K325" s="20"/>
      <c r="L325" s="20"/>
      <c r="M325" s="20"/>
      <c r="N325" s="20"/>
      <c r="O325" s="20"/>
      <c r="P325" s="20"/>
      <c r="Q325" s="21"/>
      <c r="R325" s="21"/>
      <c r="S325" s="22"/>
      <c r="T325" s="20"/>
      <c r="U325" s="20"/>
      <c r="V325" s="20"/>
      <c r="W325" s="20"/>
      <c r="X325" s="20"/>
      <c r="Y325" s="20"/>
      <c r="Z325" s="20"/>
      <c r="AA325" s="20"/>
      <c r="AB325" s="18"/>
      <c r="AC325" s="20"/>
      <c r="AD325" s="15" t="str">
        <f t="shared" si="24"/>
        <v/>
      </c>
      <c r="AE325" s="16" t="str">
        <f t="shared" si="25"/>
        <v/>
      </c>
      <c r="AF325" s="15" t="str">
        <f t="shared" si="26"/>
        <v/>
      </c>
      <c r="AG325" s="15">
        <f t="shared" si="27"/>
        <v>0</v>
      </c>
      <c r="AH325" s="15">
        <f t="shared" si="28"/>
        <v>0</v>
      </c>
      <c r="AI325" s="15" t="str">
        <f t="shared" si="29"/>
        <v/>
      </c>
      <c r="AJ325" s="15" t="str">
        <f>IF(AI325="","",IF(COUNTIFS($AI$9:AI325,AI325)=1,1,0))</f>
        <v/>
      </c>
      <c r="AK325" s="15" t="str">
        <f ca="1">IF(COUNTA(A325:AC325)=0,"",IF(OR(NOT(ISNUMBER(C325)),C325&lt;1),"Missing / invalid date",IF(A325="","Missing case ID",IF(COUNTIFS($A$9:$A$1008,A325)&gt;1,"Duplicate case ID",IF(C325&gt;TODAY(),"Future incident date",IF(OR(E325="",F325="",G325="",H325="",I325="",J325=""),"Complete required fields",IF(OR(AND(E325&lt;&gt;"",COUNTIFS(Setup!$F$13:$F$212,E325)=0),AND(F325&lt;&gt;"",COUNTIFS(Setup!$G$13:$G$212,F325)=0),AND(G325&lt;&gt;"",COUNTIFS(Setup!$H$13:$H$212,G325)=0),AND(H325&lt;&gt;"",COUNTIFS(Setup!$I$13:$I$212,H325)=0),AND(I325&lt;&gt;"",COUNTIFS(Setup!$J$13:$J$212,I325)=0),AND(J325&lt;&gt;"",COUNTIFS(Setup!$K$13:$K$212,J325)=0),AND(K325&lt;&gt;"",COUNTIFS(Setup!$L$13:$L$212,K325)=0),AND(L325&lt;&gt;"",COUNTIFS(Setup!$M$13:$M$212,L325)=0),AND(M325&lt;&gt;"",COUNTIFS(Setup!$N$13:$N$212,M325)=0),AND(N325&lt;&gt;"",COUNTIFS(Setup!$O$13:$O$212,N325)=0),AND(O325&lt;&gt;"",COUNTIFS(Setup!$P$13:$P$212,O325)=0),AND(P325&lt;&gt;"",COUNTIFS(Setup!$Q$13:$Q$212,P325)=0),AND(V325&lt;&gt;"",COUNTIFS(Setup!$R$13:$R$212,V325)=0),AND(W325&lt;&gt;"",COUNTIFS(Setup!$R$13:$R$212,W325)=0),AND(X325&lt;&gt;"",COUNTIFS(Setup!$S$13:$S$212,X325)=0),AND(Y325&lt;&gt;"",COUNTIFS(Setup!$S$13:$S$212,Y325)=0),AND(Z325&lt;&gt;"",COUNTIFS(Setup!$T$13:$T$212,Z325)=0)),"Use listed categories",IF(J325="Pending","Confirm work-relatedness",IF(COUNTIFS($AI$9:$AI$1008,AI325,$C$9:$C$1008,"&lt;&gt;"&amp;C325)&gt;0,"Event dates disagree",IF(OR(AND(Q325&lt;&gt;"",OR(NOT(ISNUMBER(Q325)),Q325&lt;0)),AND(R325&lt;&gt;"",OR(NOT(ISNUMBER(R325)),R325&lt;0)),AND(S325&lt;&gt;"",OR(NOT(ISNUMBER(S325)),S325&lt;0))),"Check days / cost",IF(AND(I325="Lost time",OR(NOT(ISNUMBER(Q325)),Q325&lt;1)),"Enter lost days",IF(AND(I325="Restricted / modified work",OR(NOT(ISNUMBER(R325)),R325&lt;1)),"Enter restricted days",IF(AND(Z325="Closed",NOT(ISNUMBER(AB325))),"Enter closure date",IF(AND(ISNUMBER(AB325),OR(AB325&lt;C325,AB325&gt;TODAY())),"Check closure date","Ready"))))))))))))))</f>
        <v/>
      </c>
    </row>
    <row r="326" spans="1:37" ht="24.95" customHeight="1">
      <c r="A326" s="23"/>
      <c r="B326" s="23"/>
      <c r="C326" s="24"/>
      <c r="D326" s="25"/>
      <c r="E326" s="26"/>
      <c r="F326" s="26"/>
      <c r="G326" s="26"/>
      <c r="H326" s="26"/>
      <c r="I326" s="26"/>
      <c r="J326" s="26"/>
      <c r="K326" s="26"/>
      <c r="L326" s="26"/>
      <c r="M326" s="26"/>
      <c r="N326" s="26"/>
      <c r="O326" s="26"/>
      <c r="P326" s="26"/>
      <c r="Q326" s="27"/>
      <c r="R326" s="27"/>
      <c r="S326" s="28"/>
      <c r="T326" s="26"/>
      <c r="U326" s="26"/>
      <c r="V326" s="26"/>
      <c r="W326" s="26"/>
      <c r="X326" s="26"/>
      <c r="Y326" s="26"/>
      <c r="Z326" s="26"/>
      <c r="AA326" s="26"/>
      <c r="AB326" s="24"/>
      <c r="AC326" s="26"/>
      <c r="AD326" s="15" t="str">
        <f t="shared" si="24"/>
        <v/>
      </c>
      <c r="AE326" s="16" t="str">
        <f t="shared" si="25"/>
        <v/>
      </c>
      <c r="AF326" s="15" t="str">
        <f t="shared" si="26"/>
        <v/>
      </c>
      <c r="AG326" s="15">
        <f t="shared" si="27"/>
        <v>0</v>
      </c>
      <c r="AH326" s="15">
        <f t="shared" si="28"/>
        <v>0</v>
      </c>
      <c r="AI326" s="15" t="str">
        <f t="shared" si="29"/>
        <v/>
      </c>
      <c r="AJ326" s="15" t="str">
        <f>IF(AI326="","",IF(COUNTIFS($AI$9:AI326,AI326)=1,1,0))</f>
        <v/>
      </c>
      <c r="AK326" s="15" t="str">
        <f ca="1">IF(COUNTA(A326:AC326)=0,"",IF(OR(NOT(ISNUMBER(C326)),C326&lt;1),"Missing / invalid date",IF(A326="","Missing case ID",IF(COUNTIFS($A$9:$A$1008,A326)&gt;1,"Duplicate case ID",IF(C326&gt;TODAY(),"Future incident date",IF(OR(E326="",F326="",G326="",H326="",I326="",J326=""),"Complete required fields",IF(OR(AND(E326&lt;&gt;"",COUNTIFS(Setup!$F$13:$F$212,E326)=0),AND(F326&lt;&gt;"",COUNTIFS(Setup!$G$13:$G$212,F326)=0),AND(G326&lt;&gt;"",COUNTIFS(Setup!$H$13:$H$212,G326)=0),AND(H326&lt;&gt;"",COUNTIFS(Setup!$I$13:$I$212,H326)=0),AND(I326&lt;&gt;"",COUNTIFS(Setup!$J$13:$J$212,I326)=0),AND(J326&lt;&gt;"",COUNTIFS(Setup!$K$13:$K$212,J326)=0),AND(K326&lt;&gt;"",COUNTIFS(Setup!$L$13:$L$212,K326)=0),AND(L326&lt;&gt;"",COUNTIFS(Setup!$M$13:$M$212,L326)=0),AND(M326&lt;&gt;"",COUNTIFS(Setup!$N$13:$N$212,M326)=0),AND(N326&lt;&gt;"",COUNTIFS(Setup!$O$13:$O$212,N326)=0),AND(O326&lt;&gt;"",COUNTIFS(Setup!$P$13:$P$212,O326)=0),AND(P326&lt;&gt;"",COUNTIFS(Setup!$Q$13:$Q$212,P326)=0),AND(V326&lt;&gt;"",COUNTIFS(Setup!$R$13:$R$212,V326)=0),AND(W326&lt;&gt;"",COUNTIFS(Setup!$R$13:$R$212,W326)=0),AND(X326&lt;&gt;"",COUNTIFS(Setup!$S$13:$S$212,X326)=0),AND(Y326&lt;&gt;"",COUNTIFS(Setup!$S$13:$S$212,Y326)=0),AND(Z326&lt;&gt;"",COUNTIFS(Setup!$T$13:$T$212,Z326)=0)),"Use listed categories",IF(J326="Pending","Confirm work-relatedness",IF(COUNTIFS($AI$9:$AI$1008,AI326,$C$9:$C$1008,"&lt;&gt;"&amp;C326)&gt;0,"Event dates disagree",IF(OR(AND(Q326&lt;&gt;"",OR(NOT(ISNUMBER(Q326)),Q326&lt;0)),AND(R326&lt;&gt;"",OR(NOT(ISNUMBER(R326)),R326&lt;0)),AND(S326&lt;&gt;"",OR(NOT(ISNUMBER(S326)),S326&lt;0))),"Check days / cost",IF(AND(I326="Lost time",OR(NOT(ISNUMBER(Q326)),Q326&lt;1)),"Enter lost days",IF(AND(I326="Restricted / modified work",OR(NOT(ISNUMBER(R326)),R326&lt;1)),"Enter restricted days",IF(AND(Z326="Closed",NOT(ISNUMBER(AB326))),"Enter closure date",IF(AND(ISNUMBER(AB326),OR(AB326&lt;C326,AB326&gt;TODAY())),"Check closure date","Ready"))))))))))))))</f>
        <v/>
      </c>
    </row>
    <row r="327" spans="1:37" ht="24.95" customHeight="1">
      <c r="A327" s="17"/>
      <c r="B327" s="17"/>
      <c r="C327" s="18"/>
      <c r="D327" s="19"/>
      <c r="E327" s="20"/>
      <c r="F327" s="20"/>
      <c r="G327" s="20"/>
      <c r="H327" s="20"/>
      <c r="I327" s="20"/>
      <c r="J327" s="20"/>
      <c r="K327" s="20"/>
      <c r="L327" s="20"/>
      <c r="M327" s="20"/>
      <c r="N327" s="20"/>
      <c r="O327" s="20"/>
      <c r="P327" s="20"/>
      <c r="Q327" s="21"/>
      <c r="R327" s="21"/>
      <c r="S327" s="22"/>
      <c r="T327" s="20"/>
      <c r="U327" s="20"/>
      <c r="V327" s="20"/>
      <c r="W327" s="20"/>
      <c r="X327" s="20"/>
      <c r="Y327" s="20"/>
      <c r="Z327" s="20"/>
      <c r="AA327" s="20"/>
      <c r="AB327" s="18"/>
      <c r="AC327" s="20"/>
      <c r="AD327" s="15" t="str">
        <f t="shared" si="24"/>
        <v/>
      </c>
      <c r="AE327" s="16" t="str">
        <f t="shared" si="25"/>
        <v/>
      </c>
      <c r="AF327" s="15" t="str">
        <f t="shared" si="26"/>
        <v/>
      </c>
      <c r="AG327" s="15">
        <f t="shared" si="27"/>
        <v>0</v>
      </c>
      <c r="AH327" s="15">
        <f t="shared" si="28"/>
        <v>0</v>
      </c>
      <c r="AI327" s="15" t="str">
        <f t="shared" si="29"/>
        <v/>
      </c>
      <c r="AJ327" s="15" t="str">
        <f>IF(AI327="","",IF(COUNTIFS($AI$9:AI327,AI327)=1,1,0))</f>
        <v/>
      </c>
      <c r="AK327" s="15" t="str">
        <f ca="1">IF(COUNTA(A327:AC327)=0,"",IF(OR(NOT(ISNUMBER(C327)),C327&lt;1),"Missing / invalid date",IF(A327="","Missing case ID",IF(COUNTIFS($A$9:$A$1008,A327)&gt;1,"Duplicate case ID",IF(C327&gt;TODAY(),"Future incident date",IF(OR(E327="",F327="",G327="",H327="",I327="",J327=""),"Complete required fields",IF(OR(AND(E327&lt;&gt;"",COUNTIFS(Setup!$F$13:$F$212,E327)=0),AND(F327&lt;&gt;"",COUNTIFS(Setup!$G$13:$G$212,F327)=0),AND(G327&lt;&gt;"",COUNTIFS(Setup!$H$13:$H$212,G327)=0),AND(H327&lt;&gt;"",COUNTIFS(Setup!$I$13:$I$212,H327)=0),AND(I327&lt;&gt;"",COUNTIFS(Setup!$J$13:$J$212,I327)=0),AND(J327&lt;&gt;"",COUNTIFS(Setup!$K$13:$K$212,J327)=0),AND(K327&lt;&gt;"",COUNTIFS(Setup!$L$13:$L$212,K327)=0),AND(L327&lt;&gt;"",COUNTIFS(Setup!$M$13:$M$212,L327)=0),AND(M327&lt;&gt;"",COUNTIFS(Setup!$N$13:$N$212,M327)=0),AND(N327&lt;&gt;"",COUNTIFS(Setup!$O$13:$O$212,N327)=0),AND(O327&lt;&gt;"",COUNTIFS(Setup!$P$13:$P$212,O327)=0),AND(P327&lt;&gt;"",COUNTIFS(Setup!$Q$13:$Q$212,P327)=0),AND(V327&lt;&gt;"",COUNTIFS(Setup!$R$13:$R$212,V327)=0),AND(W327&lt;&gt;"",COUNTIFS(Setup!$R$13:$R$212,W327)=0),AND(X327&lt;&gt;"",COUNTIFS(Setup!$S$13:$S$212,X327)=0),AND(Y327&lt;&gt;"",COUNTIFS(Setup!$S$13:$S$212,Y327)=0),AND(Z327&lt;&gt;"",COUNTIFS(Setup!$T$13:$T$212,Z327)=0)),"Use listed categories",IF(J327="Pending","Confirm work-relatedness",IF(COUNTIFS($AI$9:$AI$1008,AI327,$C$9:$C$1008,"&lt;&gt;"&amp;C327)&gt;0,"Event dates disagree",IF(OR(AND(Q327&lt;&gt;"",OR(NOT(ISNUMBER(Q327)),Q327&lt;0)),AND(R327&lt;&gt;"",OR(NOT(ISNUMBER(R327)),R327&lt;0)),AND(S327&lt;&gt;"",OR(NOT(ISNUMBER(S327)),S327&lt;0))),"Check days / cost",IF(AND(I327="Lost time",OR(NOT(ISNUMBER(Q327)),Q327&lt;1)),"Enter lost days",IF(AND(I327="Restricted / modified work",OR(NOT(ISNUMBER(R327)),R327&lt;1)),"Enter restricted days",IF(AND(Z327="Closed",NOT(ISNUMBER(AB327))),"Enter closure date",IF(AND(ISNUMBER(AB327),OR(AB327&lt;C327,AB327&gt;TODAY())),"Check closure date","Ready"))))))))))))))</f>
        <v/>
      </c>
    </row>
    <row r="328" spans="1:37" ht="24.95" customHeight="1">
      <c r="A328" s="23"/>
      <c r="B328" s="23"/>
      <c r="C328" s="24"/>
      <c r="D328" s="25"/>
      <c r="E328" s="26"/>
      <c r="F328" s="26"/>
      <c r="G328" s="26"/>
      <c r="H328" s="26"/>
      <c r="I328" s="26"/>
      <c r="J328" s="26"/>
      <c r="K328" s="26"/>
      <c r="L328" s="26"/>
      <c r="M328" s="26"/>
      <c r="N328" s="26"/>
      <c r="O328" s="26"/>
      <c r="P328" s="26"/>
      <c r="Q328" s="27"/>
      <c r="R328" s="27"/>
      <c r="S328" s="28"/>
      <c r="T328" s="26"/>
      <c r="U328" s="26"/>
      <c r="V328" s="26"/>
      <c r="W328" s="26"/>
      <c r="X328" s="26"/>
      <c r="Y328" s="26"/>
      <c r="Z328" s="26"/>
      <c r="AA328" s="26"/>
      <c r="AB328" s="24"/>
      <c r="AC328" s="26"/>
      <c r="AD328" s="15" t="str">
        <f t="shared" si="24"/>
        <v/>
      </c>
      <c r="AE328" s="16" t="str">
        <f t="shared" si="25"/>
        <v/>
      </c>
      <c r="AF328" s="15" t="str">
        <f t="shared" si="26"/>
        <v/>
      </c>
      <c r="AG328" s="15">
        <f t="shared" si="27"/>
        <v>0</v>
      </c>
      <c r="AH328" s="15">
        <f t="shared" si="28"/>
        <v>0</v>
      </c>
      <c r="AI328" s="15" t="str">
        <f t="shared" si="29"/>
        <v/>
      </c>
      <c r="AJ328" s="15" t="str">
        <f>IF(AI328="","",IF(COUNTIFS($AI$9:AI328,AI328)=1,1,0))</f>
        <v/>
      </c>
      <c r="AK328" s="15" t="str">
        <f ca="1">IF(COUNTA(A328:AC328)=0,"",IF(OR(NOT(ISNUMBER(C328)),C328&lt;1),"Missing / invalid date",IF(A328="","Missing case ID",IF(COUNTIFS($A$9:$A$1008,A328)&gt;1,"Duplicate case ID",IF(C328&gt;TODAY(),"Future incident date",IF(OR(E328="",F328="",G328="",H328="",I328="",J328=""),"Complete required fields",IF(OR(AND(E328&lt;&gt;"",COUNTIFS(Setup!$F$13:$F$212,E328)=0),AND(F328&lt;&gt;"",COUNTIFS(Setup!$G$13:$G$212,F328)=0),AND(G328&lt;&gt;"",COUNTIFS(Setup!$H$13:$H$212,G328)=0),AND(H328&lt;&gt;"",COUNTIFS(Setup!$I$13:$I$212,H328)=0),AND(I328&lt;&gt;"",COUNTIFS(Setup!$J$13:$J$212,I328)=0),AND(J328&lt;&gt;"",COUNTIFS(Setup!$K$13:$K$212,J328)=0),AND(K328&lt;&gt;"",COUNTIFS(Setup!$L$13:$L$212,K328)=0),AND(L328&lt;&gt;"",COUNTIFS(Setup!$M$13:$M$212,L328)=0),AND(M328&lt;&gt;"",COUNTIFS(Setup!$N$13:$N$212,M328)=0),AND(N328&lt;&gt;"",COUNTIFS(Setup!$O$13:$O$212,N328)=0),AND(O328&lt;&gt;"",COUNTIFS(Setup!$P$13:$P$212,O328)=0),AND(P328&lt;&gt;"",COUNTIFS(Setup!$Q$13:$Q$212,P328)=0),AND(V328&lt;&gt;"",COUNTIFS(Setup!$R$13:$R$212,V328)=0),AND(W328&lt;&gt;"",COUNTIFS(Setup!$R$13:$R$212,W328)=0),AND(X328&lt;&gt;"",COUNTIFS(Setup!$S$13:$S$212,X328)=0),AND(Y328&lt;&gt;"",COUNTIFS(Setup!$S$13:$S$212,Y328)=0),AND(Z328&lt;&gt;"",COUNTIFS(Setup!$T$13:$T$212,Z328)=0)),"Use listed categories",IF(J328="Pending","Confirm work-relatedness",IF(COUNTIFS($AI$9:$AI$1008,AI328,$C$9:$C$1008,"&lt;&gt;"&amp;C328)&gt;0,"Event dates disagree",IF(OR(AND(Q328&lt;&gt;"",OR(NOT(ISNUMBER(Q328)),Q328&lt;0)),AND(R328&lt;&gt;"",OR(NOT(ISNUMBER(R328)),R328&lt;0)),AND(S328&lt;&gt;"",OR(NOT(ISNUMBER(S328)),S328&lt;0))),"Check days / cost",IF(AND(I328="Lost time",OR(NOT(ISNUMBER(Q328)),Q328&lt;1)),"Enter lost days",IF(AND(I328="Restricted / modified work",OR(NOT(ISNUMBER(R328)),R328&lt;1)),"Enter restricted days",IF(AND(Z328="Closed",NOT(ISNUMBER(AB328))),"Enter closure date",IF(AND(ISNUMBER(AB328),OR(AB328&lt;C328,AB328&gt;TODAY())),"Check closure date","Ready"))))))))))))))</f>
        <v/>
      </c>
    </row>
    <row r="329" spans="1:37" ht="24.95" customHeight="1">
      <c r="A329" s="17"/>
      <c r="B329" s="17"/>
      <c r="C329" s="18"/>
      <c r="D329" s="19"/>
      <c r="E329" s="20"/>
      <c r="F329" s="20"/>
      <c r="G329" s="20"/>
      <c r="H329" s="20"/>
      <c r="I329" s="20"/>
      <c r="J329" s="20"/>
      <c r="K329" s="20"/>
      <c r="L329" s="20"/>
      <c r="M329" s="20"/>
      <c r="N329" s="20"/>
      <c r="O329" s="20"/>
      <c r="P329" s="20"/>
      <c r="Q329" s="21"/>
      <c r="R329" s="21"/>
      <c r="S329" s="22"/>
      <c r="T329" s="20"/>
      <c r="U329" s="20"/>
      <c r="V329" s="20"/>
      <c r="W329" s="20"/>
      <c r="X329" s="20"/>
      <c r="Y329" s="20"/>
      <c r="Z329" s="20"/>
      <c r="AA329" s="20"/>
      <c r="AB329" s="18"/>
      <c r="AC329" s="20"/>
      <c r="AD329" s="15" t="str">
        <f t="shared" ref="AD329:AD392" si="30">IF(ISNUMBER(C329),YEAR(C329),"")</f>
        <v/>
      </c>
      <c r="AE329" s="16" t="str">
        <f t="shared" ref="AE329:AE392" si="31">IF(ISNUMBER(C329),DATE(YEAR(C329),MONTH(C329),1),"")</f>
        <v/>
      </c>
      <c r="AF329" s="15" t="str">
        <f t="shared" ref="AF329:AF392" si="32">IF(ISNUMBER(C329),TEXT(C329,"ddd"),"")</f>
        <v/>
      </c>
      <c r="AG329" s="15">
        <f t="shared" ref="AG329:AG392" si="33">IF(AND(J329="Yes",OR(G329="Employee",G329="Contractor")),IF(OR(I329="Medical treatment",I329="Restricted / modified work",I329="Lost time",I329="Fatality",I329="Other recordable"),1,0),0)</f>
        <v>0</v>
      </c>
      <c r="AH329" s="15">
        <f t="shared" ref="AH329:AH392" si="34">IF(AND(J329="Yes",OR(G329="Employee",G329="Contractor")),IF(OR(I329="Lost time",I329="Fatality"),1,0),0)</f>
        <v>0</v>
      </c>
      <c r="AI329" s="15" t="str">
        <f t="shared" ref="AI329:AI392" si="35">IF(COUNTA(A329:AC329)=0,"",IF(B329="","C:"&amp;A329,"E:"&amp;B329))</f>
        <v/>
      </c>
      <c r="AJ329" s="15" t="str">
        <f>IF(AI329="","",IF(COUNTIFS($AI$9:AI329,AI329)=1,1,0))</f>
        <v/>
      </c>
      <c r="AK329" s="15" t="str">
        <f ca="1">IF(COUNTA(A329:AC329)=0,"",IF(OR(NOT(ISNUMBER(C329)),C329&lt;1),"Missing / invalid date",IF(A329="","Missing case ID",IF(COUNTIFS($A$9:$A$1008,A329)&gt;1,"Duplicate case ID",IF(C329&gt;TODAY(),"Future incident date",IF(OR(E329="",F329="",G329="",H329="",I329="",J329=""),"Complete required fields",IF(OR(AND(E329&lt;&gt;"",COUNTIFS(Setup!$F$13:$F$212,E329)=0),AND(F329&lt;&gt;"",COUNTIFS(Setup!$G$13:$G$212,F329)=0),AND(G329&lt;&gt;"",COUNTIFS(Setup!$H$13:$H$212,G329)=0),AND(H329&lt;&gt;"",COUNTIFS(Setup!$I$13:$I$212,H329)=0),AND(I329&lt;&gt;"",COUNTIFS(Setup!$J$13:$J$212,I329)=0),AND(J329&lt;&gt;"",COUNTIFS(Setup!$K$13:$K$212,J329)=0),AND(K329&lt;&gt;"",COUNTIFS(Setup!$L$13:$L$212,K329)=0),AND(L329&lt;&gt;"",COUNTIFS(Setup!$M$13:$M$212,L329)=0),AND(M329&lt;&gt;"",COUNTIFS(Setup!$N$13:$N$212,M329)=0),AND(N329&lt;&gt;"",COUNTIFS(Setup!$O$13:$O$212,N329)=0),AND(O329&lt;&gt;"",COUNTIFS(Setup!$P$13:$P$212,O329)=0),AND(P329&lt;&gt;"",COUNTIFS(Setup!$Q$13:$Q$212,P329)=0),AND(V329&lt;&gt;"",COUNTIFS(Setup!$R$13:$R$212,V329)=0),AND(W329&lt;&gt;"",COUNTIFS(Setup!$R$13:$R$212,W329)=0),AND(X329&lt;&gt;"",COUNTIFS(Setup!$S$13:$S$212,X329)=0),AND(Y329&lt;&gt;"",COUNTIFS(Setup!$S$13:$S$212,Y329)=0),AND(Z329&lt;&gt;"",COUNTIFS(Setup!$T$13:$T$212,Z329)=0)),"Use listed categories",IF(J329="Pending","Confirm work-relatedness",IF(COUNTIFS($AI$9:$AI$1008,AI329,$C$9:$C$1008,"&lt;&gt;"&amp;C329)&gt;0,"Event dates disagree",IF(OR(AND(Q329&lt;&gt;"",OR(NOT(ISNUMBER(Q329)),Q329&lt;0)),AND(R329&lt;&gt;"",OR(NOT(ISNUMBER(R329)),R329&lt;0)),AND(S329&lt;&gt;"",OR(NOT(ISNUMBER(S329)),S329&lt;0))),"Check days / cost",IF(AND(I329="Lost time",OR(NOT(ISNUMBER(Q329)),Q329&lt;1)),"Enter lost days",IF(AND(I329="Restricted / modified work",OR(NOT(ISNUMBER(R329)),R329&lt;1)),"Enter restricted days",IF(AND(Z329="Closed",NOT(ISNUMBER(AB329))),"Enter closure date",IF(AND(ISNUMBER(AB329),OR(AB329&lt;C329,AB329&gt;TODAY())),"Check closure date","Ready"))))))))))))))</f>
        <v/>
      </c>
    </row>
    <row r="330" spans="1:37" ht="24.95" customHeight="1">
      <c r="A330" s="23"/>
      <c r="B330" s="23"/>
      <c r="C330" s="24"/>
      <c r="D330" s="25"/>
      <c r="E330" s="26"/>
      <c r="F330" s="26"/>
      <c r="G330" s="26"/>
      <c r="H330" s="26"/>
      <c r="I330" s="26"/>
      <c r="J330" s="26"/>
      <c r="K330" s="26"/>
      <c r="L330" s="26"/>
      <c r="M330" s="26"/>
      <c r="N330" s="26"/>
      <c r="O330" s="26"/>
      <c r="P330" s="26"/>
      <c r="Q330" s="27"/>
      <c r="R330" s="27"/>
      <c r="S330" s="28"/>
      <c r="T330" s="26"/>
      <c r="U330" s="26"/>
      <c r="V330" s="26"/>
      <c r="W330" s="26"/>
      <c r="X330" s="26"/>
      <c r="Y330" s="26"/>
      <c r="Z330" s="26"/>
      <c r="AA330" s="26"/>
      <c r="AB330" s="24"/>
      <c r="AC330" s="26"/>
      <c r="AD330" s="15" t="str">
        <f t="shared" si="30"/>
        <v/>
      </c>
      <c r="AE330" s="16" t="str">
        <f t="shared" si="31"/>
        <v/>
      </c>
      <c r="AF330" s="15" t="str">
        <f t="shared" si="32"/>
        <v/>
      </c>
      <c r="AG330" s="15">
        <f t="shared" si="33"/>
        <v>0</v>
      </c>
      <c r="AH330" s="15">
        <f t="shared" si="34"/>
        <v>0</v>
      </c>
      <c r="AI330" s="15" t="str">
        <f t="shared" si="35"/>
        <v/>
      </c>
      <c r="AJ330" s="15" t="str">
        <f>IF(AI330="","",IF(COUNTIFS($AI$9:AI330,AI330)=1,1,0))</f>
        <v/>
      </c>
      <c r="AK330" s="15" t="str">
        <f ca="1">IF(COUNTA(A330:AC330)=0,"",IF(OR(NOT(ISNUMBER(C330)),C330&lt;1),"Missing / invalid date",IF(A330="","Missing case ID",IF(COUNTIFS($A$9:$A$1008,A330)&gt;1,"Duplicate case ID",IF(C330&gt;TODAY(),"Future incident date",IF(OR(E330="",F330="",G330="",H330="",I330="",J330=""),"Complete required fields",IF(OR(AND(E330&lt;&gt;"",COUNTIFS(Setup!$F$13:$F$212,E330)=0),AND(F330&lt;&gt;"",COUNTIFS(Setup!$G$13:$G$212,F330)=0),AND(G330&lt;&gt;"",COUNTIFS(Setup!$H$13:$H$212,G330)=0),AND(H330&lt;&gt;"",COUNTIFS(Setup!$I$13:$I$212,H330)=0),AND(I330&lt;&gt;"",COUNTIFS(Setup!$J$13:$J$212,I330)=0),AND(J330&lt;&gt;"",COUNTIFS(Setup!$K$13:$K$212,J330)=0),AND(K330&lt;&gt;"",COUNTIFS(Setup!$L$13:$L$212,K330)=0),AND(L330&lt;&gt;"",COUNTIFS(Setup!$M$13:$M$212,L330)=0),AND(M330&lt;&gt;"",COUNTIFS(Setup!$N$13:$N$212,M330)=0),AND(N330&lt;&gt;"",COUNTIFS(Setup!$O$13:$O$212,N330)=0),AND(O330&lt;&gt;"",COUNTIFS(Setup!$P$13:$P$212,O330)=0),AND(P330&lt;&gt;"",COUNTIFS(Setup!$Q$13:$Q$212,P330)=0),AND(V330&lt;&gt;"",COUNTIFS(Setup!$R$13:$R$212,V330)=0),AND(W330&lt;&gt;"",COUNTIFS(Setup!$R$13:$R$212,W330)=0),AND(X330&lt;&gt;"",COUNTIFS(Setup!$S$13:$S$212,X330)=0),AND(Y330&lt;&gt;"",COUNTIFS(Setup!$S$13:$S$212,Y330)=0),AND(Z330&lt;&gt;"",COUNTIFS(Setup!$T$13:$T$212,Z330)=0)),"Use listed categories",IF(J330="Pending","Confirm work-relatedness",IF(COUNTIFS($AI$9:$AI$1008,AI330,$C$9:$C$1008,"&lt;&gt;"&amp;C330)&gt;0,"Event dates disagree",IF(OR(AND(Q330&lt;&gt;"",OR(NOT(ISNUMBER(Q330)),Q330&lt;0)),AND(R330&lt;&gt;"",OR(NOT(ISNUMBER(R330)),R330&lt;0)),AND(S330&lt;&gt;"",OR(NOT(ISNUMBER(S330)),S330&lt;0))),"Check days / cost",IF(AND(I330="Lost time",OR(NOT(ISNUMBER(Q330)),Q330&lt;1)),"Enter lost days",IF(AND(I330="Restricted / modified work",OR(NOT(ISNUMBER(R330)),R330&lt;1)),"Enter restricted days",IF(AND(Z330="Closed",NOT(ISNUMBER(AB330))),"Enter closure date",IF(AND(ISNUMBER(AB330),OR(AB330&lt;C330,AB330&gt;TODAY())),"Check closure date","Ready"))))))))))))))</f>
        <v/>
      </c>
    </row>
    <row r="331" spans="1:37" ht="24.95" customHeight="1">
      <c r="A331" s="17"/>
      <c r="B331" s="17"/>
      <c r="C331" s="18"/>
      <c r="D331" s="19"/>
      <c r="E331" s="20"/>
      <c r="F331" s="20"/>
      <c r="G331" s="20"/>
      <c r="H331" s="20"/>
      <c r="I331" s="20"/>
      <c r="J331" s="20"/>
      <c r="K331" s="20"/>
      <c r="L331" s="20"/>
      <c r="M331" s="20"/>
      <c r="N331" s="20"/>
      <c r="O331" s="20"/>
      <c r="P331" s="20"/>
      <c r="Q331" s="21"/>
      <c r="R331" s="21"/>
      <c r="S331" s="22"/>
      <c r="T331" s="20"/>
      <c r="U331" s="20"/>
      <c r="V331" s="20"/>
      <c r="W331" s="20"/>
      <c r="X331" s="20"/>
      <c r="Y331" s="20"/>
      <c r="Z331" s="20"/>
      <c r="AA331" s="20"/>
      <c r="AB331" s="18"/>
      <c r="AC331" s="20"/>
      <c r="AD331" s="15" t="str">
        <f t="shared" si="30"/>
        <v/>
      </c>
      <c r="AE331" s="16" t="str">
        <f t="shared" si="31"/>
        <v/>
      </c>
      <c r="AF331" s="15" t="str">
        <f t="shared" si="32"/>
        <v/>
      </c>
      <c r="AG331" s="15">
        <f t="shared" si="33"/>
        <v>0</v>
      </c>
      <c r="AH331" s="15">
        <f t="shared" si="34"/>
        <v>0</v>
      </c>
      <c r="AI331" s="15" t="str">
        <f t="shared" si="35"/>
        <v/>
      </c>
      <c r="AJ331" s="15" t="str">
        <f>IF(AI331="","",IF(COUNTIFS($AI$9:AI331,AI331)=1,1,0))</f>
        <v/>
      </c>
      <c r="AK331" s="15" t="str">
        <f ca="1">IF(COUNTA(A331:AC331)=0,"",IF(OR(NOT(ISNUMBER(C331)),C331&lt;1),"Missing / invalid date",IF(A331="","Missing case ID",IF(COUNTIFS($A$9:$A$1008,A331)&gt;1,"Duplicate case ID",IF(C331&gt;TODAY(),"Future incident date",IF(OR(E331="",F331="",G331="",H331="",I331="",J331=""),"Complete required fields",IF(OR(AND(E331&lt;&gt;"",COUNTIFS(Setup!$F$13:$F$212,E331)=0),AND(F331&lt;&gt;"",COUNTIFS(Setup!$G$13:$G$212,F331)=0),AND(G331&lt;&gt;"",COUNTIFS(Setup!$H$13:$H$212,G331)=0),AND(H331&lt;&gt;"",COUNTIFS(Setup!$I$13:$I$212,H331)=0),AND(I331&lt;&gt;"",COUNTIFS(Setup!$J$13:$J$212,I331)=0),AND(J331&lt;&gt;"",COUNTIFS(Setup!$K$13:$K$212,J331)=0),AND(K331&lt;&gt;"",COUNTIFS(Setup!$L$13:$L$212,K331)=0),AND(L331&lt;&gt;"",COUNTIFS(Setup!$M$13:$M$212,L331)=0),AND(M331&lt;&gt;"",COUNTIFS(Setup!$N$13:$N$212,M331)=0),AND(N331&lt;&gt;"",COUNTIFS(Setup!$O$13:$O$212,N331)=0),AND(O331&lt;&gt;"",COUNTIFS(Setup!$P$13:$P$212,O331)=0),AND(P331&lt;&gt;"",COUNTIFS(Setup!$Q$13:$Q$212,P331)=0),AND(V331&lt;&gt;"",COUNTIFS(Setup!$R$13:$R$212,V331)=0),AND(W331&lt;&gt;"",COUNTIFS(Setup!$R$13:$R$212,W331)=0),AND(X331&lt;&gt;"",COUNTIFS(Setup!$S$13:$S$212,X331)=0),AND(Y331&lt;&gt;"",COUNTIFS(Setup!$S$13:$S$212,Y331)=0),AND(Z331&lt;&gt;"",COUNTIFS(Setup!$T$13:$T$212,Z331)=0)),"Use listed categories",IF(J331="Pending","Confirm work-relatedness",IF(COUNTIFS($AI$9:$AI$1008,AI331,$C$9:$C$1008,"&lt;&gt;"&amp;C331)&gt;0,"Event dates disagree",IF(OR(AND(Q331&lt;&gt;"",OR(NOT(ISNUMBER(Q331)),Q331&lt;0)),AND(R331&lt;&gt;"",OR(NOT(ISNUMBER(R331)),R331&lt;0)),AND(S331&lt;&gt;"",OR(NOT(ISNUMBER(S331)),S331&lt;0))),"Check days / cost",IF(AND(I331="Lost time",OR(NOT(ISNUMBER(Q331)),Q331&lt;1)),"Enter lost days",IF(AND(I331="Restricted / modified work",OR(NOT(ISNUMBER(R331)),R331&lt;1)),"Enter restricted days",IF(AND(Z331="Closed",NOT(ISNUMBER(AB331))),"Enter closure date",IF(AND(ISNUMBER(AB331),OR(AB331&lt;C331,AB331&gt;TODAY())),"Check closure date","Ready"))))))))))))))</f>
        <v/>
      </c>
    </row>
    <row r="332" spans="1:37" ht="24.95" customHeight="1">
      <c r="A332" s="23"/>
      <c r="B332" s="23"/>
      <c r="C332" s="24"/>
      <c r="D332" s="25"/>
      <c r="E332" s="26"/>
      <c r="F332" s="26"/>
      <c r="G332" s="26"/>
      <c r="H332" s="26"/>
      <c r="I332" s="26"/>
      <c r="J332" s="26"/>
      <c r="K332" s="26"/>
      <c r="L332" s="26"/>
      <c r="M332" s="26"/>
      <c r="N332" s="26"/>
      <c r="O332" s="26"/>
      <c r="P332" s="26"/>
      <c r="Q332" s="27"/>
      <c r="R332" s="27"/>
      <c r="S332" s="28"/>
      <c r="T332" s="26"/>
      <c r="U332" s="26"/>
      <c r="V332" s="26"/>
      <c r="W332" s="26"/>
      <c r="X332" s="26"/>
      <c r="Y332" s="26"/>
      <c r="Z332" s="26"/>
      <c r="AA332" s="26"/>
      <c r="AB332" s="24"/>
      <c r="AC332" s="26"/>
      <c r="AD332" s="15" t="str">
        <f t="shared" si="30"/>
        <v/>
      </c>
      <c r="AE332" s="16" t="str">
        <f t="shared" si="31"/>
        <v/>
      </c>
      <c r="AF332" s="15" t="str">
        <f t="shared" si="32"/>
        <v/>
      </c>
      <c r="AG332" s="15">
        <f t="shared" si="33"/>
        <v>0</v>
      </c>
      <c r="AH332" s="15">
        <f t="shared" si="34"/>
        <v>0</v>
      </c>
      <c r="AI332" s="15" t="str">
        <f t="shared" si="35"/>
        <v/>
      </c>
      <c r="AJ332" s="15" t="str">
        <f>IF(AI332="","",IF(COUNTIFS($AI$9:AI332,AI332)=1,1,0))</f>
        <v/>
      </c>
      <c r="AK332" s="15" t="str">
        <f ca="1">IF(COUNTA(A332:AC332)=0,"",IF(OR(NOT(ISNUMBER(C332)),C332&lt;1),"Missing / invalid date",IF(A332="","Missing case ID",IF(COUNTIFS($A$9:$A$1008,A332)&gt;1,"Duplicate case ID",IF(C332&gt;TODAY(),"Future incident date",IF(OR(E332="",F332="",G332="",H332="",I332="",J332=""),"Complete required fields",IF(OR(AND(E332&lt;&gt;"",COUNTIFS(Setup!$F$13:$F$212,E332)=0),AND(F332&lt;&gt;"",COUNTIFS(Setup!$G$13:$G$212,F332)=0),AND(G332&lt;&gt;"",COUNTIFS(Setup!$H$13:$H$212,G332)=0),AND(H332&lt;&gt;"",COUNTIFS(Setup!$I$13:$I$212,H332)=0),AND(I332&lt;&gt;"",COUNTIFS(Setup!$J$13:$J$212,I332)=0),AND(J332&lt;&gt;"",COUNTIFS(Setup!$K$13:$K$212,J332)=0),AND(K332&lt;&gt;"",COUNTIFS(Setup!$L$13:$L$212,K332)=0),AND(L332&lt;&gt;"",COUNTIFS(Setup!$M$13:$M$212,L332)=0),AND(M332&lt;&gt;"",COUNTIFS(Setup!$N$13:$N$212,M332)=0),AND(N332&lt;&gt;"",COUNTIFS(Setup!$O$13:$O$212,N332)=0),AND(O332&lt;&gt;"",COUNTIFS(Setup!$P$13:$P$212,O332)=0),AND(P332&lt;&gt;"",COUNTIFS(Setup!$Q$13:$Q$212,P332)=0),AND(V332&lt;&gt;"",COUNTIFS(Setup!$R$13:$R$212,V332)=0),AND(W332&lt;&gt;"",COUNTIFS(Setup!$R$13:$R$212,W332)=0),AND(X332&lt;&gt;"",COUNTIFS(Setup!$S$13:$S$212,X332)=0),AND(Y332&lt;&gt;"",COUNTIFS(Setup!$S$13:$S$212,Y332)=0),AND(Z332&lt;&gt;"",COUNTIFS(Setup!$T$13:$T$212,Z332)=0)),"Use listed categories",IF(J332="Pending","Confirm work-relatedness",IF(COUNTIFS($AI$9:$AI$1008,AI332,$C$9:$C$1008,"&lt;&gt;"&amp;C332)&gt;0,"Event dates disagree",IF(OR(AND(Q332&lt;&gt;"",OR(NOT(ISNUMBER(Q332)),Q332&lt;0)),AND(R332&lt;&gt;"",OR(NOT(ISNUMBER(R332)),R332&lt;0)),AND(S332&lt;&gt;"",OR(NOT(ISNUMBER(S332)),S332&lt;0))),"Check days / cost",IF(AND(I332="Lost time",OR(NOT(ISNUMBER(Q332)),Q332&lt;1)),"Enter lost days",IF(AND(I332="Restricted / modified work",OR(NOT(ISNUMBER(R332)),R332&lt;1)),"Enter restricted days",IF(AND(Z332="Closed",NOT(ISNUMBER(AB332))),"Enter closure date",IF(AND(ISNUMBER(AB332),OR(AB332&lt;C332,AB332&gt;TODAY())),"Check closure date","Ready"))))))))))))))</f>
        <v/>
      </c>
    </row>
    <row r="333" spans="1:37" ht="24.95" customHeight="1">
      <c r="A333" s="17"/>
      <c r="B333" s="17"/>
      <c r="C333" s="18"/>
      <c r="D333" s="19"/>
      <c r="E333" s="20"/>
      <c r="F333" s="20"/>
      <c r="G333" s="20"/>
      <c r="H333" s="20"/>
      <c r="I333" s="20"/>
      <c r="J333" s="20"/>
      <c r="K333" s="20"/>
      <c r="L333" s="20"/>
      <c r="M333" s="20"/>
      <c r="N333" s="20"/>
      <c r="O333" s="20"/>
      <c r="P333" s="20"/>
      <c r="Q333" s="21"/>
      <c r="R333" s="21"/>
      <c r="S333" s="22"/>
      <c r="T333" s="20"/>
      <c r="U333" s="20"/>
      <c r="V333" s="20"/>
      <c r="W333" s="20"/>
      <c r="X333" s="20"/>
      <c r="Y333" s="20"/>
      <c r="Z333" s="20"/>
      <c r="AA333" s="20"/>
      <c r="AB333" s="18"/>
      <c r="AC333" s="20"/>
      <c r="AD333" s="15" t="str">
        <f t="shared" si="30"/>
        <v/>
      </c>
      <c r="AE333" s="16" t="str">
        <f t="shared" si="31"/>
        <v/>
      </c>
      <c r="AF333" s="15" t="str">
        <f t="shared" si="32"/>
        <v/>
      </c>
      <c r="AG333" s="15">
        <f t="shared" si="33"/>
        <v>0</v>
      </c>
      <c r="AH333" s="15">
        <f t="shared" si="34"/>
        <v>0</v>
      </c>
      <c r="AI333" s="15" t="str">
        <f t="shared" si="35"/>
        <v/>
      </c>
      <c r="AJ333" s="15" t="str">
        <f>IF(AI333="","",IF(COUNTIFS($AI$9:AI333,AI333)=1,1,0))</f>
        <v/>
      </c>
      <c r="AK333" s="15" t="str">
        <f ca="1">IF(COUNTA(A333:AC333)=0,"",IF(OR(NOT(ISNUMBER(C333)),C333&lt;1),"Missing / invalid date",IF(A333="","Missing case ID",IF(COUNTIFS($A$9:$A$1008,A333)&gt;1,"Duplicate case ID",IF(C333&gt;TODAY(),"Future incident date",IF(OR(E333="",F333="",G333="",H333="",I333="",J333=""),"Complete required fields",IF(OR(AND(E333&lt;&gt;"",COUNTIFS(Setup!$F$13:$F$212,E333)=0),AND(F333&lt;&gt;"",COUNTIFS(Setup!$G$13:$G$212,F333)=0),AND(G333&lt;&gt;"",COUNTIFS(Setup!$H$13:$H$212,G333)=0),AND(H333&lt;&gt;"",COUNTIFS(Setup!$I$13:$I$212,H333)=0),AND(I333&lt;&gt;"",COUNTIFS(Setup!$J$13:$J$212,I333)=0),AND(J333&lt;&gt;"",COUNTIFS(Setup!$K$13:$K$212,J333)=0),AND(K333&lt;&gt;"",COUNTIFS(Setup!$L$13:$L$212,K333)=0),AND(L333&lt;&gt;"",COUNTIFS(Setup!$M$13:$M$212,L333)=0),AND(M333&lt;&gt;"",COUNTIFS(Setup!$N$13:$N$212,M333)=0),AND(N333&lt;&gt;"",COUNTIFS(Setup!$O$13:$O$212,N333)=0),AND(O333&lt;&gt;"",COUNTIFS(Setup!$P$13:$P$212,O333)=0),AND(P333&lt;&gt;"",COUNTIFS(Setup!$Q$13:$Q$212,P333)=0),AND(V333&lt;&gt;"",COUNTIFS(Setup!$R$13:$R$212,V333)=0),AND(W333&lt;&gt;"",COUNTIFS(Setup!$R$13:$R$212,W333)=0),AND(X333&lt;&gt;"",COUNTIFS(Setup!$S$13:$S$212,X333)=0),AND(Y333&lt;&gt;"",COUNTIFS(Setup!$S$13:$S$212,Y333)=0),AND(Z333&lt;&gt;"",COUNTIFS(Setup!$T$13:$T$212,Z333)=0)),"Use listed categories",IF(J333="Pending","Confirm work-relatedness",IF(COUNTIFS($AI$9:$AI$1008,AI333,$C$9:$C$1008,"&lt;&gt;"&amp;C333)&gt;0,"Event dates disagree",IF(OR(AND(Q333&lt;&gt;"",OR(NOT(ISNUMBER(Q333)),Q333&lt;0)),AND(R333&lt;&gt;"",OR(NOT(ISNUMBER(R333)),R333&lt;0)),AND(S333&lt;&gt;"",OR(NOT(ISNUMBER(S333)),S333&lt;0))),"Check days / cost",IF(AND(I333="Lost time",OR(NOT(ISNUMBER(Q333)),Q333&lt;1)),"Enter lost days",IF(AND(I333="Restricted / modified work",OR(NOT(ISNUMBER(R333)),R333&lt;1)),"Enter restricted days",IF(AND(Z333="Closed",NOT(ISNUMBER(AB333))),"Enter closure date",IF(AND(ISNUMBER(AB333),OR(AB333&lt;C333,AB333&gt;TODAY())),"Check closure date","Ready"))))))))))))))</f>
        <v/>
      </c>
    </row>
    <row r="334" spans="1:37" ht="24.95" customHeight="1">
      <c r="A334" s="23"/>
      <c r="B334" s="23"/>
      <c r="C334" s="24"/>
      <c r="D334" s="25"/>
      <c r="E334" s="26"/>
      <c r="F334" s="26"/>
      <c r="G334" s="26"/>
      <c r="H334" s="26"/>
      <c r="I334" s="26"/>
      <c r="J334" s="26"/>
      <c r="K334" s="26"/>
      <c r="L334" s="26"/>
      <c r="M334" s="26"/>
      <c r="N334" s="26"/>
      <c r="O334" s="26"/>
      <c r="P334" s="26"/>
      <c r="Q334" s="27"/>
      <c r="R334" s="27"/>
      <c r="S334" s="28"/>
      <c r="T334" s="26"/>
      <c r="U334" s="26"/>
      <c r="V334" s="26"/>
      <c r="W334" s="26"/>
      <c r="X334" s="26"/>
      <c r="Y334" s="26"/>
      <c r="Z334" s="26"/>
      <c r="AA334" s="26"/>
      <c r="AB334" s="24"/>
      <c r="AC334" s="26"/>
      <c r="AD334" s="15" t="str">
        <f t="shared" si="30"/>
        <v/>
      </c>
      <c r="AE334" s="16" t="str">
        <f t="shared" si="31"/>
        <v/>
      </c>
      <c r="AF334" s="15" t="str">
        <f t="shared" si="32"/>
        <v/>
      </c>
      <c r="AG334" s="15">
        <f t="shared" si="33"/>
        <v>0</v>
      </c>
      <c r="AH334" s="15">
        <f t="shared" si="34"/>
        <v>0</v>
      </c>
      <c r="AI334" s="15" t="str">
        <f t="shared" si="35"/>
        <v/>
      </c>
      <c r="AJ334" s="15" t="str">
        <f>IF(AI334="","",IF(COUNTIFS($AI$9:AI334,AI334)=1,1,0))</f>
        <v/>
      </c>
      <c r="AK334" s="15" t="str">
        <f ca="1">IF(COUNTA(A334:AC334)=0,"",IF(OR(NOT(ISNUMBER(C334)),C334&lt;1),"Missing / invalid date",IF(A334="","Missing case ID",IF(COUNTIFS($A$9:$A$1008,A334)&gt;1,"Duplicate case ID",IF(C334&gt;TODAY(),"Future incident date",IF(OR(E334="",F334="",G334="",H334="",I334="",J334=""),"Complete required fields",IF(OR(AND(E334&lt;&gt;"",COUNTIFS(Setup!$F$13:$F$212,E334)=0),AND(F334&lt;&gt;"",COUNTIFS(Setup!$G$13:$G$212,F334)=0),AND(G334&lt;&gt;"",COUNTIFS(Setup!$H$13:$H$212,G334)=0),AND(H334&lt;&gt;"",COUNTIFS(Setup!$I$13:$I$212,H334)=0),AND(I334&lt;&gt;"",COUNTIFS(Setup!$J$13:$J$212,I334)=0),AND(J334&lt;&gt;"",COUNTIFS(Setup!$K$13:$K$212,J334)=0),AND(K334&lt;&gt;"",COUNTIFS(Setup!$L$13:$L$212,K334)=0),AND(L334&lt;&gt;"",COUNTIFS(Setup!$M$13:$M$212,L334)=0),AND(M334&lt;&gt;"",COUNTIFS(Setup!$N$13:$N$212,M334)=0),AND(N334&lt;&gt;"",COUNTIFS(Setup!$O$13:$O$212,N334)=0),AND(O334&lt;&gt;"",COUNTIFS(Setup!$P$13:$P$212,O334)=0),AND(P334&lt;&gt;"",COUNTIFS(Setup!$Q$13:$Q$212,P334)=0),AND(V334&lt;&gt;"",COUNTIFS(Setup!$R$13:$R$212,V334)=0),AND(W334&lt;&gt;"",COUNTIFS(Setup!$R$13:$R$212,W334)=0),AND(X334&lt;&gt;"",COUNTIFS(Setup!$S$13:$S$212,X334)=0),AND(Y334&lt;&gt;"",COUNTIFS(Setup!$S$13:$S$212,Y334)=0),AND(Z334&lt;&gt;"",COUNTIFS(Setup!$T$13:$T$212,Z334)=0)),"Use listed categories",IF(J334="Pending","Confirm work-relatedness",IF(COUNTIFS($AI$9:$AI$1008,AI334,$C$9:$C$1008,"&lt;&gt;"&amp;C334)&gt;0,"Event dates disagree",IF(OR(AND(Q334&lt;&gt;"",OR(NOT(ISNUMBER(Q334)),Q334&lt;0)),AND(R334&lt;&gt;"",OR(NOT(ISNUMBER(R334)),R334&lt;0)),AND(S334&lt;&gt;"",OR(NOT(ISNUMBER(S334)),S334&lt;0))),"Check days / cost",IF(AND(I334="Lost time",OR(NOT(ISNUMBER(Q334)),Q334&lt;1)),"Enter lost days",IF(AND(I334="Restricted / modified work",OR(NOT(ISNUMBER(R334)),R334&lt;1)),"Enter restricted days",IF(AND(Z334="Closed",NOT(ISNUMBER(AB334))),"Enter closure date",IF(AND(ISNUMBER(AB334),OR(AB334&lt;C334,AB334&gt;TODAY())),"Check closure date","Ready"))))))))))))))</f>
        <v/>
      </c>
    </row>
    <row r="335" spans="1:37" ht="24.95" customHeight="1">
      <c r="A335" s="17"/>
      <c r="B335" s="17"/>
      <c r="C335" s="18"/>
      <c r="D335" s="19"/>
      <c r="E335" s="20"/>
      <c r="F335" s="20"/>
      <c r="G335" s="20"/>
      <c r="H335" s="20"/>
      <c r="I335" s="20"/>
      <c r="J335" s="20"/>
      <c r="K335" s="20"/>
      <c r="L335" s="20"/>
      <c r="M335" s="20"/>
      <c r="N335" s="20"/>
      <c r="O335" s="20"/>
      <c r="P335" s="20"/>
      <c r="Q335" s="21"/>
      <c r="R335" s="21"/>
      <c r="S335" s="22"/>
      <c r="T335" s="20"/>
      <c r="U335" s="20"/>
      <c r="V335" s="20"/>
      <c r="W335" s="20"/>
      <c r="X335" s="20"/>
      <c r="Y335" s="20"/>
      <c r="Z335" s="20"/>
      <c r="AA335" s="20"/>
      <c r="AB335" s="18"/>
      <c r="AC335" s="20"/>
      <c r="AD335" s="15" t="str">
        <f t="shared" si="30"/>
        <v/>
      </c>
      <c r="AE335" s="16" t="str">
        <f t="shared" si="31"/>
        <v/>
      </c>
      <c r="AF335" s="15" t="str">
        <f t="shared" si="32"/>
        <v/>
      </c>
      <c r="AG335" s="15">
        <f t="shared" si="33"/>
        <v>0</v>
      </c>
      <c r="AH335" s="15">
        <f t="shared" si="34"/>
        <v>0</v>
      </c>
      <c r="AI335" s="15" t="str">
        <f t="shared" si="35"/>
        <v/>
      </c>
      <c r="AJ335" s="15" t="str">
        <f>IF(AI335="","",IF(COUNTIFS($AI$9:AI335,AI335)=1,1,0))</f>
        <v/>
      </c>
      <c r="AK335" s="15" t="str">
        <f ca="1">IF(COUNTA(A335:AC335)=0,"",IF(OR(NOT(ISNUMBER(C335)),C335&lt;1),"Missing / invalid date",IF(A335="","Missing case ID",IF(COUNTIFS($A$9:$A$1008,A335)&gt;1,"Duplicate case ID",IF(C335&gt;TODAY(),"Future incident date",IF(OR(E335="",F335="",G335="",H335="",I335="",J335=""),"Complete required fields",IF(OR(AND(E335&lt;&gt;"",COUNTIFS(Setup!$F$13:$F$212,E335)=0),AND(F335&lt;&gt;"",COUNTIFS(Setup!$G$13:$G$212,F335)=0),AND(G335&lt;&gt;"",COUNTIFS(Setup!$H$13:$H$212,G335)=0),AND(H335&lt;&gt;"",COUNTIFS(Setup!$I$13:$I$212,H335)=0),AND(I335&lt;&gt;"",COUNTIFS(Setup!$J$13:$J$212,I335)=0),AND(J335&lt;&gt;"",COUNTIFS(Setup!$K$13:$K$212,J335)=0),AND(K335&lt;&gt;"",COUNTIFS(Setup!$L$13:$L$212,K335)=0),AND(L335&lt;&gt;"",COUNTIFS(Setup!$M$13:$M$212,L335)=0),AND(M335&lt;&gt;"",COUNTIFS(Setup!$N$13:$N$212,M335)=0),AND(N335&lt;&gt;"",COUNTIFS(Setup!$O$13:$O$212,N335)=0),AND(O335&lt;&gt;"",COUNTIFS(Setup!$P$13:$P$212,O335)=0),AND(P335&lt;&gt;"",COUNTIFS(Setup!$Q$13:$Q$212,P335)=0),AND(V335&lt;&gt;"",COUNTIFS(Setup!$R$13:$R$212,V335)=0),AND(W335&lt;&gt;"",COUNTIFS(Setup!$R$13:$R$212,W335)=0),AND(X335&lt;&gt;"",COUNTIFS(Setup!$S$13:$S$212,X335)=0),AND(Y335&lt;&gt;"",COUNTIFS(Setup!$S$13:$S$212,Y335)=0),AND(Z335&lt;&gt;"",COUNTIFS(Setup!$T$13:$T$212,Z335)=0)),"Use listed categories",IF(J335="Pending","Confirm work-relatedness",IF(COUNTIFS($AI$9:$AI$1008,AI335,$C$9:$C$1008,"&lt;&gt;"&amp;C335)&gt;0,"Event dates disagree",IF(OR(AND(Q335&lt;&gt;"",OR(NOT(ISNUMBER(Q335)),Q335&lt;0)),AND(R335&lt;&gt;"",OR(NOT(ISNUMBER(R335)),R335&lt;0)),AND(S335&lt;&gt;"",OR(NOT(ISNUMBER(S335)),S335&lt;0))),"Check days / cost",IF(AND(I335="Lost time",OR(NOT(ISNUMBER(Q335)),Q335&lt;1)),"Enter lost days",IF(AND(I335="Restricted / modified work",OR(NOT(ISNUMBER(R335)),R335&lt;1)),"Enter restricted days",IF(AND(Z335="Closed",NOT(ISNUMBER(AB335))),"Enter closure date",IF(AND(ISNUMBER(AB335),OR(AB335&lt;C335,AB335&gt;TODAY())),"Check closure date","Ready"))))))))))))))</f>
        <v/>
      </c>
    </row>
    <row r="336" spans="1:37" ht="24.95" customHeight="1">
      <c r="A336" s="23"/>
      <c r="B336" s="23"/>
      <c r="C336" s="24"/>
      <c r="D336" s="25"/>
      <c r="E336" s="26"/>
      <c r="F336" s="26"/>
      <c r="G336" s="26"/>
      <c r="H336" s="26"/>
      <c r="I336" s="26"/>
      <c r="J336" s="26"/>
      <c r="K336" s="26"/>
      <c r="L336" s="26"/>
      <c r="M336" s="26"/>
      <c r="N336" s="26"/>
      <c r="O336" s="26"/>
      <c r="P336" s="26"/>
      <c r="Q336" s="27"/>
      <c r="R336" s="27"/>
      <c r="S336" s="28"/>
      <c r="T336" s="26"/>
      <c r="U336" s="26"/>
      <c r="V336" s="26"/>
      <c r="W336" s="26"/>
      <c r="X336" s="26"/>
      <c r="Y336" s="26"/>
      <c r="Z336" s="26"/>
      <c r="AA336" s="26"/>
      <c r="AB336" s="24"/>
      <c r="AC336" s="26"/>
      <c r="AD336" s="15" t="str">
        <f t="shared" si="30"/>
        <v/>
      </c>
      <c r="AE336" s="16" t="str">
        <f t="shared" si="31"/>
        <v/>
      </c>
      <c r="AF336" s="15" t="str">
        <f t="shared" si="32"/>
        <v/>
      </c>
      <c r="AG336" s="15">
        <f t="shared" si="33"/>
        <v>0</v>
      </c>
      <c r="AH336" s="15">
        <f t="shared" si="34"/>
        <v>0</v>
      </c>
      <c r="AI336" s="15" t="str">
        <f t="shared" si="35"/>
        <v/>
      </c>
      <c r="AJ336" s="15" t="str">
        <f>IF(AI336="","",IF(COUNTIFS($AI$9:AI336,AI336)=1,1,0))</f>
        <v/>
      </c>
      <c r="AK336" s="15" t="str">
        <f ca="1">IF(COUNTA(A336:AC336)=0,"",IF(OR(NOT(ISNUMBER(C336)),C336&lt;1),"Missing / invalid date",IF(A336="","Missing case ID",IF(COUNTIFS($A$9:$A$1008,A336)&gt;1,"Duplicate case ID",IF(C336&gt;TODAY(),"Future incident date",IF(OR(E336="",F336="",G336="",H336="",I336="",J336=""),"Complete required fields",IF(OR(AND(E336&lt;&gt;"",COUNTIFS(Setup!$F$13:$F$212,E336)=0),AND(F336&lt;&gt;"",COUNTIFS(Setup!$G$13:$G$212,F336)=0),AND(G336&lt;&gt;"",COUNTIFS(Setup!$H$13:$H$212,G336)=0),AND(H336&lt;&gt;"",COUNTIFS(Setup!$I$13:$I$212,H336)=0),AND(I336&lt;&gt;"",COUNTIFS(Setup!$J$13:$J$212,I336)=0),AND(J336&lt;&gt;"",COUNTIFS(Setup!$K$13:$K$212,J336)=0),AND(K336&lt;&gt;"",COUNTIFS(Setup!$L$13:$L$212,K336)=0),AND(L336&lt;&gt;"",COUNTIFS(Setup!$M$13:$M$212,L336)=0),AND(M336&lt;&gt;"",COUNTIFS(Setup!$N$13:$N$212,M336)=0),AND(N336&lt;&gt;"",COUNTIFS(Setup!$O$13:$O$212,N336)=0),AND(O336&lt;&gt;"",COUNTIFS(Setup!$P$13:$P$212,O336)=0),AND(P336&lt;&gt;"",COUNTIFS(Setup!$Q$13:$Q$212,P336)=0),AND(V336&lt;&gt;"",COUNTIFS(Setup!$R$13:$R$212,V336)=0),AND(W336&lt;&gt;"",COUNTIFS(Setup!$R$13:$R$212,W336)=0),AND(X336&lt;&gt;"",COUNTIFS(Setup!$S$13:$S$212,X336)=0),AND(Y336&lt;&gt;"",COUNTIFS(Setup!$S$13:$S$212,Y336)=0),AND(Z336&lt;&gt;"",COUNTIFS(Setup!$T$13:$T$212,Z336)=0)),"Use listed categories",IF(J336="Pending","Confirm work-relatedness",IF(COUNTIFS($AI$9:$AI$1008,AI336,$C$9:$C$1008,"&lt;&gt;"&amp;C336)&gt;0,"Event dates disagree",IF(OR(AND(Q336&lt;&gt;"",OR(NOT(ISNUMBER(Q336)),Q336&lt;0)),AND(R336&lt;&gt;"",OR(NOT(ISNUMBER(R336)),R336&lt;0)),AND(S336&lt;&gt;"",OR(NOT(ISNUMBER(S336)),S336&lt;0))),"Check days / cost",IF(AND(I336="Lost time",OR(NOT(ISNUMBER(Q336)),Q336&lt;1)),"Enter lost days",IF(AND(I336="Restricted / modified work",OR(NOT(ISNUMBER(R336)),R336&lt;1)),"Enter restricted days",IF(AND(Z336="Closed",NOT(ISNUMBER(AB336))),"Enter closure date",IF(AND(ISNUMBER(AB336),OR(AB336&lt;C336,AB336&gt;TODAY())),"Check closure date","Ready"))))))))))))))</f>
        <v/>
      </c>
    </row>
    <row r="337" spans="1:37" ht="24.95" customHeight="1">
      <c r="A337" s="17"/>
      <c r="B337" s="17"/>
      <c r="C337" s="18"/>
      <c r="D337" s="19"/>
      <c r="E337" s="20"/>
      <c r="F337" s="20"/>
      <c r="G337" s="20"/>
      <c r="H337" s="20"/>
      <c r="I337" s="20"/>
      <c r="J337" s="20"/>
      <c r="K337" s="20"/>
      <c r="L337" s="20"/>
      <c r="M337" s="20"/>
      <c r="N337" s="20"/>
      <c r="O337" s="20"/>
      <c r="P337" s="20"/>
      <c r="Q337" s="21"/>
      <c r="R337" s="21"/>
      <c r="S337" s="22"/>
      <c r="T337" s="20"/>
      <c r="U337" s="20"/>
      <c r="V337" s="20"/>
      <c r="W337" s="20"/>
      <c r="X337" s="20"/>
      <c r="Y337" s="20"/>
      <c r="Z337" s="20"/>
      <c r="AA337" s="20"/>
      <c r="AB337" s="18"/>
      <c r="AC337" s="20"/>
      <c r="AD337" s="15" t="str">
        <f t="shared" si="30"/>
        <v/>
      </c>
      <c r="AE337" s="16" t="str">
        <f t="shared" si="31"/>
        <v/>
      </c>
      <c r="AF337" s="15" t="str">
        <f t="shared" si="32"/>
        <v/>
      </c>
      <c r="AG337" s="15">
        <f t="shared" si="33"/>
        <v>0</v>
      </c>
      <c r="AH337" s="15">
        <f t="shared" si="34"/>
        <v>0</v>
      </c>
      <c r="AI337" s="15" t="str">
        <f t="shared" si="35"/>
        <v/>
      </c>
      <c r="AJ337" s="15" t="str">
        <f>IF(AI337="","",IF(COUNTIFS($AI$9:AI337,AI337)=1,1,0))</f>
        <v/>
      </c>
      <c r="AK337" s="15" t="str">
        <f ca="1">IF(COUNTA(A337:AC337)=0,"",IF(OR(NOT(ISNUMBER(C337)),C337&lt;1),"Missing / invalid date",IF(A337="","Missing case ID",IF(COUNTIFS($A$9:$A$1008,A337)&gt;1,"Duplicate case ID",IF(C337&gt;TODAY(),"Future incident date",IF(OR(E337="",F337="",G337="",H337="",I337="",J337=""),"Complete required fields",IF(OR(AND(E337&lt;&gt;"",COUNTIFS(Setup!$F$13:$F$212,E337)=0),AND(F337&lt;&gt;"",COUNTIFS(Setup!$G$13:$G$212,F337)=0),AND(G337&lt;&gt;"",COUNTIFS(Setup!$H$13:$H$212,G337)=0),AND(H337&lt;&gt;"",COUNTIFS(Setup!$I$13:$I$212,H337)=0),AND(I337&lt;&gt;"",COUNTIFS(Setup!$J$13:$J$212,I337)=0),AND(J337&lt;&gt;"",COUNTIFS(Setup!$K$13:$K$212,J337)=0),AND(K337&lt;&gt;"",COUNTIFS(Setup!$L$13:$L$212,K337)=0),AND(L337&lt;&gt;"",COUNTIFS(Setup!$M$13:$M$212,L337)=0),AND(M337&lt;&gt;"",COUNTIFS(Setup!$N$13:$N$212,M337)=0),AND(N337&lt;&gt;"",COUNTIFS(Setup!$O$13:$O$212,N337)=0),AND(O337&lt;&gt;"",COUNTIFS(Setup!$P$13:$P$212,O337)=0),AND(P337&lt;&gt;"",COUNTIFS(Setup!$Q$13:$Q$212,P337)=0),AND(V337&lt;&gt;"",COUNTIFS(Setup!$R$13:$R$212,V337)=0),AND(W337&lt;&gt;"",COUNTIFS(Setup!$R$13:$R$212,W337)=0),AND(X337&lt;&gt;"",COUNTIFS(Setup!$S$13:$S$212,X337)=0),AND(Y337&lt;&gt;"",COUNTIFS(Setup!$S$13:$S$212,Y337)=0),AND(Z337&lt;&gt;"",COUNTIFS(Setup!$T$13:$T$212,Z337)=0)),"Use listed categories",IF(J337="Pending","Confirm work-relatedness",IF(COUNTIFS($AI$9:$AI$1008,AI337,$C$9:$C$1008,"&lt;&gt;"&amp;C337)&gt;0,"Event dates disagree",IF(OR(AND(Q337&lt;&gt;"",OR(NOT(ISNUMBER(Q337)),Q337&lt;0)),AND(R337&lt;&gt;"",OR(NOT(ISNUMBER(R337)),R337&lt;0)),AND(S337&lt;&gt;"",OR(NOT(ISNUMBER(S337)),S337&lt;0))),"Check days / cost",IF(AND(I337="Lost time",OR(NOT(ISNUMBER(Q337)),Q337&lt;1)),"Enter lost days",IF(AND(I337="Restricted / modified work",OR(NOT(ISNUMBER(R337)),R337&lt;1)),"Enter restricted days",IF(AND(Z337="Closed",NOT(ISNUMBER(AB337))),"Enter closure date",IF(AND(ISNUMBER(AB337),OR(AB337&lt;C337,AB337&gt;TODAY())),"Check closure date","Ready"))))))))))))))</f>
        <v/>
      </c>
    </row>
    <row r="338" spans="1:37" ht="24.95" customHeight="1">
      <c r="A338" s="23"/>
      <c r="B338" s="23"/>
      <c r="C338" s="24"/>
      <c r="D338" s="25"/>
      <c r="E338" s="26"/>
      <c r="F338" s="26"/>
      <c r="G338" s="26"/>
      <c r="H338" s="26"/>
      <c r="I338" s="26"/>
      <c r="J338" s="26"/>
      <c r="K338" s="26"/>
      <c r="L338" s="26"/>
      <c r="M338" s="26"/>
      <c r="N338" s="26"/>
      <c r="O338" s="26"/>
      <c r="P338" s="26"/>
      <c r="Q338" s="27"/>
      <c r="R338" s="27"/>
      <c r="S338" s="28"/>
      <c r="T338" s="26"/>
      <c r="U338" s="26"/>
      <c r="V338" s="26"/>
      <c r="W338" s="26"/>
      <c r="X338" s="26"/>
      <c r="Y338" s="26"/>
      <c r="Z338" s="26"/>
      <c r="AA338" s="26"/>
      <c r="AB338" s="24"/>
      <c r="AC338" s="26"/>
      <c r="AD338" s="15" t="str">
        <f t="shared" si="30"/>
        <v/>
      </c>
      <c r="AE338" s="16" t="str">
        <f t="shared" si="31"/>
        <v/>
      </c>
      <c r="AF338" s="15" t="str">
        <f t="shared" si="32"/>
        <v/>
      </c>
      <c r="AG338" s="15">
        <f t="shared" si="33"/>
        <v>0</v>
      </c>
      <c r="AH338" s="15">
        <f t="shared" si="34"/>
        <v>0</v>
      </c>
      <c r="AI338" s="15" t="str">
        <f t="shared" si="35"/>
        <v/>
      </c>
      <c r="AJ338" s="15" t="str">
        <f>IF(AI338="","",IF(COUNTIFS($AI$9:AI338,AI338)=1,1,0))</f>
        <v/>
      </c>
      <c r="AK338" s="15" t="str">
        <f ca="1">IF(COUNTA(A338:AC338)=0,"",IF(OR(NOT(ISNUMBER(C338)),C338&lt;1),"Missing / invalid date",IF(A338="","Missing case ID",IF(COUNTIFS($A$9:$A$1008,A338)&gt;1,"Duplicate case ID",IF(C338&gt;TODAY(),"Future incident date",IF(OR(E338="",F338="",G338="",H338="",I338="",J338=""),"Complete required fields",IF(OR(AND(E338&lt;&gt;"",COUNTIFS(Setup!$F$13:$F$212,E338)=0),AND(F338&lt;&gt;"",COUNTIFS(Setup!$G$13:$G$212,F338)=0),AND(G338&lt;&gt;"",COUNTIFS(Setup!$H$13:$H$212,G338)=0),AND(H338&lt;&gt;"",COUNTIFS(Setup!$I$13:$I$212,H338)=0),AND(I338&lt;&gt;"",COUNTIFS(Setup!$J$13:$J$212,I338)=0),AND(J338&lt;&gt;"",COUNTIFS(Setup!$K$13:$K$212,J338)=0),AND(K338&lt;&gt;"",COUNTIFS(Setup!$L$13:$L$212,K338)=0),AND(L338&lt;&gt;"",COUNTIFS(Setup!$M$13:$M$212,L338)=0),AND(M338&lt;&gt;"",COUNTIFS(Setup!$N$13:$N$212,M338)=0),AND(N338&lt;&gt;"",COUNTIFS(Setup!$O$13:$O$212,N338)=0),AND(O338&lt;&gt;"",COUNTIFS(Setup!$P$13:$P$212,O338)=0),AND(P338&lt;&gt;"",COUNTIFS(Setup!$Q$13:$Q$212,P338)=0),AND(V338&lt;&gt;"",COUNTIFS(Setup!$R$13:$R$212,V338)=0),AND(W338&lt;&gt;"",COUNTIFS(Setup!$R$13:$R$212,W338)=0),AND(X338&lt;&gt;"",COUNTIFS(Setup!$S$13:$S$212,X338)=0),AND(Y338&lt;&gt;"",COUNTIFS(Setup!$S$13:$S$212,Y338)=0),AND(Z338&lt;&gt;"",COUNTIFS(Setup!$T$13:$T$212,Z338)=0)),"Use listed categories",IF(J338="Pending","Confirm work-relatedness",IF(COUNTIFS($AI$9:$AI$1008,AI338,$C$9:$C$1008,"&lt;&gt;"&amp;C338)&gt;0,"Event dates disagree",IF(OR(AND(Q338&lt;&gt;"",OR(NOT(ISNUMBER(Q338)),Q338&lt;0)),AND(R338&lt;&gt;"",OR(NOT(ISNUMBER(R338)),R338&lt;0)),AND(S338&lt;&gt;"",OR(NOT(ISNUMBER(S338)),S338&lt;0))),"Check days / cost",IF(AND(I338="Lost time",OR(NOT(ISNUMBER(Q338)),Q338&lt;1)),"Enter lost days",IF(AND(I338="Restricted / modified work",OR(NOT(ISNUMBER(R338)),R338&lt;1)),"Enter restricted days",IF(AND(Z338="Closed",NOT(ISNUMBER(AB338))),"Enter closure date",IF(AND(ISNUMBER(AB338),OR(AB338&lt;C338,AB338&gt;TODAY())),"Check closure date","Ready"))))))))))))))</f>
        <v/>
      </c>
    </row>
    <row r="339" spans="1:37" ht="24.95" customHeight="1">
      <c r="A339" s="17"/>
      <c r="B339" s="17"/>
      <c r="C339" s="18"/>
      <c r="D339" s="19"/>
      <c r="E339" s="20"/>
      <c r="F339" s="20"/>
      <c r="G339" s="20"/>
      <c r="H339" s="20"/>
      <c r="I339" s="20"/>
      <c r="J339" s="20"/>
      <c r="K339" s="20"/>
      <c r="L339" s="20"/>
      <c r="M339" s="20"/>
      <c r="N339" s="20"/>
      <c r="O339" s="20"/>
      <c r="P339" s="20"/>
      <c r="Q339" s="21"/>
      <c r="R339" s="21"/>
      <c r="S339" s="22"/>
      <c r="T339" s="20"/>
      <c r="U339" s="20"/>
      <c r="V339" s="20"/>
      <c r="W339" s="20"/>
      <c r="X339" s="20"/>
      <c r="Y339" s="20"/>
      <c r="Z339" s="20"/>
      <c r="AA339" s="20"/>
      <c r="AB339" s="18"/>
      <c r="AC339" s="20"/>
      <c r="AD339" s="15" t="str">
        <f t="shared" si="30"/>
        <v/>
      </c>
      <c r="AE339" s="16" t="str">
        <f t="shared" si="31"/>
        <v/>
      </c>
      <c r="AF339" s="15" t="str">
        <f t="shared" si="32"/>
        <v/>
      </c>
      <c r="AG339" s="15">
        <f t="shared" si="33"/>
        <v>0</v>
      </c>
      <c r="AH339" s="15">
        <f t="shared" si="34"/>
        <v>0</v>
      </c>
      <c r="AI339" s="15" t="str">
        <f t="shared" si="35"/>
        <v/>
      </c>
      <c r="AJ339" s="15" t="str">
        <f>IF(AI339="","",IF(COUNTIFS($AI$9:AI339,AI339)=1,1,0))</f>
        <v/>
      </c>
      <c r="AK339" s="15" t="str">
        <f ca="1">IF(COUNTA(A339:AC339)=0,"",IF(OR(NOT(ISNUMBER(C339)),C339&lt;1),"Missing / invalid date",IF(A339="","Missing case ID",IF(COUNTIFS($A$9:$A$1008,A339)&gt;1,"Duplicate case ID",IF(C339&gt;TODAY(),"Future incident date",IF(OR(E339="",F339="",G339="",H339="",I339="",J339=""),"Complete required fields",IF(OR(AND(E339&lt;&gt;"",COUNTIFS(Setup!$F$13:$F$212,E339)=0),AND(F339&lt;&gt;"",COUNTIFS(Setup!$G$13:$G$212,F339)=0),AND(G339&lt;&gt;"",COUNTIFS(Setup!$H$13:$H$212,G339)=0),AND(H339&lt;&gt;"",COUNTIFS(Setup!$I$13:$I$212,H339)=0),AND(I339&lt;&gt;"",COUNTIFS(Setup!$J$13:$J$212,I339)=0),AND(J339&lt;&gt;"",COUNTIFS(Setup!$K$13:$K$212,J339)=0),AND(K339&lt;&gt;"",COUNTIFS(Setup!$L$13:$L$212,K339)=0),AND(L339&lt;&gt;"",COUNTIFS(Setup!$M$13:$M$212,L339)=0),AND(M339&lt;&gt;"",COUNTIFS(Setup!$N$13:$N$212,M339)=0),AND(N339&lt;&gt;"",COUNTIFS(Setup!$O$13:$O$212,N339)=0),AND(O339&lt;&gt;"",COUNTIFS(Setup!$P$13:$P$212,O339)=0),AND(P339&lt;&gt;"",COUNTIFS(Setup!$Q$13:$Q$212,P339)=0),AND(V339&lt;&gt;"",COUNTIFS(Setup!$R$13:$R$212,V339)=0),AND(W339&lt;&gt;"",COUNTIFS(Setup!$R$13:$R$212,W339)=0),AND(X339&lt;&gt;"",COUNTIFS(Setup!$S$13:$S$212,X339)=0),AND(Y339&lt;&gt;"",COUNTIFS(Setup!$S$13:$S$212,Y339)=0),AND(Z339&lt;&gt;"",COUNTIFS(Setup!$T$13:$T$212,Z339)=0)),"Use listed categories",IF(J339="Pending","Confirm work-relatedness",IF(COUNTIFS($AI$9:$AI$1008,AI339,$C$9:$C$1008,"&lt;&gt;"&amp;C339)&gt;0,"Event dates disagree",IF(OR(AND(Q339&lt;&gt;"",OR(NOT(ISNUMBER(Q339)),Q339&lt;0)),AND(R339&lt;&gt;"",OR(NOT(ISNUMBER(R339)),R339&lt;0)),AND(S339&lt;&gt;"",OR(NOT(ISNUMBER(S339)),S339&lt;0))),"Check days / cost",IF(AND(I339="Lost time",OR(NOT(ISNUMBER(Q339)),Q339&lt;1)),"Enter lost days",IF(AND(I339="Restricted / modified work",OR(NOT(ISNUMBER(R339)),R339&lt;1)),"Enter restricted days",IF(AND(Z339="Closed",NOT(ISNUMBER(AB339))),"Enter closure date",IF(AND(ISNUMBER(AB339),OR(AB339&lt;C339,AB339&gt;TODAY())),"Check closure date","Ready"))))))))))))))</f>
        <v/>
      </c>
    </row>
    <row r="340" spans="1:37" ht="24.95" customHeight="1">
      <c r="A340" s="23"/>
      <c r="B340" s="23"/>
      <c r="C340" s="24"/>
      <c r="D340" s="25"/>
      <c r="E340" s="26"/>
      <c r="F340" s="26"/>
      <c r="G340" s="26"/>
      <c r="H340" s="26"/>
      <c r="I340" s="26"/>
      <c r="J340" s="26"/>
      <c r="K340" s="26"/>
      <c r="L340" s="26"/>
      <c r="M340" s="26"/>
      <c r="N340" s="26"/>
      <c r="O340" s="26"/>
      <c r="P340" s="26"/>
      <c r="Q340" s="27"/>
      <c r="R340" s="27"/>
      <c r="S340" s="28"/>
      <c r="T340" s="26"/>
      <c r="U340" s="26"/>
      <c r="V340" s="26"/>
      <c r="W340" s="26"/>
      <c r="X340" s="26"/>
      <c r="Y340" s="26"/>
      <c r="Z340" s="26"/>
      <c r="AA340" s="26"/>
      <c r="AB340" s="24"/>
      <c r="AC340" s="26"/>
      <c r="AD340" s="15" t="str">
        <f t="shared" si="30"/>
        <v/>
      </c>
      <c r="AE340" s="16" t="str">
        <f t="shared" si="31"/>
        <v/>
      </c>
      <c r="AF340" s="15" t="str">
        <f t="shared" si="32"/>
        <v/>
      </c>
      <c r="AG340" s="15">
        <f t="shared" si="33"/>
        <v>0</v>
      </c>
      <c r="AH340" s="15">
        <f t="shared" si="34"/>
        <v>0</v>
      </c>
      <c r="AI340" s="15" t="str">
        <f t="shared" si="35"/>
        <v/>
      </c>
      <c r="AJ340" s="15" t="str">
        <f>IF(AI340="","",IF(COUNTIFS($AI$9:AI340,AI340)=1,1,0))</f>
        <v/>
      </c>
      <c r="AK340" s="15" t="str">
        <f ca="1">IF(COUNTA(A340:AC340)=0,"",IF(OR(NOT(ISNUMBER(C340)),C340&lt;1),"Missing / invalid date",IF(A340="","Missing case ID",IF(COUNTIFS($A$9:$A$1008,A340)&gt;1,"Duplicate case ID",IF(C340&gt;TODAY(),"Future incident date",IF(OR(E340="",F340="",G340="",H340="",I340="",J340=""),"Complete required fields",IF(OR(AND(E340&lt;&gt;"",COUNTIFS(Setup!$F$13:$F$212,E340)=0),AND(F340&lt;&gt;"",COUNTIFS(Setup!$G$13:$G$212,F340)=0),AND(G340&lt;&gt;"",COUNTIFS(Setup!$H$13:$H$212,G340)=0),AND(H340&lt;&gt;"",COUNTIFS(Setup!$I$13:$I$212,H340)=0),AND(I340&lt;&gt;"",COUNTIFS(Setup!$J$13:$J$212,I340)=0),AND(J340&lt;&gt;"",COUNTIFS(Setup!$K$13:$K$212,J340)=0),AND(K340&lt;&gt;"",COUNTIFS(Setup!$L$13:$L$212,K340)=0),AND(L340&lt;&gt;"",COUNTIFS(Setup!$M$13:$M$212,L340)=0),AND(M340&lt;&gt;"",COUNTIFS(Setup!$N$13:$N$212,M340)=0),AND(N340&lt;&gt;"",COUNTIFS(Setup!$O$13:$O$212,N340)=0),AND(O340&lt;&gt;"",COUNTIFS(Setup!$P$13:$P$212,O340)=0),AND(P340&lt;&gt;"",COUNTIFS(Setup!$Q$13:$Q$212,P340)=0),AND(V340&lt;&gt;"",COUNTIFS(Setup!$R$13:$R$212,V340)=0),AND(W340&lt;&gt;"",COUNTIFS(Setup!$R$13:$R$212,W340)=0),AND(X340&lt;&gt;"",COUNTIFS(Setup!$S$13:$S$212,X340)=0),AND(Y340&lt;&gt;"",COUNTIFS(Setup!$S$13:$S$212,Y340)=0),AND(Z340&lt;&gt;"",COUNTIFS(Setup!$T$13:$T$212,Z340)=0)),"Use listed categories",IF(J340="Pending","Confirm work-relatedness",IF(COUNTIFS($AI$9:$AI$1008,AI340,$C$9:$C$1008,"&lt;&gt;"&amp;C340)&gt;0,"Event dates disagree",IF(OR(AND(Q340&lt;&gt;"",OR(NOT(ISNUMBER(Q340)),Q340&lt;0)),AND(R340&lt;&gt;"",OR(NOT(ISNUMBER(R340)),R340&lt;0)),AND(S340&lt;&gt;"",OR(NOT(ISNUMBER(S340)),S340&lt;0))),"Check days / cost",IF(AND(I340="Lost time",OR(NOT(ISNUMBER(Q340)),Q340&lt;1)),"Enter lost days",IF(AND(I340="Restricted / modified work",OR(NOT(ISNUMBER(R340)),R340&lt;1)),"Enter restricted days",IF(AND(Z340="Closed",NOT(ISNUMBER(AB340))),"Enter closure date",IF(AND(ISNUMBER(AB340),OR(AB340&lt;C340,AB340&gt;TODAY())),"Check closure date","Ready"))))))))))))))</f>
        <v/>
      </c>
    </row>
    <row r="341" spans="1:37" ht="24.95" customHeight="1">
      <c r="A341" s="17"/>
      <c r="B341" s="17"/>
      <c r="C341" s="18"/>
      <c r="D341" s="19"/>
      <c r="E341" s="20"/>
      <c r="F341" s="20"/>
      <c r="G341" s="20"/>
      <c r="H341" s="20"/>
      <c r="I341" s="20"/>
      <c r="J341" s="20"/>
      <c r="K341" s="20"/>
      <c r="L341" s="20"/>
      <c r="M341" s="20"/>
      <c r="N341" s="20"/>
      <c r="O341" s="20"/>
      <c r="P341" s="20"/>
      <c r="Q341" s="21"/>
      <c r="R341" s="21"/>
      <c r="S341" s="22"/>
      <c r="T341" s="20"/>
      <c r="U341" s="20"/>
      <c r="V341" s="20"/>
      <c r="W341" s="20"/>
      <c r="X341" s="20"/>
      <c r="Y341" s="20"/>
      <c r="Z341" s="20"/>
      <c r="AA341" s="20"/>
      <c r="AB341" s="18"/>
      <c r="AC341" s="20"/>
      <c r="AD341" s="15" t="str">
        <f t="shared" si="30"/>
        <v/>
      </c>
      <c r="AE341" s="16" t="str">
        <f t="shared" si="31"/>
        <v/>
      </c>
      <c r="AF341" s="15" t="str">
        <f t="shared" si="32"/>
        <v/>
      </c>
      <c r="AG341" s="15">
        <f t="shared" si="33"/>
        <v>0</v>
      </c>
      <c r="AH341" s="15">
        <f t="shared" si="34"/>
        <v>0</v>
      </c>
      <c r="AI341" s="15" t="str">
        <f t="shared" si="35"/>
        <v/>
      </c>
      <c r="AJ341" s="15" t="str">
        <f>IF(AI341="","",IF(COUNTIFS($AI$9:AI341,AI341)=1,1,0))</f>
        <v/>
      </c>
      <c r="AK341" s="15" t="str">
        <f ca="1">IF(COUNTA(A341:AC341)=0,"",IF(OR(NOT(ISNUMBER(C341)),C341&lt;1),"Missing / invalid date",IF(A341="","Missing case ID",IF(COUNTIFS($A$9:$A$1008,A341)&gt;1,"Duplicate case ID",IF(C341&gt;TODAY(),"Future incident date",IF(OR(E341="",F341="",G341="",H341="",I341="",J341=""),"Complete required fields",IF(OR(AND(E341&lt;&gt;"",COUNTIFS(Setup!$F$13:$F$212,E341)=0),AND(F341&lt;&gt;"",COUNTIFS(Setup!$G$13:$G$212,F341)=0),AND(G341&lt;&gt;"",COUNTIFS(Setup!$H$13:$H$212,G341)=0),AND(H341&lt;&gt;"",COUNTIFS(Setup!$I$13:$I$212,H341)=0),AND(I341&lt;&gt;"",COUNTIFS(Setup!$J$13:$J$212,I341)=0),AND(J341&lt;&gt;"",COUNTIFS(Setup!$K$13:$K$212,J341)=0),AND(K341&lt;&gt;"",COUNTIFS(Setup!$L$13:$L$212,K341)=0),AND(L341&lt;&gt;"",COUNTIFS(Setup!$M$13:$M$212,L341)=0),AND(M341&lt;&gt;"",COUNTIFS(Setup!$N$13:$N$212,M341)=0),AND(N341&lt;&gt;"",COUNTIFS(Setup!$O$13:$O$212,N341)=0),AND(O341&lt;&gt;"",COUNTIFS(Setup!$P$13:$P$212,O341)=0),AND(P341&lt;&gt;"",COUNTIFS(Setup!$Q$13:$Q$212,P341)=0),AND(V341&lt;&gt;"",COUNTIFS(Setup!$R$13:$R$212,V341)=0),AND(W341&lt;&gt;"",COUNTIFS(Setup!$R$13:$R$212,W341)=0),AND(X341&lt;&gt;"",COUNTIFS(Setup!$S$13:$S$212,X341)=0),AND(Y341&lt;&gt;"",COUNTIFS(Setup!$S$13:$S$212,Y341)=0),AND(Z341&lt;&gt;"",COUNTIFS(Setup!$T$13:$T$212,Z341)=0)),"Use listed categories",IF(J341="Pending","Confirm work-relatedness",IF(COUNTIFS($AI$9:$AI$1008,AI341,$C$9:$C$1008,"&lt;&gt;"&amp;C341)&gt;0,"Event dates disagree",IF(OR(AND(Q341&lt;&gt;"",OR(NOT(ISNUMBER(Q341)),Q341&lt;0)),AND(R341&lt;&gt;"",OR(NOT(ISNUMBER(R341)),R341&lt;0)),AND(S341&lt;&gt;"",OR(NOT(ISNUMBER(S341)),S341&lt;0))),"Check days / cost",IF(AND(I341="Lost time",OR(NOT(ISNUMBER(Q341)),Q341&lt;1)),"Enter lost days",IF(AND(I341="Restricted / modified work",OR(NOT(ISNUMBER(R341)),R341&lt;1)),"Enter restricted days",IF(AND(Z341="Closed",NOT(ISNUMBER(AB341))),"Enter closure date",IF(AND(ISNUMBER(AB341),OR(AB341&lt;C341,AB341&gt;TODAY())),"Check closure date","Ready"))))))))))))))</f>
        <v/>
      </c>
    </row>
    <row r="342" spans="1:37" ht="24.95" customHeight="1">
      <c r="A342" s="23"/>
      <c r="B342" s="23"/>
      <c r="C342" s="24"/>
      <c r="D342" s="25"/>
      <c r="E342" s="26"/>
      <c r="F342" s="26"/>
      <c r="G342" s="26"/>
      <c r="H342" s="26"/>
      <c r="I342" s="26"/>
      <c r="J342" s="26"/>
      <c r="K342" s="26"/>
      <c r="L342" s="26"/>
      <c r="M342" s="26"/>
      <c r="N342" s="26"/>
      <c r="O342" s="26"/>
      <c r="P342" s="26"/>
      <c r="Q342" s="27"/>
      <c r="R342" s="27"/>
      <c r="S342" s="28"/>
      <c r="T342" s="26"/>
      <c r="U342" s="26"/>
      <c r="V342" s="26"/>
      <c r="W342" s="26"/>
      <c r="X342" s="26"/>
      <c r="Y342" s="26"/>
      <c r="Z342" s="26"/>
      <c r="AA342" s="26"/>
      <c r="AB342" s="24"/>
      <c r="AC342" s="26"/>
      <c r="AD342" s="15" t="str">
        <f t="shared" si="30"/>
        <v/>
      </c>
      <c r="AE342" s="16" t="str">
        <f t="shared" si="31"/>
        <v/>
      </c>
      <c r="AF342" s="15" t="str">
        <f t="shared" si="32"/>
        <v/>
      </c>
      <c r="AG342" s="15">
        <f t="shared" si="33"/>
        <v>0</v>
      </c>
      <c r="AH342" s="15">
        <f t="shared" si="34"/>
        <v>0</v>
      </c>
      <c r="AI342" s="15" t="str">
        <f t="shared" si="35"/>
        <v/>
      </c>
      <c r="AJ342" s="15" t="str">
        <f>IF(AI342="","",IF(COUNTIFS($AI$9:AI342,AI342)=1,1,0))</f>
        <v/>
      </c>
      <c r="AK342" s="15" t="str">
        <f ca="1">IF(COUNTA(A342:AC342)=0,"",IF(OR(NOT(ISNUMBER(C342)),C342&lt;1),"Missing / invalid date",IF(A342="","Missing case ID",IF(COUNTIFS($A$9:$A$1008,A342)&gt;1,"Duplicate case ID",IF(C342&gt;TODAY(),"Future incident date",IF(OR(E342="",F342="",G342="",H342="",I342="",J342=""),"Complete required fields",IF(OR(AND(E342&lt;&gt;"",COUNTIFS(Setup!$F$13:$F$212,E342)=0),AND(F342&lt;&gt;"",COUNTIFS(Setup!$G$13:$G$212,F342)=0),AND(G342&lt;&gt;"",COUNTIFS(Setup!$H$13:$H$212,G342)=0),AND(H342&lt;&gt;"",COUNTIFS(Setup!$I$13:$I$212,H342)=0),AND(I342&lt;&gt;"",COUNTIFS(Setup!$J$13:$J$212,I342)=0),AND(J342&lt;&gt;"",COUNTIFS(Setup!$K$13:$K$212,J342)=0),AND(K342&lt;&gt;"",COUNTIFS(Setup!$L$13:$L$212,K342)=0),AND(L342&lt;&gt;"",COUNTIFS(Setup!$M$13:$M$212,L342)=0),AND(M342&lt;&gt;"",COUNTIFS(Setup!$N$13:$N$212,M342)=0),AND(N342&lt;&gt;"",COUNTIFS(Setup!$O$13:$O$212,N342)=0),AND(O342&lt;&gt;"",COUNTIFS(Setup!$P$13:$P$212,O342)=0),AND(P342&lt;&gt;"",COUNTIFS(Setup!$Q$13:$Q$212,P342)=0),AND(V342&lt;&gt;"",COUNTIFS(Setup!$R$13:$R$212,V342)=0),AND(W342&lt;&gt;"",COUNTIFS(Setup!$R$13:$R$212,W342)=0),AND(X342&lt;&gt;"",COUNTIFS(Setup!$S$13:$S$212,X342)=0),AND(Y342&lt;&gt;"",COUNTIFS(Setup!$S$13:$S$212,Y342)=0),AND(Z342&lt;&gt;"",COUNTIFS(Setup!$T$13:$T$212,Z342)=0)),"Use listed categories",IF(J342="Pending","Confirm work-relatedness",IF(COUNTIFS($AI$9:$AI$1008,AI342,$C$9:$C$1008,"&lt;&gt;"&amp;C342)&gt;0,"Event dates disagree",IF(OR(AND(Q342&lt;&gt;"",OR(NOT(ISNUMBER(Q342)),Q342&lt;0)),AND(R342&lt;&gt;"",OR(NOT(ISNUMBER(R342)),R342&lt;0)),AND(S342&lt;&gt;"",OR(NOT(ISNUMBER(S342)),S342&lt;0))),"Check days / cost",IF(AND(I342="Lost time",OR(NOT(ISNUMBER(Q342)),Q342&lt;1)),"Enter lost days",IF(AND(I342="Restricted / modified work",OR(NOT(ISNUMBER(R342)),R342&lt;1)),"Enter restricted days",IF(AND(Z342="Closed",NOT(ISNUMBER(AB342))),"Enter closure date",IF(AND(ISNUMBER(AB342),OR(AB342&lt;C342,AB342&gt;TODAY())),"Check closure date","Ready"))))))))))))))</f>
        <v/>
      </c>
    </row>
    <row r="343" spans="1:37" ht="24.95" customHeight="1">
      <c r="A343" s="17"/>
      <c r="B343" s="17"/>
      <c r="C343" s="18"/>
      <c r="D343" s="19"/>
      <c r="E343" s="20"/>
      <c r="F343" s="20"/>
      <c r="G343" s="20"/>
      <c r="H343" s="20"/>
      <c r="I343" s="20"/>
      <c r="J343" s="20"/>
      <c r="K343" s="20"/>
      <c r="L343" s="20"/>
      <c r="M343" s="20"/>
      <c r="N343" s="20"/>
      <c r="O343" s="20"/>
      <c r="P343" s="20"/>
      <c r="Q343" s="21"/>
      <c r="R343" s="21"/>
      <c r="S343" s="22"/>
      <c r="T343" s="20"/>
      <c r="U343" s="20"/>
      <c r="V343" s="20"/>
      <c r="W343" s="20"/>
      <c r="X343" s="20"/>
      <c r="Y343" s="20"/>
      <c r="Z343" s="20"/>
      <c r="AA343" s="20"/>
      <c r="AB343" s="18"/>
      <c r="AC343" s="20"/>
      <c r="AD343" s="15" t="str">
        <f t="shared" si="30"/>
        <v/>
      </c>
      <c r="AE343" s="16" t="str">
        <f t="shared" si="31"/>
        <v/>
      </c>
      <c r="AF343" s="15" t="str">
        <f t="shared" si="32"/>
        <v/>
      </c>
      <c r="AG343" s="15">
        <f t="shared" si="33"/>
        <v>0</v>
      </c>
      <c r="AH343" s="15">
        <f t="shared" si="34"/>
        <v>0</v>
      </c>
      <c r="AI343" s="15" t="str">
        <f t="shared" si="35"/>
        <v/>
      </c>
      <c r="AJ343" s="15" t="str">
        <f>IF(AI343="","",IF(COUNTIFS($AI$9:AI343,AI343)=1,1,0))</f>
        <v/>
      </c>
      <c r="AK343" s="15" t="str">
        <f ca="1">IF(COUNTA(A343:AC343)=0,"",IF(OR(NOT(ISNUMBER(C343)),C343&lt;1),"Missing / invalid date",IF(A343="","Missing case ID",IF(COUNTIFS($A$9:$A$1008,A343)&gt;1,"Duplicate case ID",IF(C343&gt;TODAY(),"Future incident date",IF(OR(E343="",F343="",G343="",H343="",I343="",J343=""),"Complete required fields",IF(OR(AND(E343&lt;&gt;"",COUNTIFS(Setup!$F$13:$F$212,E343)=0),AND(F343&lt;&gt;"",COUNTIFS(Setup!$G$13:$G$212,F343)=0),AND(G343&lt;&gt;"",COUNTIFS(Setup!$H$13:$H$212,G343)=0),AND(H343&lt;&gt;"",COUNTIFS(Setup!$I$13:$I$212,H343)=0),AND(I343&lt;&gt;"",COUNTIFS(Setup!$J$13:$J$212,I343)=0),AND(J343&lt;&gt;"",COUNTIFS(Setup!$K$13:$K$212,J343)=0),AND(K343&lt;&gt;"",COUNTIFS(Setup!$L$13:$L$212,K343)=0),AND(L343&lt;&gt;"",COUNTIFS(Setup!$M$13:$M$212,L343)=0),AND(M343&lt;&gt;"",COUNTIFS(Setup!$N$13:$N$212,M343)=0),AND(N343&lt;&gt;"",COUNTIFS(Setup!$O$13:$O$212,N343)=0),AND(O343&lt;&gt;"",COUNTIFS(Setup!$P$13:$P$212,O343)=0),AND(P343&lt;&gt;"",COUNTIFS(Setup!$Q$13:$Q$212,P343)=0),AND(V343&lt;&gt;"",COUNTIFS(Setup!$R$13:$R$212,V343)=0),AND(W343&lt;&gt;"",COUNTIFS(Setup!$R$13:$R$212,W343)=0),AND(X343&lt;&gt;"",COUNTIFS(Setup!$S$13:$S$212,X343)=0),AND(Y343&lt;&gt;"",COUNTIFS(Setup!$S$13:$S$212,Y343)=0),AND(Z343&lt;&gt;"",COUNTIFS(Setup!$T$13:$T$212,Z343)=0)),"Use listed categories",IF(J343="Pending","Confirm work-relatedness",IF(COUNTIFS($AI$9:$AI$1008,AI343,$C$9:$C$1008,"&lt;&gt;"&amp;C343)&gt;0,"Event dates disagree",IF(OR(AND(Q343&lt;&gt;"",OR(NOT(ISNUMBER(Q343)),Q343&lt;0)),AND(R343&lt;&gt;"",OR(NOT(ISNUMBER(R343)),R343&lt;0)),AND(S343&lt;&gt;"",OR(NOT(ISNUMBER(S343)),S343&lt;0))),"Check days / cost",IF(AND(I343="Lost time",OR(NOT(ISNUMBER(Q343)),Q343&lt;1)),"Enter lost days",IF(AND(I343="Restricted / modified work",OR(NOT(ISNUMBER(R343)),R343&lt;1)),"Enter restricted days",IF(AND(Z343="Closed",NOT(ISNUMBER(AB343))),"Enter closure date",IF(AND(ISNUMBER(AB343),OR(AB343&lt;C343,AB343&gt;TODAY())),"Check closure date","Ready"))))))))))))))</f>
        <v/>
      </c>
    </row>
    <row r="344" spans="1:37" ht="24.95" customHeight="1">
      <c r="A344" s="23"/>
      <c r="B344" s="23"/>
      <c r="C344" s="24"/>
      <c r="D344" s="25"/>
      <c r="E344" s="26"/>
      <c r="F344" s="26"/>
      <c r="G344" s="26"/>
      <c r="H344" s="26"/>
      <c r="I344" s="26"/>
      <c r="J344" s="26"/>
      <c r="K344" s="26"/>
      <c r="L344" s="26"/>
      <c r="M344" s="26"/>
      <c r="N344" s="26"/>
      <c r="O344" s="26"/>
      <c r="P344" s="26"/>
      <c r="Q344" s="27"/>
      <c r="R344" s="27"/>
      <c r="S344" s="28"/>
      <c r="T344" s="26"/>
      <c r="U344" s="26"/>
      <c r="V344" s="26"/>
      <c r="W344" s="26"/>
      <c r="X344" s="26"/>
      <c r="Y344" s="26"/>
      <c r="Z344" s="26"/>
      <c r="AA344" s="26"/>
      <c r="AB344" s="24"/>
      <c r="AC344" s="26"/>
      <c r="AD344" s="15" t="str">
        <f t="shared" si="30"/>
        <v/>
      </c>
      <c r="AE344" s="16" t="str">
        <f t="shared" si="31"/>
        <v/>
      </c>
      <c r="AF344" s="15" t="str">
        <f t="shared" si="32"/>
        <v/>
      </c>
      <c r="AG344" s="15">
        <f t="shared" si="33"/>
        <v>0</v>
      </c>
      <c r="AH344" s="15">
        <f t="shared" si="34"/>
        <v>0</v>
      </c>
      <c r="AI344" s="15" t="str">
        <f t="shared" si="35"/>
        <v/>
      </c>
      <c r="AJ344" s="15" t="str">
        <f>IF(AI344="","",IF(COUNTIFS($AI$9:AI344,AI344)=1,1,0))</f>
        <v/>
      </c>
      <c r="AK344" s="15" t="str">
        <f ca="1">IF(COUNTA(A344:AC344)=0,"",IF(OR(NOT(ISNUMBER(C344)),C344&lt;1),"Missing / invalid date",IF(A344="","Missing case ID",IF(COUNTIFS($A$9:$A$1008,A344)&gt;1,"Duplicate case ID",IF(C344&gt;TODAY(),"Future incident date",IF(OR(E344="",F344="",G344="",H344="",I344="",J344=""),"Complete required fields",IF(OR(AND(E344&lt;&gt;"",COUNTIFS(Setup!$F$13:$F$212,E344)=0),AND(F344&lt;&gt;"",COUNTIFS(Setup!$G$13:$G$212,F344)=0),AND(G344&lt;&gt;"",COUNTIFS(Setup!$H$13:$H$212,G344)=0),AND(H344&lt;&gt;"",COUNTIFS(Setup!$I$13:$I$212,H344)=0),AND(I344&lt;&gt;"",COUNTIFS(Setup!$J$13:$J$212,I344)=0),AND(J344&lt;&gt;"",COUNTIFS(Setup!$K$13:$K$212,J344)=0),AND(K344&lt;&gt;"",COUNTIFS(Setup!$L$13:$L$212,K344)=0),AND(L344&lt;&gt;"",COUNTIFS(Setup!$M$13:$M$212,L344)=0),AND(M344&lt;&gt;"",COUNTIFS(Setup!$N$13:$N$212,M344)=0),AND(N344&lt;&gt;"",COUNTIFS(Setup!$O$13:$O$212,N344)=0),AND(O344&lt;&gt;"",COUNTIFS(Setup!$P$13:$P$212,O344)=0),AND(P344&lt;&gt;"",COUNTIFS(Setup!$Q$13:$Q$212,P344)=0),AND(V344&lt;&gt;"",COUNTIFS(Setup!$R$13:$R$212,V344)=0),AND(W344&lt;&gt;"",COUNTIFS(Setup!$R$13:$R$212,W344)=0),AND(X344&lt;&gt;"",COUNTIFS(Setup!$S$13:$S$212,X344)=0),AND(Y344&lt;&gt;"",COUNTIFS(Setup!$S$13:$S$212,Y344)=0),AND(Z344&lt;&gt;"",COUNTIFS(Setup!$T$13:$T$212,Z344)=0)),"Use listed categories",IF(J344="Pending","Confirm work-relatedness",IF(COUNTIFS($AI$9:$AI$1008,AI344,$C$9:$C$1008,"&lt;&gt;"&amp;C344)&gt;0,"Event dates disagree",IF(OR(AND(Q344&lt;&gt;"",OR(NOT(ISNUMBER(Q344)),Q344&lt;0)),AND(R344&lt;&gt;"",OR(NOT(ISNUMBER(R344)),R344&lt;0)),AND(S344&lt;&gt;"",OR(NOT(ISNUMBER(S344)),S344&lt;0))),"Check days / cost",IF(AND(I344="Lost time",OR(NOT(ISNUMBER(Q344)),Q344&lt;1)),"Enter lost days",IF(AND(I344="Restricted / modified work",OR(NOT(ISNUMBER(R344)),R344&lt;1)),"Enter restricted days",IF(AND(Z344="Closed",NOT(ISNUMBER(AB344))),"Enter closure date",IF(AND(ISNUMBER(AB344),OR(AB344&lt;C344,AB344&gt;TODAY())),"Check closure date","Ready"))))))))))))))</f>
        <v/>
      </c>
    </row>
    <row r="345" spans="1:37" ht="24.95" customHeight="1">
      <c r="A345" s="17"/>
      <c r="B345" s="17"/>
      <c r="C345" s="18"/>
      <c r="D345" s="19"/>
      <c r="E345" s="20"/>
      <c r="F345" s="20"/>
      <c r="G345" s="20"/>
      <c r="H345" s="20"/>
      <c r="I345" s="20"/>
      <c r="J345" s="20"/>
      <c r="K345" s="20"/>
      <c r="L345" s="20"/>
      <c r="M345" s="20"/>
      <c r="N345" s="20"/>
      <c r="O345" s="20"/>
      <c r="P345" s="20"/>
      <c r="Q345" s="21"/>
      <c r="R345" s="21"/>
      <c r="S345" s="22"/>
      <c r="T345" s="20"/>
      <c r="U345" s="20"/>
      <c r="V345" s="20"/>
      <c r="W345" s="20"/>
      <c r="X345" s="20"/>
      <c r="Y345" s="20"/>
      <c r="Z345" s="20"/>
      <c r="AA345" s="20"/>
      <c r="AB345" s="18"/>
      <c r="AC345" s="20"/>
      <c r="AD345" s="15" t="str">
        <f t="shared" si="30"/>
        <v/>
      </c>
      <c r="AE345" s="16" t="str">
        <f t="shared" si="31"/>
        <v/>
      </c>
      <c r="AF345" s="15" t="str">
        <f t="shared" si="32"/>
        <v/>
      </c>
      <c r="AG345" s="15">
        <f t="shared" si="33"/>
        <v>0</v>
      </c>
      <c r="AH345" s="15">
        <f t="shared" si="34"/>
        <v>0</v>
      </c>
      <c r="AI345" s="15" t="str">
        <f t="shared" si="35"/>
        <v/>
      </c>
      <c r="AJ345" s="15" t="str">
        <f>IF(AI345="","",IF(COUNTIFS($AI$9:AI345,AI345)=1,1,0))</f>
        <v/>
      </c>
      <c r="AK345" s="15" t="str">
        <f ca="1">IF(COUNTA(A345:AC345)=0,"",IF(OR(NOT(ISNUMBER(C345)),C345&lt;1),"Missing / invalid date",IF(A345="","Missing case ID",IF(COUNTIFS($A$9:$A$1008,A345)&gt;1,"Duplicate case ID",IF(C345&gt;TODAY(),"Future incident date",IF(OR(E345="",F345="",G345="",H345="",I345="",J345=""),"Complete required fields",IF(OR(AND(E345&lt;&gt;"",COUNTIFS(Setup!$F$13:$F$212,E345)=0),AND(F345&lt;&gt;"",COUNTIFS(Setup!$G$13:$G$212,F345)=0),AND(G345&lt;&gt;"",COUNTIFS(Setup!$H$13:$H$212,G345)=0),AND(H345&lt;&gt;"",COUNTIFS(Setup!$I$13:$I$212,H345)=0),AND(I345&lt;&gt;"",COUNTIFS(Setup!$J$13:$J$212,I345)=0),AND(J345&lt;&gt;"",COUNTIFS(Setup!$K$13:$K$212,J345)=0),AND(K345&lt;&gt;"",COUNTIFS(Setup!$L$13:$L$212,K345)=0),AND(L345&lt;&gt;"",COUNTIFS(Setup!$M$13:$M$212,L345)=0),AND(M345&lt;&gt;"",COUNTIFS(Setup!$N$13:$N$212,M345)=0),AND(N345&lt;&gt;"",COUNTIFS(Setup!$O$13:$O$212,N345)=0),AND(O345&lt;&gt;"",COUNTIFS(Setup!$P$13:$P$212,O345)=0),AND(P345&lt;&gt;"",COUNTIFS(Setup!$Q$13:$Q$212,P345)=0),AND(V345&lt;&gt;"",COUNTIFS(Setup!$R$13:$R$212,V345)=0),AND(W345&lt;&gt;"",COUNTIFS(Setup!$R$13:$R$212,W345)=0),AND(X345&lt;&gt;"",COUNTIFS(Setup!$S$13:$S$212,X345)=0),AND(Y345&lt;&gt;"",COUNTIFS(Setup!$S$13:$S$212,Y345)=0),AND(Z345&lt;&gt;"",COUNTIFS(Setup!$T$13:$T$212,Z345)=0)),"Use listed categories",IF(J345="Pending","Confirm work-relatedness",IF(COUNTIFS($AI$9:$AI$1008,AI345,$C$9:$C$1008,"&lt;&gt;"&amp;C345)&gt;0,"Event dates disagree",IF(OR(AND(Q345&lt;&gt;"",OR(NOT(ISNUMBER(Q345)),Q345&lt;0)),AND(R345&lt;&gt;"",OR(NOT(ISNUMBER(R345)),R345&lt;0)),AND(S345&lt;&gt;"",OR(NOT(ISNUMBER(S345)),S345&lt;0))),"Check days / cost",IF(AND(I345="Lost time",OR(NOT(ISNUMBER(Q345)),Q345&lt;1)),"Enter lost days",IF(AND(I345="Restricted / modified work",OR(NOT(ISNUMBER(R345)),R345&lt;1)),"Enter restricted days",IF(AND(Z345="Closed",NOT(ISNUMBER(AB345))),"Enter closure date",IF(AND(ISNUMBER(AB345),OR(AB345&lt;C345,AB345&gt;TODAY())),"Check closure date","Ready"))))))))))))))</f>
        <v/>
      </c>
    </row>
    <row r="346" spans="1:37" ht="24.95" customHeight="1">
      <c r="A346" s="23"/>
      <c r="B346" s="23"/>
      <c r="C346" s="24"/>
      <c r="D346" s="25"/>
      <c r="E346" s="26"/>
      <c r="F346" s="26"/>
      <c r="G346" s="26"/>
      <c r="H346" s="26"/>
      <c r="I346" s="26"/>
      <c r="J346" s="26"/>
      <c r="K346" s="26"/>
      <c r="L346" s="26"/>
      <c r="M346" s="26"/>
      <c r="N346" s="26"/>
      <c r="O346" s="26"/>
      <c r="P346" s="26"/>
      <c r="Q346" s="27"/>
      <c r="R346" s="27"/>
      <c r="S346" s="28"/>
      <c r="T346" s="26"/>
      <c r="U346" s="26"/>
      <c r="V346" s="26"/>
      <c r="W346" s="26"/>
      <c r="X346" s="26"/>
      <c r="Y346" s="26"/>
      <c r="Z346" s="26"/>
      <c r="AA346" s="26"/>
      <c r="AB346" s="24"/>
      <c r="AC346" s="26"/>
      <c r="AD346" s="15" t="str">
        <f t="shared" si="30"/>
        <v/>
      </c>
      <c r="AE346" s="16" t="str">
        <f t="shared" si="31"/>
        <v/>
      </c>
      <c r="AF346" s="15" t="str">
        <f t="shared" si="32"/>
        <v/>
      </c>
      <c r="AG346" s="15">
        <f t="shared" si="33"/>
        <v>0</v>
      </c>
      <c r="AH346" s="15">
        <f t="shared" si="34"/>
        <v>0</v>
      </c>
      <c r="AI346" s="15" t="str">
        <f t="shared" si="35"/>
        <v/>
      </c>
      <c r="AJ346" s="15" t="str">
        <f>IF(AI346="","",IF(COUNTIFS($AI$9:AI346,AI346)=1,1,0))</f>
        <v/>
      </c>
      <c r="AK346" s="15" t="str">
        <f ca="1">IF(COUNTA(A346:AC346)=0,"",IF(OR(NOT(ISNUMBER(C346)),C346&lt;1),"Missing / invalid date",IF(A346="","Missing case ID",IF(COUNTIFS($A$9:$A$1008,A346)&gt;1,"Duplicate case ID",IF(C346&gt;TODAY(),"Future incident date",IF(OR(E346="",F346="",G346="",H346="",I346="",J346=""),"Complete required fields",IF(OR(AND(E346&lt;&gt;"",COUNTIFS(Setup!$F$13:$F$212,E346)=0),AND(F346&lt;&gt;"",COUNTIFS(Setup!$G$13:$G$212,F346)=0),AND(G346&lt;&gt;"",COUNTIFS(Setup!$H$13:$H$212,G346)=0),AND(H346&lt;&gt;"",COUNTIFS(Setup!$I$13:$I$212,H346)=0),AND(I346&lt;&gt;"",COUNTIFS(Setup!$J$13:$J$212,I346)=0),AND(J346&lt;&gt;"",COUNTIFS(Setup!$K$13:$K$212,J346)=0),AND(K346&lt;&gt;"",COUNTIFS(Setup!$L$13:$L$212,K346)=0),AND(L346&lt;&gt;"",COUNTIFS(Setup!$M$13:$M$212,L346)=0),AND(M346&lt;&gt;"",COUNTIFS(Setup!$N$13:$N$212,M346)=0),AND(N346&lt;&gt;"",COUNTIFS(Setup!$O$13:$O$212,N346)=0),AND(O346&lt;&gt;"",COUNTIFS(Setup!$P$13:$P$212,O346)=0),AND(P346&lt;&gt;"",COUNTIFS(Setup!$Q$13:$Q$212,P346)=0),AND(V346&lt;&gt;"",COUNTIFS(Setup!$R$13:$R$212,V346)=0),AND(W346&lt;&gt;"",COUNTIFS(Setup!$R$13:$R$212,W346)=0),AND(X346&lt;&gt;"",COUNTIFS(Setup!$S$13:$S$212,X346)=0),AND(Y346&lt;&gt;"",COUNTIFS(Setup!$S$13:$S$212,Y346)=0),AND(Z346&lt;&gt;"",COUNTIFS(Setup!$T$13:$T$212,Z346)=0)),"Use listed categories",IF(J346="Pending","Confirm work-relatedness",IF(COUNTIFS($AI$9:$AI$1008,AI346,$C$9:$C$1008,"&lt;&gt;"&amp;C346)&gt;0,"Event dates disagree",IF(OR(AND(Q346&lt;&gt;"",OR(NOT(ISNUMBER(Q346)),Q346&lt;0)),AND(R346&lt;&gt;"",OR(NOT(ISNUMBER(R346)),R346&lt;0)),AND(S346&lt;&gt;"",OR(NOT(ISNUMBER(S346)),S346&lt;0))),"Check days / cost",IF(AND(I346="Lost time",OR(NOT(ISNUMBER(Q346)),Q346&lt;1)),"Enter lost days",IF(AND(I346="Restricted / modified work",OR(NOT(ISNUMBER(R346)),R346&lt;1)),"Enter restricted days",IF(AND(Z346="Closed",NOT(ISNUMBER(AB346))),"Enter closure date",IF(AND(ISNUMBER(AB346),OR(AB346&lt;C346,AB346&gt;TODAY())),"Check closure date","Ready"))))))))))))))</f>
        <v/>
      </c>
    </row>
    <row r="347" spans="1:37" ht="24.95" customHeight="1">
      <c r="A347" s="17"/>
      <c r="B347" s="17"/>
      <c r="C347" s="18"/>
      <c r="D347" s="19"/>
      <c r="E347" s="20"/>
      <c r="F347" s="20"/>
      <c r="G347" s="20"/>
      <c r="H347" s="20"/>
      <c r="I347" s="20"/>
      <c r="J347" s="20"/>
      <c r="K347" s="20"/>
      <c r="L347" s="20"/>
      <c r="M347" s="20"/>
      <c r="N347" s="20"/>
      <c r="O347" s="20"/>
      <c r="P347" s="20"/>
      <c r="Q347" s="21"/>
      <c r="R347" s="21"/>
      <c r="S347" s="22"/>
      <c r="T347" s="20"/>
      <c r="U347" s="20"/>
      <c r="V347" s="20"/>
      <c r="W347" s="20"/>
      <c r="X347" s="20"/>
      <c r="Y347" s="20"/>
      <c r="Z347" s="20"/>
      <c r="AA347" s="20"/>
      <c r="AB347" s="18"/>
      <c r="AC347" s="20"/>
      <c r="AD347" s="15" t="str">
        <f t="shared" si="30"/>
        <v/>
      </c>
      <c r="AE347" s="16" t="str">
        <f t="shared" si="31"/>
        <v/>
      </c>
      <c r="AF347" s="15" t="str">
        <f t="shared" si="32"/>
        <v/>
      </c>
      <c r="AG347" s="15">
        <f t="shared" si="33"/>
        <v>0</v>
      </c>
      <c r="AH347" s="15">
        <f t="shared" si="34"/>
        <v>0</v>
      </c>
      <c r="AI347" s="15" t="str">
        <f t="shared" si="35"/>
        <v/>
      </c>
      <c r="AJ347" s="15" t="str">
        <f>IF(AI347="","",IF(COUNTIFS($AI$9:AI347,AI347)=1,1,0))</f>
        <v/>
      </c>
      <c r="AK347" s="15" t="str">
        <f ca="1">IF(COUNTA(A347:AC347)=0,"",IF(OR(NOT(ISNUMBER(C347)),C347&lt;1),"Missing / invalid date",IF(A347="","Missing case ID",IF(COUNTIFS($A$9:$A$1008,A347)&gt;1,"Duplicate case ID",IF(C347&gt;TODAY(),"Future incident date",IF(OR(E347="",F347="",G347="",H347="",I347="",J347=""),"Complete required fields",IF(OR(AND(E347&lt;&gt;"",COUNTIFS(Setup!$F$13:$F$212,E347)=0),AND(F347&lt;&gt;"",COUNTIFS(Setup!$G$13:$G$212,F347)=0),AND(G347&lt;&gt;"",COUNTIFS(Setup!$H$13:$H$212,G347)=0),AND(H347&lt;&gt;"",COUNTIFS(Setup!$I$13:$I$212,H347)=0),AND(I347&lt;&gt;"",COUNTIFS(Setup!$J$13:$J$212,I347)=0),AND(J347&lt;&gt;"",COUNTIFS(Setup!$K$13:$K$212,J347)=0),AND(K347&lt;&gt;"",COUNTIFS(Setup!$L$13:$L$212,K347)=0),AND(L347&lt;&gt;"",COUNTIFS(Setup!$M$13:$M$212,L347)=0),AND(M347&lt;&gt;"",COUNTIFS(Setup!$N$13:$N$212,M347)=0),AND(N347&lt;&gt;"",COUNTIFS(Setup!$O$13:$O$212,N347)=0),AND(O347&lt;&gt;"",COUNTIFS(Setup!$P$13:$P$212,O347)=0),AND(P347&lt;&gt;"",COUNTIFS(Setup!$Q$13:$Q$212,P347)=0),AND(V347&lt;&gt;"",COUNTIFS(Setup!$R$13:$R$212,V347)=0),AND(W347&lt;&gt;"",COUNTIFS(Setup!$R$13:$R$212,W347)=0),AND(X347&lt;&gt;"",COUNTIFS(Setup!$S$13:$S$212,X347)=0),AND(Y347&lt;&gt;"",COUNTIFS(Setup!$S$13:$S$212,Y347)=0),AND(Z347&lt;&gt;"",COUNTIFS(Setup!$T$13:$T$212,Z347)=0)),"Use listed categories",IF(J347="Pending","Confirm work-relatedness",IF(COUNTIFS($AI$9:$AI$1008,AI347,$C$9:$C$1008,"&lt;&gt;"&amp;C347)&gt;0,"Event dates disagree",IF(OR(AND(Q347&lt;&gt;"",OR(NOT(ISNUMBER(Q347)),Q347&lt;0)),AND(R347&lt;&gt;"",OR(NOT(ISNUMBER(R347)),R347&lt;0)),AND(S347&lt;&gt;"",OR(NOT(ISNUMBER(S347)),S347&lt;0))),"Check days / cost",IF(AND(I347="Lost time",OR(NOT(ISNUMBER(Q347)),Q347&lt;1)),"Enter lost days",IF(AND(I347="Restricted / modified work",OR(NOT(ISNUMBER(R347)),R347&lt;1)),"Enter restricted days",IF(AND(Z347="Closed",NOT(ISNUMBER(AB347))),"Enter closure date",IF(AND(ISNUMBER(AB347),OR(AB347&lt;C347,AB347&gt;TODAY())),"Check closure date","Ready"))))))))))))))</f>
        <v/>
      </c>
    </row>
    <row r="348" spans="1:37" ht="24.95" customHeight="1">
      <c r="A348" s="23"/>
      <c r="B348" s="23"/>
      <c r="C348" s="24"/>
      <c r="D348" s="25"/>
      <c r="E348" s="26"/>
      <c r="F348" s="26"/>
      <c r="G348" s="26"/>
      <c r="H348" s="26"/>
      <c r="I348" s="26"/>
      <c r="J348" s="26"/>
      <c r="K348" s="26"/>
      <c r="L348" s="26"/>
      <c r="M348" s="26"/>
      <c r="N348" s="26"/>
      <c r="O348" s="26"/>
      <c r="P348" s="26"/>
      <c r="Q348" s="27"/>
      <c r="R348" s="27"/>
      <c r="S348" s="28"/>
      <c r="T348" s="26"/>
      <c r="U348" s="26"/>
      <c r="V348" s="26"/>
      <c r="W348" s="26"/>
      <c r="X348" s="26"/>
      <c r="Y348" s="26"/>
      <c r="Z348" s="26"/>
      <c r="AA348" s="26"/>
      <c r="AB348" s="24"/>
      <c r="AC348" s="26"/>
      <c r="AD348" s="15" t="str">
        <f t="shared" si="30"/>
        <v/>
      </c>
      <c r="AE348" s="16" t="str">
        <f t="shared" si="31"/>
        <v/>
      </c>
      <c r="AF348" s="15" t="str">
        <f t="shared" si="32"/>
        <v/>
      </c>
      <c r="AG348" s="15">
        <f t="shared" si="33"/>
        <v>0</v>
      </c>
      <c r="AH348" s="15">
        <f t="shared" si="34"/>
        <v>0</v>
      </c>
      <c r="AI348" s="15" t="str">
        <f t="shared" si="35"/>
        <v/>
      </c>
      <c r="AJ348" s="15" t="str">
        <f>IF(AI348="","",IF(COUNTIFS($AI$9:AI348,AI348)=1,1,0))</f>
        <v/>
      </c>
      <c r="AK348" s="15" t="str">
        <f ca="1">IF(COUNTA(A348:AC348)=0,"",IF(OR(NOT(ISNUMBER(C348)),C348&lt;1),"Missing / invalid date",IF(A348="","Missing case ID",IF(COUNTIFS($A$9:$A$1008,A348)&gt;1,"Duplicate case ID",IF(C348&gt;TODAY(),"Future incident date",IF(OR(E348="",F348="",G348="",H348="",I348="",J348=""),"Complete required fields",IF(OR(AND(E348&lt;&gt;"",COUNTIFS(Setup!$F$13:$F$212,E348)=0),AND(F348&lt;&gt;"",COUNTIFS(Setup!$G$13:$G$212,F348)=0),AND(G348&lt;&gt;"",COUNTIFS(Setup!$H$13:$H$212,G348)=0),AND(H348&lt;&gt;"",COUNTIFS(Setup!$I$13:$I$212,H348)=0),AND(I348&lt;&gt;"",COUNTIFS(Setup!$J$13:$J$212,I348)=0),AND(J348&lt;&gt;"",COUNTIFS(Setup!$K$13:$K$212,J348)=0),AND(K348&lt;&gt;"",COUNTIFS(Setup!$L$13:$L$212,K348)=0),AND(L348&lt;&gt;"",COUNTIFS(Setup!$M$13:$M$212,L348)=0),AND(M348&lt;&gt;"",COUNTIFS(Setup!$N$13:$N$212,M348)=0),AND(N348&lt;&gt;"",COUNTIFS(Setup!$O$13:$O$212,N348)=0),AND(O348&lt;&gt;"",COUNTIFS(Setup!$P$13:$P$212,O348)=0),AND(P348&lt;&gt;"",COUNTIFS(Setup!$Q$13:$Q$212,P348)=0),AND(V348&lt;&gt;"",COUNTIFS(Setup!$R$13:$R$212,V348)=0),AND(W348&lt;&gt;"",COUNTIFS(Setup!$R$13:$R$212,W348)=0),AND(X348&lt;&gt;"",COUNTIFS(Setup!$S$13:$S$212,X348)=0),AND(Y348&lt;&gt;"",COUNTIFS(Setup!$S$13:$S$212,Y348)=0),AND(Z348&lt;&gt;"",COUNTIFS(Setup!$T$13:$T$212,Z348)=0)),"Use listed categories",IF(J348="Pending","Confirm work-relatedness",IF(COUNTIFS($AI$9:$AI$1008,AI348,$C$9:$C$1008,"&lt;&gt;"&amp;C348)&gt;0,"Event dates disagree",IF(OR(AND(Q348&lt;&gt;"",OR(NOT(ISNUMBER(Q348)),Q348&lt;0)),AND(R348&lt;&gt;"",OR(NOT(ISNUMBER(R348)),R348&lt;0)),AND(S348&lt;&gt;"",OR(NOT(ISNUMBER(S348)),S348&lt;0))),"Check days / cost",IF(AND(I348="Lost time",OR(NOT(ISNUMBER(Q348)),Q348&lt;1)),"Enter lost days",IF(AND(I348="Restricted / modified work",OR(NOT(ISNUMBER(R348)),R348&lt;1)),"Enter restricted days",IF(AND(Z348="Closed",NOT(ISNUMBER(AB348))),"Enter closure date",IF(AND(ISNUMBER(AB348),OR(AB348&lt;C348,AB348&gt;TODAY())),"Check closure date","Ready"))))))))))))))</f>
        <v/>
      </c>
    </row>
    <row r="349" spans="1:37" ht="24.95" customHeight="1">
      <c r="A349" s="17"/>
      <c r="B349" s="17"/>
      <c r="C349" s="18"/>
      <c r="D349" s="19"/>
      <c r="E349" s="20"/>
      <c r="F349" s="20"/>
      <c r="G349" s="20"/>
      <c r="H349" s="20"/>
      <c r="I349" s="20"/>
      <c r="J349" s="20"/>
      <c r="K349" s="20"/>
      <c r="L349" s="20"/>
      <c r="M349" s="20"/>
      <c r="N349" s="20"/>
      <c r="O349" s="20"/>
      <c r="P349" s="20"/>
      <c r="Q349" s="21"/>
      <c r="R349" s="21"/>
      <c r="S349" s="22"/>
      <c r="T349" s="20"/>
      <c r="U349" s="20"/>
      <c r="V349" s="20"/>
      <c r="W349" s="20"/>
      <c r="X349" s="20"/>
      <c r="Y349" s="20"/>
      <c r="Z349" s="20"/>
      <c r="AA349" s="20"/>
      <c r="AB349" s="18"/>
      <c r="AC349" s="20"/>
      <c r="AD349" s="15" t="str">
        <f t="shared" si="30"/>
        <v/>
      </c>
      <c r="AE349" s="16" t="str">
        <f t="shared" si="31"/>
        <v/>
      </c>
      <c r="AF349" s="15" t="str">
        <f t="shared" si="32"/>
        <v/>
      </c>
      <c r="AG349" s="15">
        <f t="shared" si="33"/>
        <v>0</v>
      </c>
      <c r="AH349" s="15">
        <f t="shared" si="34"/>
        <v>0</v>
      </c>
      <c r="AI349" s="15" t="str">
        <f t="shared" si="35"/>
        <v/>
      </c>
      <c r="AJ349" s="15" t="str">
        <f>IF(AI349="","",IF(COUNTIFS($AI$9:AI349,AI349)=1,1,0))</f>
        <v/>
      </c>
      <c r="AK349" s="15" t="str">
        <f ca="1">IF(COUNTA(A349:AC349)=0,"",IF(OR(NOT(ISNUMBER(C349)),C349&lt;1),"Missing / invalid date",IF(A349="","Missing case ID",IF(COUNTIFS($A$9:$A$1008,A349)&gt;1,"Duplicate case ID",IF(C349&gt;TODAY(),"Future incident date",IF(OR(E349="",F349="",G349="",H349="",I349="",J349=""),"Complete required fields",IF(OR(AND(E349&lt;&gt;"",COUNTIFS(Setup!$F$13:$F$212,E349)=0),AND(F349&lt;&gt;"",COUNTIFS(Setup!$G$13:$G$212,F349)=0),AND(G349&lt;&gt;"",COUNTIFS(Setup!$H$13:$H$212,G349)=0),AND(H349&lt;&gt;"",COUNTIFS(Setup!$I$13:$I$212,H349)=0),AND(I349&lt;&gt;"",COUNTIFS(Setup!$J$13:$J$212,I349)=0),AND(J349&lt;&gt;"",COUNTIFS(Setup!$K$13:$K$212,J349)=0),AND(K349&lt;&gt;"",COUNTIFS(Setup!$L$13:$L$212,K349)=0),AND(L349&lt;&gt;"",COUNTIFS(Setup!$M$13:$M$212,L349)=0),AND(M349&lt;&gt;"",COUNTIFS(Setup!$N$13:$N$212,M349)=0),AND(N349&lt;&gt;"",COUNTIFS(Setup!$O$13:$O$212,N349)=0),AND(O349&lt;&gt;"",COUNTIFS(Setup!$P$13:$P$212,O349)=0),AND(P349&lt;&gt;"",COUNTIFS(Setup!$Q$13:$Q$212,P349)=0),AND(V349&lt;&gt;"",COUNTIFS(Setup!$R$13:$R$212,V349)=0),AND(W349&lt;&gt;"",COUNTIFS(Setup!$R$13:$R$212,W349)=0),AND(X349&lt;&gt;"",COUNTIFS(Setup!$S$13:$S$212,X349)=0),AND(Y349&lt;&gt;"",COUNTIFS(Setup!$S$13:$S$212,Y349)=0),AND(Z349&lt;&gt;"",COUNTIFS(Setup!$T$13:$T$212,Z349)=0)),"Use listed categories",IF(J349="Pending","Confirm work-relatedness",IF(COUNTIFS($AI$9:$AI$1008,AI349,$C$9:$C$1008,"&lt;&gt;"&amp;C349)&gt;0,"Event dates disagree",IF(OR(AND(Q349&lt;&gt;"",OR(NOT(ISNUMBER(Q349)),Q349&lt;0)),AND(R349&lt;&gt;"",OR(NOT(ISNUMBER(R349)),R349&lt;0)),AND(S349&lt;&gt;"",OR(NOT(ISNUMBER(S349)),S349&lt;0))),"Check days / cost",IF(AND(I349="Lost time",OR(NOT(ISNUMBER(Q349)),Q349&lt;1)),"Enter lost days",IF(AND(I349="Restricted / modified work",OR(NOT(ISNUMBER(R349)),R349&lt;1)),"Enter restricted days",IF(AND(Z349="Closed",NOT(ISNUMBER(AB349))),"Enter closure date",IF(AND(ISNUMBER(AB349),OR(AB349&lt;C349,AB349&gt;TODAY())),"Check closure date","Ready"))))))))))))))</f>
        <v/>
      </c>
    </row>
    <row r="350" spans="1:37" ht="24.95" customHeight="1">
      <c r="A350" s="23"/>
      <c r="B350" s="23"/>
      <c r="C350" s="24"/>
      <c r="D350" s="25"/>
      <c r="E350" s="26"/>
      <c r="F350" s="26"/>
      <c r="G350" s="26"/>
      <c r="H350" s="26"/>
      <c r="I350" s="26"/>
      <c r="J350" s="26"/>
      <c r="K350" s="26"/>
      <c r="L350" s="26"/>
      <c r="M350" s="26"/>
      <c r="N350" s="26"/>
      <c r="O350" s="26"/>
      <c r="P350" s="26"/>
      <c r="Q350" s="27"/>
      <c r="R350" s="27"/>
      <c r="S350" s="28"/>
      <c r="T350" s="26"/>
      <c r="U350" s="26"/>
      <c r="V350" s="26"/>
      <c r="W350" s="26"/>
      <c r="X350" s="26"/>
      <c r="Y350" s="26"/>
      <c r="Z350" s="26"/>
      <c r="AA350" s="26"/>
      <c r="AB350" s="24"/>
      <c r="AC350" s="26"/>
      <c r="AD350" s="15" t="str">
        <f t="shared" si="30"/>
        <v/>
      </c>
      <c r="AE350" s="16" t="str">
        <f t="shared" si="31"/>
        <v/>
      </c>
      <c r="AF350" s="15" t="str">
        <f t="shared" si="32"/>
        <v/>
      </c>
      <c r="AG350" s="15">
        <f t="shared" si="33"/>
        <v>0</v>
      </c>
      <c r="AH350" s="15">
        <f t="shared" si="34"/>
        <v>0</v>
      </c>
      <c r="AI350" s="15" t="str">
        <f t="shared" si="35"/>
        <v/>
      </c>
      <c r="AJ350" s="15" t="str">
        <f>IF(AI350="","",IF(COUNTIFS($AI$9:AI350,AI350)=1,1,0))</f>
        <v/>
      </c>
      <c r="AK350" s="15" t="str">
        <f ca="1">IF(COUNTA(A350:AC350)=0,"",IF(OR(NOT(ISNUMBER(C350)),C350&lt;1),"Missing / invalid date",IF(A350="","Missing case ID",IF(COUNTIFS($A$9:$A$1008,A350)&gt;1,"Duplicate case ID",IF(C350&gt;TODAY(),"Future incident date",IF(OR(E350="",F350="",G350="",H350="",I350="",J350=""),"Complete required fields",IF(OR(AND(E350&lt;&gt;"",COUNTIFS(Setup!$F$13:$F$212,E350)=0),AND(F350&lt;&gt;"",COUNTIFS(Setup!$G$13:$G$212,F350)=0),AND(G350&lt;&gt;"",COUNTIFS(Setup!$H$13:$H$212,G350)=0),AND(H350&lt;&gt;"",COUNTIFS(Setup!$I$13:$I$212,H350)=0),AND(I350&lt;&gt;"",COUNTIFS(Setup!$J$13:$J$212,I350)=0),AND(J350&lt;&gt;"",COUNTIFS(Setup!$K$13:$K$212,J350)=0),AND(K350&lt;&gt;"",COUNTIFS(Setup!$L$13:$L$212,K350)=0),AND(L350&lt;&gt;"",COUNTIFS(Setup!$M$13:$M$212,L350)=0),AND(M350&lt;&gt;"",COUNTIFS(Setup!$N$13:$N$212,M350)=0),AND(N350&lt;&gt;"",COUNTIFS(Setup!$O$13:$O$212,N350)=0),AND(O350&lt;&gt;"",COUNTIFS(Setup!$P$13:$P$212,O350)=0),AND(P350&lt;&gt;"",COUNTIFS(Setup!$Q$13:$Q$212,P350)=0),AND(V350&lt;&gt;"",COUNTIFS(Setup!$R$13:$R$212,V350)=0),AND(W350&lt;&gt;"",COUNTIFS(Setup!$R$13:$R$212,W350)=0),AND(X350&lt;&gt;"",COUNTIFS(Setup!$S$13:$S$212,X350)=0),AND(Y350&lt;&gt;"",COUNTIFS(Setup!$S$13:$S$212,Y350)=0),AND(Z350&lt;&gt;"",COUNTIFS(Setup!$T$13:$T$212,Z350)=0)),"Use listed categories",IF(J350="Pending","Confirm work-relatedness",IF(COUNTIFS($AI$9:$AI$1008,AI350,$C$9:$C$1008,"&lt;&gt;"&amp;C350)&gt;0,"Event dates disagree",IF(OR(AND(Q350&lt;&gt;"",OR(NOT(ISNUMBER(Q350)),Q350&lt;0)),AND(R350&lt;&gt;"",OR(NOT(ISNUMBER(R350)),R350&lt;0)),AND(S350&lt;&gt;"",OR(NOT(ISNUMBER(S350)),S350&lt;0))),"Check days / cost",IF(AND(I350="Lost time",OR(NOT(ISNUMBER(Q350)),Q350&lt;1)),"Enter lost days",IF(AND(I350="Restricted / modified work",OR(NOT(ISNUMBER(R350)),R350&lt;1)),"Enter restricted days",IF(AND(Z350="Closed",NOT(ISNUMBER(AB350))),"Enter closure date",IF(AND(ISNUMBER(AB350),OR(AB350&lt;C350,AB350&gt;TODAY())),"Check closure date","Ready"))))))))))))))</f>
        <v/>
      </c>
    </row>
    <row r="351" spans="1:37" ht="24.95" customHeight="1">
      <c r="A351" s="17"/>
      <c r="B351" s="17"/>
      <c r="C351" s="18"/>
      <c r="D351" s="19"/>
      <c r="E351" s="20"/>
      <c r="F351" s="20"/>
      <c r="G351" s="20"/>
      <c r="H351" s="20"/>
      <c r="I351" s="20"/>
      <c r="J351" s="20"/>
      <c r="K351" s="20"/>
      <c r="L351" s="20"/>
      <c r="M351" s="20"/>
      <c r="N351" s="20"/>
      <c r="O351" s="20"/>
      <c r="P351" s="20"/>
      <c r="Q351" s="21"/>
      <c r="R351" s="21"/>
      <c r="S351" s="22"/>
      <c r="T351" s="20"/>
      <c r="U351" s="20"/>
      <c r="V351" s="20"/>
      <c r="W351" s="20"/>
      <c r="X351" s="20"/>
      <c r="Y351" s="20"/>
      <c r="Z351" s="20"/>
      <c r="AA351" s="20"/>
      <c r="AB351" s="18"/>
      <c r="AC351" s="20"/>
      <c r="AD351" s="15" t="str">
        <f t="shared" si="30"/>
        <v/>
      </c>
      <c r="AE351" s="16" t="str">
        <f t="shared" si="31"/>
        <v/>
      </c>
      <c r="AF351" s="15" t="str">
        <f t="shared" si="32"/>
        <v/>
      </c>
      <c r="AG351" s="15">
        <f t="shared" si="33"/>
        <v>0</v>
      </c>
      <c r="AH351" s="15">
        <f t="shared" si="34"/>
        <v>0</v>
      </c>
      <c r="AI351" s="15" t="str">
        <f t="shared" si="35"/>
        <v/>
      </c>
      <c r="AJ351" s="15" t="str">
        <f>IF(AI351="","",IF(COUNTIFS($AI$9:AI351,AI351)=1,1,0))</f>
        <v/>
      </c>
      <c r="AK351" s="15" t="str">
        <f ca="1">IF(COUNTA(A351:AC351)=0,"",IF(OR(NOT(ISNUMBER(C351)),C351&lt;1),"Missing / invalid date",IF(A351="","Missing case ID",IF(COUNTIFS($A$9:$A$1008,A351)&gt;1,"Duplicate case ID",IF(C351&gt;TODAY(),"Future incident date",IF(OR(E351="",F351="",G351="",H351="",I351="",J351=""),"Complete required fields",IF(OR(AND(E351&lt;&gt;"",COUNTIFS(Setup!$F$13:$F$212,E351)=0),AND(F351&lt;&gt;"",COUNTIFS(Setup!$G$13:$G$212,F351)=0),AND(G351&lt;&gt;"",COUNTIFS(Setup!$H$13:$H$212,G351)=0),AND(H351&lt;&gt;"",COUNTIFS(Setup!$I$13:$I$212,H351)=0),AND(I351&lt;&gt;"",COUNTIFS(Setup!$J$13:$J$212,I351)=0),AND(J351&lt;&gt;"",COUNTIFS(Setup!$K$13:$K$212,J351)=0),AND(K351&lt;&gt;"",COUNTIFS(Setup!$L$13:$L$212,K351)=0),AND(L351&lt;&gt;"",COUNTIFS(Setup!$M$13:$M$212,L351)=0),AND(M351&lt;&gt;"",COUNTIFS(Setup!$N$13:$N$212,M351)=0),AND(N351&lt;&gt;"",COUNTIFS(Setup!$O$13:$O$212,N351)=0),AND(O351&lt;&gt;"",COUNTIFS(Setup!$P$13:$P$212,O351)=0),AND(P351&lt;&gt;"",COUNTIFS(Setup!$Q$13:$Q$212,P351)=0),AND(V351&lt;&gt;"",COUNTIFS(Setup!$R$13:$R$212,V351)=0),AND(W351&lt;&gt;"",COUNTIFS(Setup!$R$13:$R$212,W351)=0),AND(X351&lt;&gt;"",COUNTIFS(Setup!$S$13:$S$212,X351)=0),AND(Y351&lt;&gt;"",COUNTIFS(Setup!$S$13:$S$212,Y351)=0),AND(Z351&lt;&gt;"",COUNTIFS(Setup!$T$13:$T$212,Z351)=0)),"Use listed categories",IF(J351="Pending","Confirm work-relatedness",IF(COUNTIFS($AI$9:$AI$1008,AI351,$C$9:$C$1008,"&lt;&gt;"&amp;C351)&gt;0,"Event dates disagree",IF(OR(AND(Q351&lt;&gt;"",OR(NOT(ISNUMBER(Q351)),Q351&lt;0)),AND(R351&lt;&gt;"",OR(NOT(ISNUMBER(R351)),R351&lt;0)),AND(S351&lt;&gt;"",OR(NOT(ISNUMBER(S351)),S351&lt;0))),"Check days / cost",IF(AND(I351="Lost time",OR(NOT(ISNUMBER(Q351)),Q351&lt;1)),"Enter lost days",IF(AND(I351="Restricted / modified work",OR(NOT(ISNUMBER(R351)),R351&lt;1)),"Enter restricted days",IF(AND(Z351="Closed",NOT(ISNUMBER(AB351))),"Enter closure date",IF(AND(ISNUMBER(AB351),OR(AB351&lt;C351,AB351&gt;TODAY())),"Check closure date","Ready"))))))))))))))</f>
        <v/>
      </c>
    </row>
    <row r="352" spans="1:37" ht="24.95" customHeight="1">
      <c r="A352" s="23"/>
      <c r="B352" s="23"/>
      <c r="C352" s="24"/>
      <c r="D352" s="25"/>
      <c r="E352" s="26"/>
      <c r="F352" s="26"/>
      <c r="G352" s="26"/>
      <c r="H352" s="26"/>
      <c r="I352" s="26"/>
      <c r="J352" s="26"/>
      <c r="K352" s="26"/>
      <c r="L352" s="26"/>
      <c r="M352" s="26"/>
      <c r="N352" s="26"/>
      <c r="O352" s="26"/>
      <c r="P352" s="26"/>
      <c r="Q352" s="27"/>
      <c r="R352" s="27"/>
      <c r="S352" s="28"/>
      <c r="T352" s="26"/>
      <c r="U352" s="26"/>
      <c r="V352" s="26"/>
      <c r="W352" s="26"/>
      <c r="X352" s="26"/>
      <c r="Y352" s="26"/>
      <c r="Z352" s="26"/>
      <c r="AA352" s="26"/>
      <c r="AB352" s="24"/>
      <c r="AC352" s="26"/>
      <c r="AD352" s="15" t="str">
        <f t="shared" si="30"/>
        <v/>
      </c>
      <c r="AE352" s="16" t="str">
        <f t="shared" si="31"/>
        <v/>
      </c>
      <c r="AF352" s="15" t="str">
        <f t="shared" si="32"/>
        <v/>
      </c>
      <c r="AG352" s="15">
        <f t="shared" si="33"/>
        <v>0</v>
      </c>
      <c r="AH352" s="15">
        <f t="shared" si="34"/>
        <v>0</v>
      </c>
      <c r="AI352" s="15" t="str">
        <f t="shared" si="35"/>
        <v/>
      </c>
      <c r="AJ352" s="15" t="str">
        <f>IF(AI352="","",IF(COUNTIFS($AI$9:AI352,AI352)=1,1,0))</f>
        <v/>
      </c>
      <c r="AK352" s="15" t="str">
        <f ca="1">IF(COUNTA(A352:AC352)=0,"",IF(OR(NOT(ISNUMBER(C352)),C352&lt;1),"Missing / invalid date",IF(A352="","Missing case ID",IF(COUNTIFS($A$9:$A$1008,A352)&gt;1,"Duplicate case ID",IF(C352&gt;TODAY(),"Future incident date",IF(OR(E352="",F352="",G352="",H352="",I352="",J352=""),"Complete required fields",IF(OR(AND(E352&lt;&gt;"",COUNTIFS(Setup!$F$13:$F$212,E352)=0),AND(F352&lt;&gt;"",COUNTIFS(Setup!$G$13:$G$212,F352)=0),AND(G352&lt;&gt;"",COUNTIFS(Setup!$H$13:$H$212,G352)=0),AND(H352&lt;&gt;"",COUNTIFS(Setup!$I$13:$I$212,H352)=0),AND(I352&lt;&gt;"",COUNTIFS(Setup!$J$13:$J$212,I352)=0),AND(J352&lt;&gt;"",COUNTIFS(Setup!$K$13:$K$212,J352)=0),AND(K352&lt;&gt;"",COUNTIFS(Setup!$L$13:$L$212,K352)=0),AND(L352&lt;&gt;"",COUNTIFS(Setup!$M$13:$M$212,L352)=0),AND(M352&lt;&gt;"",COUNTIFS(Setup!$N$13:$N$212,M352)=0),AND(N352&lt;&gt;"",COUNTIFS(Setup!$O$13:$O$212,N352)=0),AND(O352&lt;&gt;"",COUNTIFS(Setup!$P$13:$P$212,O352)=0),AND(P352&lt;&gt;"",COUNTIFS(Setup!$Q$13:$Q$212,P352)=0),AND(V352&lt;&gt;"",COUNTIFS(Setup!$R$13:$R$212,V352)=0),AND(W352&lt;&gt;"",COUNTIFS(Setup!$R$13:$R$212,W352)=0),AND(X352&lt;&gt;"",COUNTIFS(Setup!$S$13:$S$212,X352)=0),AND(Y352&lt;&gt;"",COUNTIFS(Setup!$S$13:$S$212,Y352)=0),AND(Z352&lt;&gt;"",COUNTIFS(Setup!$T$13:$T$212,Z352)=0)),"Use listed categories",IF(J352="Pending","Confirm work-relatedness",IF(COUNTIFS($AI$9:$AI$1008,AI352,$C$9:$C$1008,"&lt;&gt;"&amp;C352)&gt;0,"Event dates disagree",IF(OR(AND(Q352&lt;&gt;"",OR(NOT(ISNUMBER(Q352)),Q352&lt;0)),AND(R352&lt;&gt;"",OR(NOT(ISNUMBER(R352)),R352&lt;0)),AND(S352&lt;&gt;"",OR(NOT(ISNUMBER(S352)),S352&lt;0))),"Check days / cost",IF(AND(I352="Lost time",OR(NOT(ISNUMBER(Q352)),Q352&lt;1)),"Enter lost days",IF(AND(I352="Restricted / modified work",OR(NOT(ISNUMBER(R352)),R352&lt;1)),"Enter restricted days",IF(AND(Z352="Closed",NOT(ISNUMBER(AB352))),"Enter closure date",IF(AND(ISNUMBER(AB352),OR(AB352&lt;C352,AB352&gt;TODAY())),"Check closure date","Ready"))))))))))))))</f>
        <v/>
      </c>
    </row>
    <row r="353" spans="1:37" ht="24.95" customHeight="1">
      <c r="A353" s="17"/>
      <c r="B353" s="17"/>
      <c r="C353" s="18"/>
      <c r="D353" s="19"/>
      <c r="E353" s="20"/>
      <c r="F353" s="20"/>
      <c r="G353" s="20"/>
      <c r="H353" s="20"/>
      <c r="I353" s="20"/>
      <c r="J353" s="20"/>
      <c r="K353" s="20"/>
      <c r="L353" s="20"/>
      <c r="M353" s="20"/>
      <c r="N353" s="20"/>
      <c r="O353" s="20"/>
      <c r="P353" s="20"/>
      <c r="Q353" s="21"/>
      <c r="R353" s="21"/>
      <c r="S353" s="22"/>
      <c r="T353" s="20"/>
      <c r="U353" s="20"/>
      <c r="V353" s="20"/>
      <c r="W353" s="20"/>
      <c r="X353" s="20"/>
      <c r="Y353" s="20"/>
      <c r="Z353" s="20"/>
      <c r="AA353" s="20"/>
      <c r="AB353" s="18"/>
      <c r="AC353" s="20"/>
      <c r="AD353" s="15" t="str">
        <f t="shared" si="30"/>
        <v/>
      </c>
      <c r="AE353" s="16" t="str">
        <f t="shared" si="31"/>
        <v/>
      </c>
      <c r="AF353" s="15" t="str">
        <f t="shared" si="32"/>
        <v/>
      </c>
      <c r="AG353" s="15">
        <f t="shared" si="33"/>
        <v>0</v>
      </c>
      <c r="AH353" s="15">
        <f t="shared" si="34"/>
        <v>0</v>
      </c>
      <c r="AI353" s="15" t="str">
        <f t="shared" si="35"/>
        <v/>
      </c>
      <c r="AJ353" s="15" t="str">
        <f>IF(AI353="","",IF(COUNTIFS($AI$9:AI353,AI353)=1,1,0))</f>
        <v/>
      </c>
      <c r="AK353" s="15" t="str">
        <f ca="1">IF(COUNTA(A353:AC353)=0,"",IF(OR(NOT(ISNUMBER(C353)),C353&lt;1),"Missing / invalid date",IF(A353="","Missing case ID",IF(COUNTIFS($A$9:$A$1008,A353)&gt;1,"Duplicate case ID",IF(C353&gt;TODAY(),"Future incident date",IF(OR(E353="",F353="",G353="",H353="",I353="",J353=""),"Complete required fields",IF(OR(AND(E353&lt;&gt;"",COUNTIFS(Setup!$F$13:$F$212,E353)=0),AND(F353&lt;&gt;"",COUNTIFS(Setup!$G$13:$G$212,F353)=0),AND(G353&lt;&gt;"",COUNTIFS(Setup!$H$13:$H$212,G353)=0),AND(H353&lt;&gt;"",COUNTIFS(Setup!$I$13:$I$212,H353)=0),AND(I353&lt;&gt;"",COUNTIFS(Setup!$J$13:$J$212,I353)=0),AND(J353&lt;&gt;"",COUNTIFS(Setup!$K$13:$K$212,J353)=0),AND(K353&lt;&gt;"",COUNTIFS(Setup!$L$13:$L$212,K353)=0),AND(L353&lt;&gt;"",COUNTIFS(Setup!$M$13:$M$212,L353)=0),AND(M353&lt;&gt;"",COUNTIFS(Setup!$N$13:$N$212,M353)=0),AND(N353&lt;&gt;"",COUNTIFS(Setup!$O$13:$O$212,N353)=0),AND(O353&lt;&gt;"",COUNTIFS(Setup!$P$13:$P$212,O353)=0),AND(P353&lt;&gt;"",COUNTIFS(Setup!$Q$13:$Q$212,P353)=0),AND(V353&lt;&gt;"",COUNTIFS(Setup!$R$13:$R$212,V353)=0),AND(W353&lt;&gt;"",COUNTIFS(Setup!$R$13:$R$212,W353)=0),AND(X353&lt;&gt;"",COUNTIFS(Setup!$S$13:$S$212,X353)=0),AND(Y353&lt;&gt;"",COUNTIFS(Setup!$S$13:$S$212,Y353)=0),AND(Z353&lt;&gt;"",COUNTIFS(Setup!$T$13:$T$212,Z353)=0)),"Use listed categories",IF(J353="Pending","Confirm work-relatedness",IF(COUNTIFS($AI$9:$AI$1008,AI353,$C$9:$C$1008,"&lt;&gt;"&amp;C353)&gt;0,"Event dates disagree",IF(OR(AND(Q353&lt;&gt;"",OR(NOT(ISNUMBER(Q353)),Q353&lt;0)),AND(R353&lt;&gt;"",OR(NOT(ISNUMBER(R353)),R353&lt;0)),AND(S353&lt;&gt;"",OR(NOT(ISNUMBER(S353)),S353&lt;0))),"Check days / cost",IF(AND(I353="Lost time",OR(NOT(ISNUMBER(Q353)),Q353&lt;1)),"Enter lost days",IF(AND(I353="Restricted / modified work",OR(NOT(ISNUMBER(R353)),R353&lt;1)),"Enter restricted days",IF(AND(Z353="Closed",NOT(ISNUMBER(AB353))),"Enter closure date",IF(AND(ISNUMBER(AB353),OR(AB353&lt;C353,AB353&gt;TODAY())),"Check closure date","Ready"))))))))))))))</f>
        <v/>
      </c>
    </row>
    <row r="354" spans="1:37" ht="24.95" customHeight="1">
      <c r="A354" s="23"/>
      <c r="B354" s="23"/>
      <c r="C354" s="24"/>
      <c r="D354" s="25"/>
      <c r="E354" s="26"/>
      <c r="F354" s="26"/>
      <c r="G354" s="26"/>
      <c r="H354" s="26"/>
      <c r="I354" s="26"/>
      <c r="J354" s="26"/>
      <c r="K354" s="26"/>
      <c r="L354" s="26"/>
      <c r="M354" s="26"/>
      <c r="N354" s="26"/>
      <c r="O354" s="26"/>
      <c r="P354" s="26"/>
      <c r="Q354" s="27"/>
      <c r="R354" s="27"/>
      <c r="S354" s="28"/>
      <c r="T354" s="26"/>
      <c r="U354" s="26"/>
      <c r="V354" s="26"/>
      <c r="W354" s="26"/>
      <c r="X354" s="26"/>
      <c r="Y354" s="26"/>
      <c r="Z354" s="26"/>
      <c r="AA354" s="26"/>
      <c r="AB354" s="24"/>
      <c r="AC354" s="26"/>
      <c r="AD354" s="15" t="str">
        <f t="shared" si="30"/>
        <v/>
      </c>
      <c r="AE354" s="16" t="str">
        <f t="shared" si="31"/>
        <v/>
      </c>
      <c r="AF354" s="15" t="str">
        <f t="shared" si="32"/>
        <v/>
      </c>
      <c r="AG354" s="15">
        <f t="shared" si="33"/>
        <v>0</v>
      </c>
      <c r="AH354" s="15">
        <f t="shared" si="34"/>
        <v>0</v>
      </c>
      <c r="AI354" s="15" t="str">
        <f t="shared" si="35"/>
        <v/>
      </c>
      <c r="AJ354" s="15" t="str">
        <f>IF(AI354="","",IF(COUNTIFS($AI$9:AI354,AI354)=1,1,0))</f>
        <v/>
      </c>
      <c r="AK354" s="15" t="str">
        <f ca="1">IF(COUNTA(A354:AC354)=0,"",IF(OR(NOT(ISNUMBER(C354)),C354&lt;1),"Missing / invalid date",IF(A354="","Missing case ID",IF(COUNTIFS($A$9:$A$1008,A354)&gt;1,"Duplicate case ID",IF(C354&gt;TODAY(),"Future incident date",IF(OR(E354="",F354="",G354="",H354="",I354="",J354=""),"Complete required fields",IF(OR(AND(E354&lt;&gt;"",COUNTIFS(Setup!$F$13:$F$212,E354)=0),AND(F354&lt;&gt;"",COUNTIFS(Setup!$G$13:$G$212,F354)=0),AND(G354&lt;&gt;"",COUNTIFS(Setup!$H$13:$H$212,G354)=0),AND(H354&lt;&gt;"",COUNTIFS(Setup!$I$13:$I$212,H354)=0),AND(I354&lt;&gt;"",COUNTIFS(Setup!$J$13:$J$212,I354)=0),AND(J354&lt;&gt;"",COUNTIFS(Setup!$K$13:$K$212,J354)=0),AND(K354&lt;&gt;"",COUNTIFS(Setup!$L$13:$L$212,K354)=0),AND(L354&lt;&gt;"",COUNTIFS(Setup!$M$13:$M$212,L354)=0),AND(M354&lt;&gt;"",COUNTIFS(Setup!$N$13:$N$212,M354)=0),AND(N354&lt;&gt;"",COUNTIFS(Setup!$O$13:$O$212,N354)=0),AND(O354&lt;&gt;"",COUNTIFS(Setup!$P$13:$P$212,O354)=0),AND(P354&lt;&gt;"",COUNTIFS(Setup!$Q$13:$Q$212,P354)=0),AND(V354&lt;&gt;"",COUNTIFS(Setup!$R$13:$R$212,V354)=0),AND(W354&lt;&gt;"",COUNTIFS(Setup!$R$13:$R$212,W354)=0),AND(X354&lt;&gt;"",COUNTIFS(Setup!$S$13:$S$212,X354)=0),AND(Y354&lt;&gt;"",COUNTIFS(Setup!$S$13:$S$212,Y354)=0),AND(Z354&lt;&gt;"",COUNTIFS(Setup!$T$13:$T$212,Z354)=0)),"Use listed categories",IF(J354="Pending","Confirm work-relatedness",IF(COUNTIFS($AI$9:$AI$1008,AI354,$C$9:$C$1008,"&lt;&gt;"&amp;C354)&gt;0,"Event dates disagree",IF(OR(AND(Q354&lt;&gt;"",OR(NOT(ISNUMBER(Q354)),Q354&lt;0)),AND(R354&lt;&gt;"",OR(NOT(ISNUMBER(R354)),R354&lt;0)),AND(S354&lt;&gt;"",OR(NOT(ISNUMBER(S354)),S354&lt;0))),"Check days / cost",IF(AND(I354="Lost time",OR(NOT(ISNUMBER(Q354)),Q354&lt;1)),"Enter lost days",IF(AND(I354="Restricted / modified work",OR(NOT(ISNUMBER(R354)),R354&lt;1)),"Enter restricted days",IF(AND(Z354="Closed",NOT(ISNUMBER(AB354))),"Enter closure date",IF(AND(ISNUMBER(AB354),OR(AB354&lt;C354,AB354&gt;TODAY())),"Check closure date","Ready"))))))))))))))</f>
        <v/>
      </c>
    </row>
    <row r="355" spans="1:37" ht="24.95" customHeight="1">
      <c r="A355" s="17"/>
      <c r="B355" s="17"/>
      <c r="C355" s="18"/>
      <c r="D355" s="19"/>
      <c r="E355" s="20"/>
      <c r="F355" s="20"/>
      <c r="G355" s="20"/>
      <c r="H355" s="20"/>
      <c r="I355" s="20"/>
      <c r="J355" s="20"/>
      <c r="K355" s="20"/>
      <c r="L355" s="20"/>
      <c r="M355" s="20"/>
      <c r="N355" s="20"/>
      <c r="O355" s="20"/>
      <c r="P355" s="20"/>
      <c r="Q355" s="21"/>
      <c r="R355" s="21"/>
      <c r="S355" s="22"/>
      <c r="T355" s="20"/>
      <c r="U355" s="20"/>
      <c r="V355" s="20"/>
      <c r="W355" s="20"/>
      <c r="X355" s="20"/>
      <c r="Y355" s="20"/>
      <c r="Z355" s="20"/>
      <c r="AA355" s="20"/>
      <c r="AB355" s="18"/>
      <c r="AC355" s="20"/>
      <c r="AD355" s="15" t="str">
        <f t="shared" si="30"/>
        <v/>
      </c>
      <c r="AE355" s="16" t="str">
        <f t="shared" si="31"/>
        <v/>
      </c>
      <c r="AF355" s="15" t="str">
        <f t="shared" si="32"/>
        <v/>
      </c>
      <c r="AG355" s="15">
        <f t="shared" si="33"/>
        <v>0</v>
      </c>
      <c r="AH355" s="15">
        <f t="shared" si="34"/>
        <v>0</v>
      </c>
      <c r="AI355" s="15" t="str">
        <f t="shared" si="35"/>
        <v/>
      </c>
      <c r="AJ355" s="15" t="str">
        <f>IF(AI355="","",IF(COUNTIFS($AI$9:AI355,AI355)=1,1,0))</f>
        <v/>
      </c>
      <c r="AK355" s="15" t="str">
        <f ca="1">IF(COUNTA(A355:AC355)=0,"",IF(OR(NOT(ISNUMBER(C355)),C355&lt;1),"Missing / invalid date",IF(A355="","Missing case ID",IF(COUNTIFS($A$9:$A$1008,A355)&gt;1,"Duplicate case ID",IF(C355&gt;TODAY(),"Future incident date",IF(OR(E355="",F355="",G355="",H355="",I355="",J355=""),"Complete required fields",IF(OR(AND(E355&lt;&gt;"",COUNTIFS(Setup!$F$13:$F$212,E355)=0),AND(F355&lt;&gt;"",COUNTIFS(Setup!$G$13:$G$212,F355)=0),AND(G355&lt;&gt;"",COUNTIFS(Setup!$H$13:$H$212,G355)=0),AND(H355&lt;&gt;"",COUNTIFS(Setup!$I$13:$I$212,H355)=0),AND(I355&lt;&gt;"",COUNTIFS(Setup!$J$13:$J$212,I355)=0),AND(J355&lt;&gt;"",COUNTIFS(Setup!$K$13:$K$212,J355)=0),AND(K355&lt;&gt;"",COUNTIFS(Setup!$L$13:$L$212,K355)=0),AND(L355&lt;&gt;"",COUNTIFS(Setup!$M$13:$M$212,L355)=0),AND(M355&lt;&gt;"",COUNTIFS(Setup!$N$13:$N$212,M355)=0),AND(N355&lt;&gt;"",COUNTIFS(Setup!$O$13:$O$212,N355)=0),AND(O355&lt;&gt;"",COUNTIFS(Setup!$P$13:$P$212,O355)=0),AND(P355&lt;&gt;"",COUNTIFS(Setup!$Q$13:$Q$212,P355)=0),AND(V355&lt;&gt;"",COUNTIFS(Setup!$R$13:$R$212,V355)=0),AND(W355&lt;&gt;"",COUNTIFS(Setup!$R$13:$R$212,W355)=0),AND(X355&lt;&gt;"",COUNTIFS(Setup!$S$13:$S$212,X355)=0),AND(Y355&lt;&gt;"",COUNTIFS(Setup!$S$13:$S$212,Y355)=0),AND(Z355&lt;&gt;"",COUNTIFS(Setup!$T$13:$T$212,Z355)=0)),"Use listed categories",IF(J355="Pending","Confirm work-relatedness",IF(COUNTIFS($AI$9:$AI$1008,AI355,$C$9:$C$1008,"&lt;&gt;"&amp;C355)&gt;0,"Event dates disagree",IF(OR(AND(Q355&lt;&gt;"",OR(NOT(ISNUMBER(Q355)),Q355&lt;0)),AND(R355&lt;&gt;"",OR(NOT(ISNUMBER(R355)),R355&lt;0)),AND(S355&lt;&gt;"",OR(NOT(ISNUMBER(S355)),S355&lt;0))),"Check days / cost",IF(AND(I355="Lost time",OR(NOT(ISNUMBER(Q355)),Q355&lt;1)),"Enter lost days",IF(AND(I355="Restricted / modified work",OR(NOT(ISNUMBER(R355)),R355&lt;1)),"Enter restricted days",IF(AND(Z355="Closed",NOT(ISNUMBER(AB355))),"Enter closure date",IF(AND(ISNUMBER(AB355),OR(AB355&lt;C355,AB355&gt;TODAY())),"Check closure date","Ready"))))))))))))))</f>
        <v/>
      </c>
    </row>
    <row r="356" spans="1:37" ht="24.95" customHeight="1">
      <c r="A356" s="23"/>
      <c r="B356" s="23"/>
      <c r="C356" s="24"/>
      <c r="D356" s="25"/>
      <c r="E356" s="26"/>
      <c r="F356" s="26"/>
      <c r="G356" s="26"/>
      <c r="H356" s="26"/>
      <c r="I356" s="26"/>
      <c r="J356" s="26"/>
      <c r="K356" s="26"/>
      <c r="L356" s="26"/>
      <c r="M356" s="26"/>
      <c r="N356" s="26"/>
      <c r="O356" s="26"/>
      <c r="P356" s="26"/>
      <c r="Q356" s="27"/>
      <c r="R356" s="27"/>
      <c r="S356" s="28"/>
      <c r="T356" s="26"/>
      <c r="U356" s="26"/>
      <c r="V356" s="26"/>
      <c r="W356" s="26"/>
      <c r="X356" s="26"/>
      <c r="Y356" s="26"/>
      <c r="Z356" s="26"/>
      <c r="AA356" s="26"/>
      <c r="AB356" s="24"/>
      <c r="AC356" s="26"/>
      <c r="AD356" s="15" t="str">
        <f t="shared" si="30"/>
        <v/>
      </c>
      <c r="AE356" s="16" t="str">
        <f t="shared" si="31"/>
        <v/>
      </c>
      <c r="AF356" s="15" t="str">
        <f t="shared" si="32"/>
        <v/>
      </c>
      <c r="AG356" s="15">
        <f t="shared" si="33"/>
        <v>0</v>
      </c>
      <c r="AH356" s="15">
        <f t="shared" si="34"/>
        <v>0</v>
      </c>
      <c r="AI356" s="15" t="str">
        <f t="shared" si="35"/>
        <v/>
      </c>
      <c r="AJ356" s="15" t="str">
        <f>IF(AI356="","",IF(COUNTIFS($AI$9:AI356,AI356)=1,1,0))</f>
        <v/>
      </c>
      <c r="AK356" s="15" t="str">
        <f ca="1">IF(COUNTA(A356:AC356)=0,"",IF(OR(NOT(ISNUMBER(C356)),C356&lt;1),"Missing / invalid date",IF(A356="","Missing case ID",IF(COUNTIFS($A$9:$A$1008,A356)&gt;1,"Duplicate case ID",IF(C356&gt;TODAY(),"Future incident date",IF(OR(E356="",F356="",G356="",H356="",I356="",J356=""),"Complete required fields",IF(OR(AND(E356&lt;&gt;"",COUNTIFS(Setup!$F$13:$F$212,E356)=0),AND(F356&lt;&gt;"",COUNTIFS(Setup!$G$13:$G$212,F356)=0),AND(G356&lt;&gt;"",COUNTIFS(Setup!$H$13:$H$212,G356)=0),AND(H356&lt;&gt;"",COUNTIFS(Setup!$I$13:$I$212,H356)=0),AND(I356&lt;&gt;"",COUNTIFS(Setup!$J$13:$J$212,I356)=0),AND(J356&lt;&gt;"",COUNTIFS(Setup!$K$13:$K$212,J356)=0),AND(K356&lt;&gt;"",COUNTIFS(Setup!$L$13:$L$212,K356)=0),AND(L356&lt;&gt;"",COUNTIFS(Setup!$M$13:$M$212,L356)=0),AND(M356&lt;&gt;"",COUNTIFS(Setup!$N$13:$N$212,M356)=0),AND(N356&lt;&gt;"",COUNTIFS(Setup!$O$13:$O$212,N356)=0),AND(O356&lt;&gt;"",COUNTIFS(Setup!$P$13:$P$212,O356)=0),AND(P356&lt;&gt;"",COUNTIFS(Setup!$Q$13:$Q$212,P356)=0),AND(V356&lt;&gt;"",COUNTIFS(Setup!$R$13:$R$212,V356)=0),AND(W356&lt;&gt;"",COUNTIFS(Setup!$R$13:$R$212,W356)=0),AND(X356&lt;&gt;"",COUNTIFS(Setup!$S$13:$S$212,X356)=0),AND(Y356&lt;&gt;"",COUNTIFS(Setup!$S$13:$S$212,Y356)=0),AND(Z356&lt;&gt;"",COUNTIFS(Setup!$T$13:$T$212,Z356)=0)),"Use listed categories",IF(J356="Pending","Confirm work-relatedness",IF(COUNTIFS($AI$9:$AI$1008,AI356,$C$9:$C$1008,"&lt;&gt;"&amp;C356)&gt;0,"Event dates disagree",IF(OR(AND(Q356&lt;&gt;"",OR(NOT(ISNUMBER(Q356)),Q356&lt;0)),AND(R356&lt;&gt;"",OR(NOT(ISNUMBER(R356)),R356&lt;0)),AND(S356&lt;&gt;"",OR(NOT(ISNUMBER(S356)),S356&lt;0))),"Check days / cost",IF(AND(I356="Lost time",OR(NOT(ISNUMBER(Q356)),Q356&lt;1)),"Enter lost days",IF(AND(I356="Restricted / modified work",OR(NOT(ISNUMBER(R356)),R356&lt;1)),"Enter restricted days",IF(AND(Z356="Closed",NOT(ISNUMBER(AB356))),"Enter closure date",IF(AND(ISNUMBER(AB356),OR(AB356&lt;C356,AB356&gt;TODAY())),"Check closure date","Ready"))))))))))))))</f>
        <v/>
      </c>
    </row>
    <row r="357" spans="1:37" ht="24.95" customHeight="1">
      <c r="A357" s="17"/>
      <c r="B357" s="17"/>
      <c r="C357" s="18"/>
      <c r="D357" s="19"/>
      <c r="E357" s="20"/>
      <c r="F357" s="20"/>
      <c r="G357" s="20"/>
      <c r="H357" s="20"/>
      <c r="I357" s="20"/>
      <c r="J357" s="20"/>
      <c r="K357" s="20"/>
      <c r="L357" s="20"/>
      <c r="M357" s="20"/>
      <c r="N357" s="20"/>
      <c r="O357" s="20"/>
      <c r="P357" s="20"/>
      <c r="Q357" s="21"/>
      <c r="R357" s="21"/>
      <c r="S357" s="22"/>
      <c r="T357" s="20"/>
      <c r="U357" s="20"/>
      <c r="V357" s="20"/>
      <c r="W357" s="20"/>
      <c r="X357" s="20"/>
      <c r="Y357" s="20"/>
      <c r="Z357" s="20"/>
      <c r="AA357" s="20"/>
      <c r="AB357" s="18"/>
      <c r="AC357" s="20"/>
      <c r="AD357" s="15" t="str">
        <f t="shared" si="30"/>
        <v/>
      </c>
      <c r="AE357" s="16" t="str">
        <f t="shared" si="31"/>
        <v/>
      </c>
      <c r="AF357" s="15" t="str">
        <f t="shared" si="32"/>
        <v/>
      </c>
      <c r="AG357" s="15">
        <f t="shared" si="33"/>
        <v>0</v>
      </c>
      <c r="AH357" s="15">
        <f t="shared" si="34"/>
        <v>0</v>
      </c>
      <c r="AI357" s="15" t="str">
        <f t="shared" si="35"/>
        <v/>
      </c>
      <c r="AJ357" s="15" t="str">
        <f>IF(AI357="","",IF(COUNTIFS($AI$9:AI357,AI357)=1,1,0))</f>
        <v/>
      </c>
      <c r="AK357" s="15" t="str">
        <f ca="1">IF(COUNTA(A357:AC357)=0,"",IF(OR(NOT(ISNUMBER(C357)),C357&lt;1),"Missing / invalid date",IF(A357="","Missing case ID",IF(COUNTIFS($A$9:$A$1008,A357)&gt;1,"Duplicate case ID",IF(C357&gt;TODAY(),"Future incident date",IF(OR(E357="",F357="",G357="",H357="",I357="",J357=""),"Complete required fields",IF(OR(AND(E357&lt;&gt;"",COUNTIFS(Setup!$F$13:$F$212,E357)=0),AND(F357&lt;&gt;"",COUNTIFS(Setup!$G$13:$G$212,F357)=0),AND(G357&lt;&gt;"",COUNTIFS(Setup!$H$13:$H$212,G357)=0),AND(H357&lt;&gt;"",COUNTIFS(Setup!$I$13:$I$212,H357)=0),AND(I357&lt;&gt;"",COUNTIFS(Setup!$J$13:$J$212,I357)=0),AND(J357&lt;&gt;"",COUNTIFS(Setup!$K$13:$K$212,J357)=0),AND(K357&lt;&gt;"",COUNTIFS(Setup!$L$13:$L$212,K357)=0),AND(L357&lt;&gt;"",COUNTIFS(Setup!$M$13:$M$212,L357)=0),AND(M357&lt;&gt;"",COUNTIFS(Setup!$N$13:$N$212,M357)=0),AND(N357&lt;&gt;"",COUNTIFS(Setup!$O$13:$O$212,N357)=0),AND(O357&lt;&gt;"",COUNTIFS(Setup!$P$13:$P$212,O357)=0),AND(P357&lt;&gt;"",COUNTIFS(Setup!$Q$13:$Q$212,P357)=0),AND(V357&lt;&gt;"",COUNTIFS(Setup!$R$13:$R$212,V357)=0),AND(W357&lt;&gt;"",COUNTIFS(Setup!$R$13:$R$212,W357)=0),AND(X357&lt;&gt;"",COUNTIFS(Setup!$S$13:$S$212,X357)=0),AND(Y357&lt;&gt;"",COUNTIFS(Setup!$S$13:$S$212,Y357)=0),AND(Z357&lt;&gt;"",COUNTIFS(Setup!$T$13:$T$212,Z357)=0)),"Use listed categories",IF(J357="Pending","Confirm work-relatedness",IF(COUNTIFS($AI$9:$AI$1008,AI357,$C$9:$C$1008,"&lt;&gt;"&amp;C357)&gt;0,"Event dates disagree",IF(OR(AND(Q357&lt;&gt;"",OR(NOT(ISNUMBER(Q357)),Q357&lt;0)),AND(R357&lt;&gt;"",OR(NOT(ISNUMBER(R357)),R357&lt;0)),AND(S357&lt;&gt;"",OR(NOT(ISNUMBER(S357)),S357&lt;0))),"Check days / cost",IF(AND(I357="Lost time",OR(NOT(ISNUMBER(Q357)),Q357&lt;1)),"Enter lost days",IF(AND(I357="Restricted / modified work",OR(NOT(ISNUMBER(R357)),R357&lt;1)),"Enter restricted days",IF(AND(Z357="Closed",NOT(ISNUMBER(AB357))),"Enter closure date",IF(AND(ISNUMBER(AB357),OR(AB357&lt;C357,AB357&gt;TODAY())),"Check closure date","Ready"))))))))))))))</f>
        <v/>
      </c>
    </row>
    <row r="358" spans="1:37" ht="24.95" customHeight="1">
      <c r="A358" s="23"/>
      <c r="B358" s="23"/>
      <c r="C358" s="24"/>
      <c r="D358" s="25"/>
      <c r="E358" s="26"/>
      <c r="F358" s="26"/>
      <c r="G358" s="26"/>
      <c r="H358" s="26"/>
      <c r="I358" s="26"/>
      <c r="J358" s="26"/>
      <c r="K358" s="26"/>
      <c r="L358" s="26"/>
      <c r="M358" s="26"/>
      <c r="N358" s="26"/>
      <c r="O358" s="26"/>
      <c r="P358" s="26"/>
      <c r="Q358" s="27"/>
      <c r="R358" s="27"/>
      <c r="S358" s="28"/>
      <c r="T358" s="26"/>
      <c r="U358" s="26"/>
      <c r="V358" s="26"/>
      <c r="W358" s="26"/>
      <c r="X358" s="26"/>
      <c r="Y358" s="26"/>
      <c r="Z358" s="26"/>
      <c r="AA358" s="26"/>
      <c r="AB358" s="24"/>
      <c r="AC358" s="26"/>
      <c r="AD358" s="15" t="str">
        <f t="shared" si="30"/>
        <v/>
      </c>
      <c r="AE358" s="16" t="str">
        <f t="shared" si="31"/>
        <v/>
      </c>
      <c r="AF358" s="15" t="str">
        <f t="shared" si="32"/>
        <v/>
      </c>
      <c r="AG358" s="15">
        <f t="shared" si="33"/>
        <v>0</v>
      </c>
      <c r="AH358" s="15">
        <f t="shared" si="34"/>
        <v>0</v>
      </c>
      <c r="AI358" s="15" t="str">
        <f t="shared" si="35"/>
        <v/>
      </c>
      <c r="AJ358" s="15" t="str">
        <f>IF(AI358="","",IF(COUNTIFS($AI$9:AI358,AI358)=1,1,0))</f>
        <v/>
      </c>
      <c r="AK358" s="15" t="str">
        <f ca="1">IF(COUNTA(A358:AC358)=0,"",IF(OR(NOT(ISNUMBER(C358)),C358&lt;1),"Missing / invalid date",IF(A358="","Missing case ID",IF(COUNTIFS($A$9:$A$1008,A358)&gt;1,"Duplicate case ID",IF(C358&gt;TODAY(),"Future incident date",IF(OR(E358="",F358="",G358="",H358="",I358="",J358=""),"Complete required fields",IF(OR(AND(E358&lt;&gt;"",COUNTIFS(Setup!$F$13:$F$212,E358)=0),AND(F358&lt;&gt;"",COUNTIFS(Setup!$G$13:$G$212,F358)=0),AND(G358&lt;&gt;"",COUNTIFS(Setup!$H$13:$H$212,G358)=0),AND(H358&lt;&gt;"",COUNTIFS(Setup!$I$13:$I$212,H358)=0),AND(I358&lt;&gt;"",COUNTIFS(Setup!$J$13:$J$212,I358)=0),AND(J358&lt;&gt;"",COUNTIFS(Setup!$K$13:$K$212,J358)=0),AND(K358&lt;&gt;"",COUNTIFS(Setup!$L$13:$L$212,K358)=0),AND(L358&lt;&gt;"",COUNTIFS(Setup!$M$13:$M$212,L358)=0),AND(M358&lt;&gt;"",COUNTIFS(Setup!$N$13:$N$212,M358)=0),AND(N358&lt;&gt;"",COUNTIFS(Setup!$O$13:$O$212,N358)=0),AND(O358&lt;&gt;"",COUNTIFS(Setup!$P$13:$P$212,O358)=0),AND(P358&lt;&gt;"",COUNTIFS(Setup!$Q$13:$Q$212,P358)=0),AND(V358&lt;&gt;"",COUNTIFS(Setup!$R$13:$R$212,V358)=0),AND(W358&lt;&gt;"",COUNTIFS(Setup!$R$13:$R$212,W358)=0),AND(X358&lt;&gt;"",COUNTIFS(Setup!$S$13:$S$212,X358)=0),AND(Y358&lt;&gt;"",COUNTIFS(Setup!$S$13:$S$212,Y358)=0),AND(Z358&lt;&gt;"",COUNTIFS(Setup!$T$13:$T$212,Z358)=0)),"Use listed categories",IF(J358="Pending","Confirm work-relatedness",IF(COUNTIFS($AI$9:$AI$1008,AI358,$C$9:$C$1008,"&lt;&gt;"&amp;C358)&gt;0,"Event dates disagree",IF(OR(AND(Q358&lt;&gt;"",OR(NOT(ISNUMBER(Q358)),Q358&lt;0)),AND(R358&lt;&gt;"",OR(NOT(ISNUMBER(R358)),R358&lt;0)),AND(S358&lt;&gt;"",OR(NOT(ISNUMBER(S358)),S358&lt;0))),"Check days / cost",IF(AND(I358="Lost time",OR(NOT(ISNUMBER(Q358)),Q358&lt;1)),"Enter lost days",IF(AND(I358="Restricted / modified work",OR(NOT(ISNUMBER(R358)),R358&lt;1)),"Enter restricted days",IF(AND(Z358="Closed",NOT(ISNUMBER(AB358))),"Enter closure date",IF(AND(ISNUMBER(AB358),OR(AB358&lt;C358,AB358&gt;TODAY())),"Check closure date","Ready"))))))))))))))</f>
        <v/>
      </c>
    </row>
    <row r="359" spans="1:37" ht="24.95" customHeight="1">
      <c r="A359" s="17"/>
      <c r="B359" s="17"/>
      <c r="C359" s="18"/>
      <c r="D359" s="19"/>
      <c r="E359" s="20"/>
      <c r="F359" s="20"/>
      <c r="G359" s="20"/>
      <c r="H359" s="20"/>
      <c r="I359" s="20"/>
      <c r="J359" s="20"/>
      <c r="K359" s="20"/>
      <c r="L359" s="20"/>
      <c r="M359" s="20"/>
      <c r="N359" s="20"/>
      <c r="O359" s="20"/>
      <c r="P359" s="20"/>
      <c r="Q359" s="21"/>
      <c r="R359" s="21"/>
      <c r="S359" s="22"/>
      <c r="T359" s="20"/>
      <c r="U359" s="20"/>
      <c r="V359" s="20"/>
      <c r="W359" s="20"/>
      <c r="X359" s="20"/>
      <c r="Y359" s="20"/>
      <c r="Z359" s="20"/>
      <c r="AA359" s="20"/>
      <c r="AB359" s="18"/>
      <c r="AC359" s="20"/>
      <c r="AD359" s="15" t="str">
        <f t="shared" si="30"/>
        <v/>
      </c>
      <c r="AE359" s="16" t="str">
        <f t="shared" si="31"/>
        <v/>
      </c>
      <c r="AF359" s="15" t="str">
        <f t="shared" si="32"/>
        <v/>
      </c>
      <c r="AG359" s="15">
        <f t="shared" si="33"/>
        <v>0</v>
      </c>
      <c r="AH359" s="15">
        <f t="shared" si="34"/>
        <v>0</v>
      </c>
      <c r="AI359" s="15" t="str">
        <f t="shared" si="35"/>
        <v/>
      </c>
      <c r="AJ359" s="15" t="str">
        <f>IF(AI359="","",IF(COUNTIFS($AI$9:AI359,AI359)=1,1,0))</f>
        <v/>
      </c>
      <c r="AK359" s="15" t="str">
        <f ca="1">IF(COUNTA(A359:AC359)=0,"",IF(OR(NOT(ISNUMBER(C359)),C359&lt;1),"Missing / invalid date",IF(A359="","Missing case ID",IF(COUNTIFS($A$9:$A$1008,A359)&gt;1,"Duplicate case ID",IF(C359&gt;TODAY(),"Future incident date",IF(OR(E359="",F359="",G359="",H359="",I359="",J359=""),"Complete required fields",IF(OR(AND(E359&lt;&gt;"",COUNTIFS(Setup!$F$13:$F$212,E359)=0),AND(F359&lt;&gt;"",COUNTIFS(Setup!$G$13:$G$212,F359)=0),AND(G359&lt;&gt;"",COUNTIFS(Setup!$H$13:$H$212,G359)=0),AND(H359&lt;&gt;"",COUNTIFS(Setup!$I$13:$I$212,H359)=0),AND(I359&lt;&gt;"",COUNTIFS(Setup!$J$13:$J$212,I359)=0),AND(J359&lt;&gt;"",COUNTIFS(Setup!$K$13:$K$212,J359)=0),AND(K359&lt;&gt;"",COUNTIFS(Setup!$L$13:$L$212,K359)=0),AND(L359&lt;&gt;"",COUNTIFS(Setup!$M$13:$M$212,L359)=0),AND(M359&lt;&gt;"",COUNTIFS(Setup!$N$13:$N$212,M359)=0),AND(N359&lt;&gt;"",COUNTIFS(Setup!$O$13:$O$212,N359)=0),AND(O359&lt;&gt;"",COUNTIFS(Setup!$P$13:$P$212,O359)=0),AND(P359&lt;&gt;"",COUNTIFS(Setup!$Q$13:$Q$212,P359)=0),AND(V359&lt;&gt;"",COUNTIFS(Setup!$R$13:$R$212,V359)=0),AND(W359&lt;&gt;"",COUNTIFS(Setup!$R$13:$R$212,W359)=0),AND(X359&lt;&gt;"",COUNTIFS(Setup!$S$13:$S$212,X359)=0),AND(Y359&lt;&gt;"",COUNTIFS(Setup!$S$13:$S$212,Y359)=0),AND(Z359&lt;&gt;"",COUNTIFS(Setup!$T$13:$T$212,Z359)=0)),"Use listed categories",IF(J359="Pending","Confirm work-relatedness",IF(COUNTIFS($AI$9:$AI$1008,AI359,$C$9:$C$1008,"&lt;&gt;"&amp;C359)&gt;0,"Event dates disagree",IF(OR(AND(Q359&lt;&gt;"",OR(NOT(ISNUMBER(Q359)),Q359&lt;0)),AND(R359&lt;&gt;"",OR(NOT(ISNUMBER(R359)),R359&lt;0)),AND(S359&lt;&gt;"",OR(NOT(ISNUMBER(S359)),S359&lt;0))),"Check days / cost",IF(AND(I359="Lost time",OR(NOT(ISNUMBER(Q359)),Q359&lt;1)),"Enter lost days",IF(AND(I359="Restricted / modified work",OR(NOT(ISNUMBER(R359)),R359&lt;1)),"Enter restricted days",IF(AND(Z359="Closed",NOT(ISNUMBER(AB359))),"Enter closure date",IF(AND(ISNUMBER(AB359),OR(AB359&lt;C359,AB359&gt;TODAY())),"Check closure date","Ready"))))))))))))))</f>
        <v/>
      </c>
    </row>
    <row r="360" spans="1:37" ht="24.95" customHeight="1">
      <c r="A360" s="23"/>
      <c r="B360" s="23"/>
      <c r="C360" s="24"/>
      <c r="D360" s="25"/>
      <c r="E360" s="26"/>
      <c r="F360" s="26"/>
      <c r="G360" s="26"/>
      <c r="H360" s="26"/>
      <c r="I360" s="26"/>
      <c r="J360" s="26"/>
      <c r="K360" s="26"/>
      <c r="L360" s="26"/>
      <c r="M360" s="26"/>
      <c r="N360" s="26"/>
      <c r="O360" s="26"/>
      <c r="P360" s="26"/>
      <c r="Q360" s="27"/>
      <c r="R360" s="27"/>
      <c r="S360" s="28"/>
      <c r="T360" s="26"/>
      <c r="U360" s="26"/>
      <c r="V360" s="26"/>
      <c r="W360" s="26"/>
      <c r="X360" s="26"/>
      <c r="Y360" s="26"/>
      <c r="Z360" s="26"/>
      <c r="AA360" s="26"/>
      <c r="AB360" s="24"/>
      <c r="AC360" s="26"/>
      <c r="AD360" s="15" t="str">
        <f t="shared" si="30"/>
        <v/>
      </c>
      <c r="AE360" s="16" t="str">
        <f t="shared" si="31"/>
        <v/>
      </c>
      <c r="AF360" s="15" t="str">
        <f t="shared" si="32"/>
        <v/>
      </c>
      <c r="AG360" s="15">
        <f t="shared" si="33"/>
        <v>0</v>
      </c>
      <c r="AH360" s="15">
        <f t="shared" si="34"/>
        <v>0</v>
      </c>
      <c r="AI360" s="15" t="str">
        <f t="shared" si="35"/>
        <v/>
      </c>
      <c r="AJ360" s="15" t="str">
        <f>IF(AI360="","",IF(COUNTIFS($AI$9:AI360,AI360)=1,1,0))</f>
        <v/>
      </c>
      <c r="AK360" s="15" t="str">
        <f ca="1">IF(COUNTA(A360:AC360)=0,"",IF(OR(NOT(ISNUMBER(C360)),C360&lt;1),"Missing / invalid date",IF(A360="","Missing case ID",IF(COUNTIFS($A$9:$A$1008,A360)&gt;1,"Duplicate case ID",IF(C360&gt;TODAY(),"Future incident date",IF(OR(E360="",F360="",G360="",H360="",I360="",J360=""),"Complete required fields",IF(OR(AND(E360&lt;&gt;"",COUNTIFS(Setup!$F$13:$F$212,E360)=0),AND(F360&lt;&gt;"",COUNTIFS(Setup!$G$13:$G$212,F360)=0),AND(G360&lt;&gt;"",COUNTIFS(Setup!$H$13:$H$212,G360)=0),AND(H360&lt;&gt;"",COUNTIFS(Setup!$I$13:$I$212,H360)=0),AND(I360&lt;&gt;"",COUNTIFS(Setup!$J$13:$J$212,I360)=0),AND(J360&lt;&gt;"",COUNTIFS(Setup!$K$13:$K$212,J360)=0),AND(K360&lt;&gt;"",COUNTIFS(Setup!$L$13:$L$212,K360)=0),AND(L360&lt;&gt;"",COUNTIFS(Setup!$M$13:$M$212,L360)=0),AND(M360&lt;&gt;"",COUNTIFS(Setup!$N$13:$N$212,M360)=0),AND(N360&lt;&gt;"",COUNTIFS(Setup!$O$13:$O$212,N360)=0),AND(O360&lt;&gt;"",COUNTIFS(Setup!$P$13:$P$212,O360)=0),AND(P360&lt;&gt;"",COUNTIFS(Setup!$Q$13:$Q$212,P360)=0),AND(V360&lt;&gt;"",COUNTIFS(Setup!$R$13:$R$212,V360)=0),AND(W360&lt;&gt;"",COUNTIFS(Setup!$R$13:$R$212,W360)=0),AND(X360&lt;&gt;"",COUNTIFS(Setup!$S$13:$S$212,X360)=0),AND(Y360&lt;&gt;"",COUNTIFS(Setup!$S$13:$S$212,Y360)=0),AND(Z360&lt;&gt;"",COUNTIFS(Setup!$T$13:$T$212,Z360)=0)),"Use listed categories",IF(J360="Pending","Confirm work-relatedness",IF(COUNTIFS($AI$9:$AI$1008,AI360,$C$9:$C$1008,"&lt;&gt;"&amp;C360)&gt;0,"Event dates disagree",IF(OR(AND(Q360&lt;&gt;"",OR(NOT(ISNUMBER(Q360)),Q360&lt;0)),AND(R360&lt;&gt;"",OR(NOT(ISNUMBER(R360)),R360&lt;0)),AND(S360&lt;&gt;"",OR(NOT(ISNUMBER(S360)),S360&lt;0))),"Check days / cost",IF(AND(I360="Lost time",OR(NOT(ISNUMBER(Q360)),Q360&lt;1)),"Enter lost days",IF(AND(I360="Restricted / modified work",OR(NOT(ISNUMBER(R360)),R360&lt;1)),"Enter restricted days",IF(AND(Z360="Closed",NOT(ISNUMBER(AB360))),"Enter closure date",IF(AND(ISNUMBER(AB360),OR(AB360&lt;C360,AB360&gt;TODAY())),"Check closure date","Ready"))))))))))))))</f>
        <v/>
      </c>
    </row>
    <row r="361" spans="1:37" ht="24.95" customHeight="1">
      <c r="A361" s="17"/>
      <c r="B361" s="17"/>
      <c r="C361" s="18"/>
      <c r="D361" s="19"/>
      <c r="E361" s="20"/>
      <c r="F361" s="20"/>
      <c r="G361" s="20"/>
      <c r="H361" s="20"/>
      <c r="I361" s="20"/>
      <c r="J361" s="20"/>
      <c r="K361" s="20"/>
      <c r="L361" s="20"/>
      <c r="M361" s="20"/>
      <c r="N361" s="20"/>
      <c r="O361" s="20"/>
      <c r="P361" s="20"/>
      <c r="Q361" s="21"/>
      <c r="R361" s="21"/>
      <c r="S361" s="22"/>
      <c r="T361" s="20"/>
      <c r="U361" s="20"/>
      <c r="V361" s="20"/>
      <c r="W361" s="20"/>
      <c r="X361" s="20"/>
      <c r="Y361" s="20"/>
      <c r="Z361" s="20"/>
      <c r="AA361" s="20"/>
      <c r="AB361" s="18"/>
      <c r="AC361" s="20"/>
      <c r="AD361" s="15" t="str">
        <f t="shared" si="30"/>
        <v/>
      </c>
      <c r="AE361" s="16" t="str">
        <f t="shared" si="31"/>
        <v/>
      </c>
      <c r="AF361" s="15" t="str">
        <f t="shared" si="32"/>
        <v/>
      </c>
      <c r="AG361" s="15">
        <f t="shared" si="33"/>
        <v>0</v>
      </c>
      <c r="AH361" s="15">
        <f t="shared" si="34"/>
        <v>0</v>
      </c>
      <c r="AI361" s="15" t="str">
        <f t="shared" si="35"/>
        <v/>
      </c>
      <c r="AJ361" s="15" t="str">
        <f>IF(AI361="","",IF(COUNTIFS($AI$9:AI361,AI361)=1,1,0))</f>
        <v/>
      </c>
      <c r="AK361" s="15" t="str">
        <f ca="1">IF(COUNTA(A361:AC361)=0,"",IF(OR(NOT(ISNUMBER(C361)),C361&lt;1),"Missing / invalid date",IF(A361="","Missing case ID",IF(COUNTIFS($A$9:$A$1008,A361)&gt;1,"Duplicate case ID",IF(C361&gt;TODAY(),"Future incident date",IF(OR(E361="",F361="",G361="",H361="",I361="",J361=""),"Complete required fields",IF(OR(AND(E361&lt;&gt;"",COUNTIFS(Setup!$F$13:$F$212,E361)=0),AND(F361&lt;&gt;"",COUNTIFS(Setup!$G$13:$G$212,F361)=0),AND(G361&lt;&gt;"",COUNTIFS(Setup!$H$13:$H$212,G361)=0),AND(H361&lt;&gt;"",COUNTIFS(Setup!$I$13:$I$212,H361)=0),AND(I361&lt;&gt;"",COUNTIFS(Setup!$J$13:$J$212,I361)=0),AND(J361&lt;&gt;"",COUNTIFS(Setup!$K$13:$K$212,J361)=0),AND(K361&lt;&gt;"",COUNTIFS(Setup!$L$13:$L$212,K361)=0),AND(L361&lt;&gt;"",COUNTIFS(Setup!$M$13:$M$212,L361)=0),AND(M361&lt;&gt;"",COUNTIFS(Setup!$N$13:$N$212,M361)=0),AND(N361&lt;&gt;"",COUNTIFS(Setup!$O$13:$O$212,N361)=0),AND(O361&lt;&gt;"",COUNTIFS(Setup!$P$13:$P$212,O361)=0),AND(P361&lt;&gt;"",COUNTIFS(Setup!$Q$13:$Q$212,P361)=0),AND(V361&lt;&gt;"",COUNTIFS(Setup!$R$13:$R$212,V361)=0),AND(W361&lt;&gt;"",COUNTIFS(Setup!$R$13:$R$212,W361)=0),AND(X361&lt;&gt;"",COUNTIFS(Setup!$S$13:$S$212,X361)=0),AND(Y361&lt;&gt;"",COUNTIFS(Setup!$S$13:$S$212,Y361)=0),AND(Z361&lt;&gt;"",COUNTIFS(Setup!$T$13:$T$212,Z361)=0)),"Use listed categories",IF(J361="Pending","Confirm work-relatedness",IF(COUNTIFS($AI$9:$AI$1008,AI361,$C$9:$C$1008,"&lt;&gt;"&amp;C361)&gt;0,"Event dates disagree",IF(OR(AND(Q361&lt;&gt;"",OR(NOT(ISNUMBER(Q361)),Q361&lt;0)),AND(R361&lt;&gt;"",OR(NOT(ISNUMBER(R361)),R361&lt;0)),AND(S361&lt;&gt;"",OR(NOT(ISNUMBER(S361)),S361&lt;0))),"Check days / cost",IF(AND(I361="Lost time",OR(NOT(ISNUMBER(Q361)),Q361&lt;1)),"Enter lost days",IF(AND(I361="Restricted / modified work",OR(NOT(ISNUMBER(R361)),R361&lt;1)),"Enter restricted days",IF(AND(Z361="Closed",NOT(ISNUMBER(AB361))),"Enter closure date",IF(AND(ISNUMBER(AB361),OR(AB361&lt;C361,AB361&gt;TODAY())),"Check closure date","Ready"))))))))))))))</f>
        <v/>
      </c>
    </row>
    <row r="362" spans="1:37" ht="24.95" customHeight="1">
      <c r="A362" s="23"/>
      <c r="B362" s="23"/>
      <c r="C362" s="24"/>
      <c r="D362" s="25"/>
      <c r="E362" s="26"/>
      <c r="F362" s="26"/>
      <c r="G362" s="26"/>
      <c r="H362" s="26"/>
      <c r="I362" s="26"/>
      <c r="J362" s="26"/>
      <c r="K362" s="26"/>
      <c r="L362" s="26"/>
      <c r="M362" s="26"/>
      <c r="N362" s="26"/>
      <c r="O362" s="26"/>
      <c r="P362" s="26"/>
      <c r="Q362" s="27"/>
      <c r="R362" s="27"/>
      <c r="S362" s="28"/>
      <c r="T362" s="26"/>
      <c r="U362" s="26"/>
      <c r="V362" s="26"/>
      <c r="W362" s="26"/>
      <c r="X362" s="26"/>
      <c r="Y362" s="26"/>
      <c r="Z362" s="26"/>
      <c r="AA362" s="26"/>
      <c r="AB362" s="24"/>
      <c r="AC362" s="26"/>
      <c r="AD362" s="15" t="str">
        <f t="shared" si="30"/>
        <v/>
      </c>
      <c r="AE362" s="16" t="str">
        <f t="shared" si="31"/>
        <v/>
      </c>
      <c r="AF362" s="15" t="str">
        <f t="shared" si="32"/>
        <v/>
      </c>
      <c r="AG362" s="15">
        <f t="shared" si="33"/>
        <v>0</v>
      </c>
      <c r="AH362" s="15">
        <f t="shared" si="34"/>
        <v>0</v>
      </c>
      <c r="AI362" s="15" t="str">
        <f t="shared" si="35"/>
        <v/>
      </c>
      <c r="AJ362" s="15" t="str">
        <f>IF(AI362="","",IF(COUNTIFS($AI$9:AI362,AI362)=1,1,0))</f>
        <v/>
      </c>
      <c r="AK362" s="15" t="str">
        <f ca="1">IF(COUNTA(A362:AC362)=0,"",IF(OR(NOT(ISNUMBER(C362)),C362&lt;1),"Missing / invalid date",IF(A362="","Missing case ID",IF(COUNTIFS($A$9:$A$1008,A362)&gt;1,"Duplicate case ID",IF(C362&gt;TODAY(),"Future incident date",IF(OR(E362="",F362="",G362="",H362="",I362="",J362=""),"Complete required fields",IF(OR(AND(E362&lt;&gt;"",COUNTIFS(Setup!$F$13:$F$212,E362)=0),AND(F362&lt;&gt;"",COUNTIFS(Setup!$G$13:$G$212,F362)=0),AND(G362&lt;&gt;"",COUNTIFS(Setup!$H$13:$H$212,G362)=0),AND(H362&lt;&gt;"",COUNTIFS(Setup!$I$13:$I$212,H362)=0),AND(I362&lt;&gt;"",COUNTIFS(Setup!$J$13:$J$212,I362)=0),AND(J362&lt;&gt;"",COUNTIFS(Setup!$K$13:$K$212,J362)=0),AND(K362&lt;&gt;"",COUNTIFS(Setup!$L$13:$L$212,K362)=0),AND(L362&lt;&gt;"",COUNTIFS(Setup!$M$13:$M$212,L362)=0),AND(M362&lt;&gt;"",COUNTIFS(Setup!$N$13:$N$212,M362)=0),AND(N362&lt;&gt;"",COUNTIFS(Setup!$O$13:$O$212,N362)=0),AND(O362&lt;&gt;"",COUNTIFS(Setup!$P$13:$P$212,O362)=0),AND(P362&lt;&gt;"",COUNTIFS(Setup!$Q$13:$Q$212,P362)=0),AND(V362&lt;&gt;"",COUNTIFS(Setup!$R$13:$R$212,V362)=0),AND(W362&lt;&gt;"",COUNTIFS(Setup!$R$13:$R$212,W362)=0),AND(X362&lt;&gt;"",COUNTIFS(Setup!$S$13:$S$212,X362)=0),AND(Y362&lt;&gt;"",COUNTIFS(Setup!$S$13:$S$212,Y362)=0),AND(Z362&lt;&gt;"",COUNTIFS(Setup!$T$13:$T$212,Z362)=0)),"Use listed categories",IF(J362="Pending","Confirm work-relatedness",IF(COUNTIFS($AI$9:$AI$1008,AI362,$C$9:$C$1008,"&lt;&gt;"&amp;C362)&gt;0,"Event dates disagree",IF(OR(AND(Q362&lt;&gt;"",OR(NOT(ISNUMBER(Q362)),Q362&lt;0)),AND(R362&lt;&gt;"",OR(NOT(ISNUMBER(R362)),R362&lt;0)),AND(S362&lt;&gt;"",OR(NOT(ISNUMBER(S362)),S362&lt;0))),"Check days / cost",IF(AND(I362="Lost time",OR(NOT(ISNUMBER(Q362)),Q362&lt;1)),"Enter lost days",IF(AND(I362="Restricted / modified work",OR(NOT(ISNUMBER(R362)),R362&lt;1)),"Enter restricted days",IF(AND(Z362="Closed",NOT(ISNUMBER(AB362))),"Enter closure date",IF(AND(ISNUMBER(AB362),OR(AB362&lt;C362,AB362&gt;TODAY())),"Check closure date","Ready"))))))))))))))</f>
        <v/>
      </c>
    </row>
    <row r="363" spans="1:37" ht="24.95" customHeight="1">
      <c r="A363" s="17"/>
      <c r="B363" s="17"/>
      <c r="C363" s="18"/>
      <c r="D363" s="19"/>
      <c r="E363" s="20"/>
      <c r="F363" s="20"/>
      <c r="G363" s="20"/>
      <c r="H363" s="20"/>
      <c r="I363" s="20"/>
      <c r="J363" s="20"/>
      <c r="K363" s="20"/>
      <c r="L363" s="20"/>
      <c r="M363" s="20"/>
      <c r="N363" s="20"/>
      <c r="O363" s="20"/>
      <c r="P363" s="20"/>
      <c r="Q363" s="21"/>
      <c r="R363" s="21"/>
      <c r="S363" s="22"/>
      <c r="T363" s="20"/>
      <c r="U363" s="20"/>
      <c r="V363" s="20"/>
      <c r="W363" s="20"/>
      <c r="X363" s="20"/>
      <c r="Y363" s="20"/>
      <c r="Z363" s="20"/>
      <c r="AA363" s="20"/>
      <c r="AB363" s="18"/>
      <c r="AC363" s="20"/>
      <c r="AD363" s="15" t="str">
        <f t="shared" si="30"/>
        <v/>
      </c>
      <c r="AE363" s="16" t="str">
        <f t="shared" si="31"/>
        <v/>
      </c>
      <c r="AF363" s="15" t="str">
        <f t="shared" si="32"/>
        <v/>
      </c>
      <c r="AG363" s="15">
        <f t="shared" si="33"/>
        <v>0</v>
      </c>
      <c r="AH363" s="15">
        <f t="shared" si="34"/>
        <v>0</v>
      </c>
      <c r="AI363" s="15" t="str">
        <f t="shared" si="35"/>
        <v/>
      </c>
      <c r="AJ363" s="15" t="str">
        <f>IF(AI363="","",IF(COUNTIFS($AI$9:AI363,AI363)=1,1,0))</f>
        <v/>
      </c>
      <c r="AK363" s="15" t="str">
        <f ca="1">IF(COUNTA(A363:AC363)=0,"",IF(OR(NOT(ISNUMBER(C363)),C363&lt;1),"Missing / invalid date",IF(A363="","Missing case ID",IF(COUNTIFS($A$9:$A$1008,A363)&gt;1,"Duplicate case ID",IF(C363&gt;TODAY(),"Future incident date",IF(OR(E363="",F363="",G363="",H363="",I363="",J363=""),"Complete required fields",IF(OR(AND(E363&lt;&gt;"",COUNTIFS(Setup!$F$13:$F$212,E363)=0),AND(F363&lt;&gt;"",COUNTIFS(Setup!$G$13:$G$212,F363)=0),AND(G363&lt;&gt;"",COUNTIFS(Setup!$H$13:$H$212,G363)=0),AND(H363&lt;&gt;"",COUNTIFS(Setup!$I$13:$I$212,H363)=0),AND(I363&lt;&gt;"",COUNTIFS(Setup!$J$13:$J$212,I363)=0),AND(J363&lt;&gt;"",COUNTIFS(Setup!$K$13:$K$212,J363)=0),AND(K363&lt;&gt;"",COUNTIFS(Setup!$L$13:$L$212,K363)=0),AND(L363&lt;&gt;"",COUNTIFS(Setup!$M$13:$M$212,L363)=0),AND(M363&lt;&gt;"",COUNTIFS(Setup!$N$13:$N$212,M363)=0),AND(N363&lt;&gt;"",COUNTIFS(Setup!$O$13:$O$212,N363)=0),AND(O363&lt;&gt;"",COUNTIFS(Setup!$P$13:$P$212,O363)=0),AND(P363&lt;&gt;"",COUNTIFS(Setup!$Q$13:$Q$212,P363)=0),AND(V363&lt;&gt;"",COUNTIFS(Setup!$R$13:$R$212,V363)=0),AND(W363&lt;&gt;"",COUNTIFS(Setup!$R$13:$R$212,W363)=0),AND(X363&lt;&gt;"",COUNTIFS(Setup!$S$13:$S$212,X363)=0),AND(Y363&lt;&gt;"",COUNTIFS(Setup!$S$13:$S$212,Y363)=0),AND(Z363&lt;&gt;"",COUNTIFS(Setup!$T$13:$T$212,Z363)=0)),"Use listed categories",IF(J363="Pending","Confirm work-relatedness",IF(COUNTIFS($AI$9:$AI$1008,AI363,$C$9:$C$1008,"&lt;&gt;"&amp;C363)&gt;0,"Event dates disagree",IF(OR(AND(Q363&lt;&gt;"",OR(NOT(ISNUMBER(Q363)),Q363&lt;0)),AND(R363&lt;&gt;"",OR(NOT(ISNUMBER(R363)),R363&lt;0)),AND(S363&lt;&gt;"",OR(NOT(ISNUMBER(S363)),S363&lt;0))),"Check days / cost",IF(AND(I363="Lost time",OR(NOT(ISNUMBER(Q363)),Q363&lt;1)),"Enter lost days",IF(AND(I363="Restricted / modified work",OR(NOT(ISNUMBER(R363)),R363&lt;1)),"Enter restricted days",IF(AND(Z363="Closed",NOT(ISNUMBER(AB363))),"Enter closure date",IF(AND(ISNUMBER(AB363),OR(AB363&lt;C363,AB363&gt;TODAY())),"Check closure date","Ready"))))))))))))))</f>
        <v/>
      </c>
    </row>
    <row r="364" spans="1:37" ht="24.95" customHeight="1">
      <c r="A364" s="23"/>
      <c r="B364" s="23"/>
      <c r="C364" s="24"/>
      <c r="D364" s="25"/>
      <c r="E364" s="26"/>
      <c r="F364" s="26"/>
      <c r="G364" s="26"/>
      <c r="H364" s="26"/>
      <c r="I364" s="26"/>
      <c r="J364" s="26"/>
      <c r="K364" s="26"/>
      <c r="L364" s="26"/>
      <c r="M364" s="26"/>
      <c r="N364" s="26"/>
      <c r="O364" s="26"/>
      <c r="P364" s="26"/>
      <c r="Q364" s="27"/>
      <c r="R364" s="27"/>
      <c r="S364" s="28"/>
      <c r="T364" s="26"/>
      <c r="U364" s="26"/>
      <c r="V364" s="26"/>
      <c r="W364" s="26"/>
      <c r="X364" s="26"/>
      <c r="Y364" s="26"/>
      <c r="Z364" s="26"/>
      <c r="AA364" s="26"/>
      <c r="AB364" s="24"/>
      <c r="AC364" s="26"/>
      <c r="AD364" s="15" t="str">
        <f t="shared" si="30"/>
        <v/>
      </c>
      <c r="AE364" s="16" t="str">
        <f t="shared" si="31"/>
        <v/>
      </c>
      <c r="AF364" s="15" t="str">
        <f t="shared" si="32"/>
        <v/>
      </c>
      <c r="AG364" s="15">
        <f t="shared" si="33"/>
        <v>0</v>
      </c>
      <c r="AH364" s="15">
        <f t="shared" si="34"/>
        <v>0</v>
      </c>
      <c r="AI364" s="15" t="str">
        <f t="shared" si="35"/>
        <v/>
      </c>
      <c r="AJ364" s="15" t="str">
        <f>IF(AI364="","",IF(COUNTIFS($AI$9:AI364,AI364)=1,1,0))</f>
        <v/>
      </c>
      <c r="AK364" s="15" t="str">
        <f ca="1">IF(COUNTA(A364:AC364)=0,"",IF(OR(NOT(ISNUMBER(C364)),C364&lt;1),"Missing / invalid date",IF(A364="","Missing case ID",IF(COUNTIFS($A$9:$A$1008,A364)&gt;1,"Duplicate case ID",IF(C364&gt;TODAY(),"Future incident date",IF(OR(E364="",F364="",G364="",H364="",I364="",J364=""),"Complete required fields",IF(OR(AND(E364&lt;&gt;"",COUNTIFS(Setup!$F$13:$F$212,E364)=0),AND(F364&lt;&gt;"",COUNTIFS(Setup!$G$13:$G$212,F364)=0),AND(G364&lt;&gt;"",COUNTIFS(Setup!$H$13:$H$212,G364)=0),AND(H364&lt;&gt;"",COUNTIFS(Setup!$I$13:$I$212,H364)=0),AND(I364&lt;&gt;"",COUNTIFS(Setup!$J$13:$J$212,I364)=0),AND(J364&lt;&gt;"",COUNTIFS(Setup!$K$13:$K$212,J364)=0),AND(K364&lt;&gt;"",COUNTIFS(Setup!$L$13:$L$212,K364)=0),AND(L364&lt;&gt;"",COUNTIFS(Setup!$M$13:$M$212,L364)=0),AND(M364&lt;&gt;"",COUNTIFS(Setup!$N$13:$N$212,M364)=0),AND(N364&lt;&gt;"",COUNTIFS(Setup!$O$13:$O$212,N364)=0),AND(O364&lt;&gt;"",COUNTIFS(Setup!$P$13:$P$212,O364)=0),AND(P364&lt;&gt;"",COUNTIFS(Setup!$Q$13:$Q$212,P364)=0),AND(V364&lt;&gt;"",COUNTIFS(Setup!$R$13:$R$212,V364)=0),AND(W364&lt;&gt;"",COUNTIFS(Setup!$R$13:$R$212,W364)=0),AND(X364&lt;&gt;"",COUNTIFS(Setup!$S$13:$S$212,X364)=0),AND(Y364&lt;&gt;"",COUNTIFS(Setup!$S$13:$S$212,Y364)=0),AND(Z364&lt;&gt;"",COUNTIFS(Setup!$T$13:$T$212,Z364)=0)),"Use listed categories",IF(J364="Pending","Confirm work-relatedness",IF(COUNTIFS($AI$9:$AI$1008,AI364,$C$9:$C$1008,"&lt;&gt;"&amp;C364)&gt;0,"Event dates disagree",IF(OR(AND(Q364&lt;&gt;"",OR(NOT(ISNUMBER(Q364)),Q364&lt;0)),AND(R364&lt;&gt;"",OR(NOT(ISNUMBER(R364)),R364&lt;0)),AND(S364&lt;&gt;"",OR(NOT(ISNUMBER(S364)),S364&lt;0))),"Check days / cost",IF(AND(I364="Lost time",OR(NOT(ISNUMBER(Q364)),Q364&lt;1)),"Enter lost days",IF(AND(I364="Restricted / modified work",OR(NOT(ISNUMBER(R364)),R364&lt;1)),"Enter restricted days",IF(AND(Z364="Closed",NOT(ISNUMBER(AB364))),"Enter closure date",IF(AND(ISNUMBER(AB364),OR(AB364&lt;C364,AB364&gt;TODAY())),"Check closure date","Ready"))))))))))))))</f>
        <v/>
      </c>
    </row>
    <row r="365" spans="1:37" ht="24.95" customHeight="1">
      <c r="A365" s="17"/>
      <c r="B365" s="17"/>
      <c r="C365" s="18"/>
      <c r="D365" s="19"/>
      <c r="E365" s="20"/>
      <c r="F365" s="20"/>
      <c r="G365" s="20"/>
      <c r="H365" s="20"/>
      <c r="I365" s="20"/>
      <c r="J365" s="20"/>
      <c r="K365" s="20"/>
      <c r="L365" s="20"/>
      <c r="M365" s="20"/>
      <c r="N365" s="20"/>
      <c r="O365" s="20"/>
      <c r="P365" s="20"/>
      <c r="Q365" s="21"/>
      <c r="R365" s="21"/>
      <c r="S365" s="22"/>
      <c r="T365" s="20"/>
      <c r="U365" s="20"/>
      <c r="V365" s="20"/>
      <c r="W365" s="20"/>
      <c r="X365" s="20"/>
      <c r="Y365" s="20"/>
      <c r="Z365" s="20"/>
      <c r="AA365" s="20"/>
      <c r="AB365" s="18"/>
      <c r="AC365" s="20"/>
      <c r="AD365" s="15" t="str">
        <f t="shared" si="30"/>
        <v/>
      </c>
      <c r="AE365" s="16" t="str">
        <f t="shared" si="31"/>
        <v/>
      </c>
      <c r="AF365" s="15" t="str">
        <f t="shared" si="32"/>
        <v/>
      </c>
      <c r="AG365" s="15">
        <f t="shared" si="33"/>
        <v>0</v>
      </c>
      <c r="AH365" s="15">
        <f t="shared" si="34"/>
        <v>0</v>
      </c>
      <c r="AI365" s="15" t="str">
        <f t="shared" si="35"/>
        <v/>
      </c>
      <c r="AJ365" s="15" t="str">
        <f>IF(AI365="","",IF(COUNTIFS($AI$9:AI365,AI365)=1,1,0))</f>
        <v/>
      </c>
      <c r="AK365" s="15" t="str">
        <f ca="1">IF(COUNTA(A365:AC365)=0,"",IF(OR(NOT(ISNUMBER(C365)),C365&lt;1),"Missing / invalid date",IF(A365="","Missing case ID",IF(COUNTIFS($A$9:$A$1008,A365)&gt;1,"Duplicate case ID",IF(C365&gt;TODAY(),"Future incident date",IF(OR(E365="",F365="",G365="",H365="",I365="",J365=""),"Complete required fields",IF(OR(AND(E365&lt;&gt;"",COUNTIFS(Setup!$F$13:$F$212,E365)=0),AND(F365&lt;&gt;"",COUNTIFS(Setup!$G$13:$G$212,F365)=0),AND(G365&lt;&gt;"",COUNTIFS(Setup!$H$13:$H$212,G365)=0),AND(H365&lt;&gt;"",COUNTIFS(Setup!$I$13:$I$212,H365)=0),AND(I365&lt;&gt;"",COUNTIFS(Setup!$J$13:$J$212,I365)=0),AND(J365&lt;&gt;"",COUNTIFS(Setup!$K$13:$K$212,J365)=0),AND(K365&lt;&gt;"",COUNTIFS(Setup!$L$13:$L$212,K365)=0),AND(L365&lt;&gt;"",COUNTIFS(Setup!$M$13:$M$212,L365)=0),AND(M365&lt;&gt;"",COUNTIFS(Setup!$N$13:$N$212,M365)=0),AND(N365&lt;&gt;"",COUNTIFS(Setup!$O$13:$O$212,N365)=0),AND(O365&lt;&gt;"",COUNTIFS(Setup!$P$13:$P$212,O365)=0),AND(P365&lt;&gt;"",COUNTIFS(Setup!$Q$13:$Q$212,P365)=0),AND(V365&lt;&gt;"",COUNTIFS(Setup!$R$13:$R$212,V365)=0),AND(W365&lt;&gt;"",COUNTIFS(Setup!$R$13:$R$212,W365)=0),AND(X365&lt;&gt;"",COUNTIFS(Setup!$S$13:$S$212,X365)=0),AND(Y365&lt;&gt;"",COUNTIFS(Setup!$S$13:$S$212,Y365)=0),AND(Z365&lt;&gt;"",COUNTIFS(Setup!$T$13:$T$212,Z365)=0)),"Use listed categories",IF(J365="Pending","Confirm work-relatedness",IF(COUNTIFS($AI$9:$AI$1008,AI365,$C$9:$C$1008,"&lt;&gt;"&amp;C365)&gt;0,"Event dates disagree",IF(OR(AND(Q365&lt;&gt;"",OR(NOT(ISNUMBER(Q365)),Q365&lt;0)),AND(R365&lt;&gt;"",OR(NOT(ISNUMBER(R365)),R365&lt;0)),AND(S365&lt;&gt;"",OR(NOT(ISNUMBER(S365)),S365&lt;0))),"Check days / cost",IF(AND(I365="Lost time",OR(NOT(ISNUMBER(Q365)),Q365&lt;1)),"Enter lost days",IF(AND(I365="Restricted / modified work",OR(NOT(ISNUMBER(R365)),R365&lt;1)),"Enter restricted days",IF(AND(Z365="Closed",NOT(ISNUMBER(AB365))),"Enter closure date",IF(AND(ISNUMBER(AB365),OR(AB365&lt;C365,AB365&gt;TODAY())),"Check closure date","Ready"))))))))))))))</f>
        <v/>
      </c>
    </row>
    <row r="366" spans="1:37" ht="24.95" customHeight="1">
      <c r="A366" s="23"/>
      <c r="B366" s="23"/>
      <c r="C366" s="24"/>
      <c r="D366" s="25"/>
      <c r="E366" s="26"/>
      <c r="F366" s="26"/>
      <c r="G366" s="26"/>
      <c r="H366" s="26"/>
      <c r="I366" s="26"/>
      <c r="J366" s="26"/>
      <c r="K366" s="26"/>
      <c r="L366" s="26"/>
      <c r="M366" s="26"/>
      <c r="N366" s="26"/>
      <c r="O366" s="26"/>
      <c r="P366" s="26"/>
      <c r="Q366" s="27"/>
      <c r="R366" s="27"/>
      <c r="S366" s="28"/>
      <c r="T366" s="26"/>
      <c r="U366" s="26"/>
      <c r="V366" s="26"/>
      <c r="W366" s="26"/>
      <c r="X366" s="26"/>
      <c r="Y366" s="26"/>
      <c r="Z366" s="26"/>
      <c r="AA366" s="26"/>
      <c r="AB366" s="24"/>
      <c r="AC366" s="26"/>
      <c r="AD366" s="15" t="str">
        <f t="shared" si="30"/>
        <v/>
      </c>
      <c r="AE366" s="16" t="str">
        <f t="shared" si="31"/>
        <v/>
      </c>
      <c r="AF366" s="15" t="str">
        <f t="shared" si="32"/>
        <v/>
      </c>
      <c r="AG366" s="15">
        <f t="shared" si="33"/>
        <v>0</v>
      </c>
      <c r="AH366" s="15">
        <f t="shared" si="34"/>
        <v>0</v>
      </c>
      <c r="AI366" s="15" t="str">
        <f t="shared" si="35"/>
        <v/>
      </c>
      <c r="AJ366" s="15" t="str">
        <f>IF(AI366="","",IF(COUNTIFS($AI$9:AI366,AI366)=1,1,0))</f>
        <v/>
      </c>
      <c r="AK366" s="15" t="str">
        <f ca="1">IF(COUNTA(A366:AC366)=0,"",IF(OR(NOT(ISNUMBER(C366)),C366&lt;1),"Missing / invalid date",IF(A366="","Missing case ID",IF(COUNTIFS($A$9:$A$1008,A366)&gt;1,"Duplicate case ID",IF(C366&gt;TODAY(),"Future incident date",IF(OR(E366="",F366="",G366="",H366="",I366="",J366=""),"Complete required fields",IF(OR(AND(E366&lt;&gt;"",COUNTIFS(Setup!$F$13:$F$212,E366)=0),AND(F366&lt;&gt;"",COUNTIFS(Setup!$G$13:$G$212,F366)=0),AND(G366&lt;&gt;"",COUNTIFS(Setup!$H$13:$H$212,G366)=0),AND(H366&lt;&gt;"",COUNTIFS(Setup!$I$13:$I$212,H366)=0),AND(I366&lt;&gt;"",COUNTIFS(Setup!$J$13:$J$212,I366)=0),AND(J366&lt;&gt;"",COUNTIFS(Setup!$K$13:$K$212,J366)=0),AND(K366&lt;&gt;"",COUNTIFS(Setup!$L$13:$L$212,K366)=0),AND(L366&lt;&gt;"",COUNTIFS(Setup!$M$13:$M$212,L366)=0),AND(M366&lt;&gt;"",COUNTIFS(Setup!$N$13:$N$212,M366)=0),AND(N366&lt;&gt;"",COUNTIFS(Setup!$O$13:$O$212,N366)=0),AND(O366&lt;&gt;"",COUNTIFS(Setup!$P$13:$P$212,O366)=0),AND(P366&lt;&gt;"",COUNTIFS(Setup!$Q$13:$Q$212,P366)=0),AND(V366&lt;&gt;"",COUNTIFS(Setup!$R$13:$R$212,V366)=0),AND(W366&lt;&gt;"",COUNTIFS(Setup!$R$13:$R$212,W366)=0),AND(X366&lt;&gt;"",COUNTIFS(Setup!$S$13:$S$212,X366)=0),AND(Y366&lt;&gt;"",COUNTIFS(Setup!$S$13:$S$212,Y366)=0),AND(Z366&lt;&gt;"",COUNTIFS(Setup!$T$13:$T$212,Z366)=0)),"Use listed categories",IF(J366="Pending","Confirm work-relatedness",IF(COUNTIFS($AI$9:$AI$1008,AI366,$C$9:$C$1008,"&lt;&gt;"&amp;C366)&gt;0,"Event dates disagree",IF(OR(AND(Q366&lt;&gt;"",OR(NOT(ISNUMBER(Q366)),Q366&lt;0)),AND(R366&lt;&gt;"",OR(NOT(ISNUMBER(R366)),R366&lt;0)),AND(S366&lt;&gt;"",OR(NOT(ISNUMBER(S366)),S366&lt;0))),"Check days / cost",IF(AND(I366="Lost time",OR(NOT(ISNUMBER(Q366)),Q366&lt;1)),"Enter lost days",IF(AND(I366="Restricted / modified work",OR(NOT(ISNUMBER(R366)),R366&lt;1)),"Enter restricted days",IF(AND(Z366="Closed",NOT(ISNUMBER(AB366))),"Enter closure date",IF(AND(ISNUMBER(AB366),OR(AB366&lt;C366,AB366&gt;TODAY())),"Check closure date","Ready"))))))))))))))</f>
        <v/>
      </c>
    </row>
    <row r="367" spans="1:37" ht="24.95" customHeight="1">
      <c r="A367" s="17"/>
      <c r="B367" s="17"/>
      <c r="C367" s="18"/>
      <c r="D367" s="19"/>
      <c r="E367" s="20"/>
      <c r="F367" s="20"/>
      <c r="G367" s="20"/>
      <c r="H367" s="20"/>
      <c r="I367" s="20"/>
      <c r="J367" s="20"/>
      <c r="K367" s="20"/>
      <c r="L367" s="20"/>
      <c r="M367" s="20"/>
      <c r="N367" s="20"/>
      <c r="O367" s="20"/>
      <c r="P367" s="20"/>
      <c r="Q367" s="21"/>
      <c r="R367" s="21"/>
      <c r="S367" s="22"/>
      <c r="T367" s="20"/>
      <c r="U367" s="20"/>
      <c r="V367" s="20"/>
      <c r="W367" s="20"/>
      <c r="X367" s="20"/>
      <c r="Y367" s="20"/>
      <c r="Z367" s="20"/>
      <c r="AA367" s="20"/>
      <c r="AB367" s="18"/>
      <c r="AC367" s="20"/>
      <c r="AD367" s="15" t="str">
        <f t="shared" si="30"/>
        <v/>
      </c>
      <c r="AE367" s="16" t="str">
        <f t="shared" si="31"/>
        <v/>
      </c>
      <c r="AF367" s="15" t="str">
        <f t="shared" si="32"/>
        <v/>
      </c>
      <c r="AG367" s="15">
        <f t="shared" si="33"/>
        <v>0</v>
      </c>
      <c r="AH367" s="15">
        <f t="shared" si="34"/>
        <v>0</v>
      </c>
      <c r="AI367" s="15" t="str">
        <f t="shared" si="35"/>
        <v/>
      </c>
      <c r="AJ367" s="15" t="str">
        <f>IF(AI367="","",IF(COUNTIFS($AI$9:AI367,AI367)=1,1,0))</f>
        <v/>
      </c>
      <c r="AK367" s="15" t="str">
        <f ca="1">IF(COUNTA(A367:AC367)=0,"",IF(OR(NOT(ISNUMBER(C367)),C367&lt;1),"Missing / invalid date",IF(A367="","Missing case ID",IF(COUNTIFS($A$9:$A$1008,A367)&gt;1,"Duplicate case ID",IF(C367&gt;TODAY(),"Future incident date",IF(OR(E367="",F367="",G367="",H367="",I367="",J367=""),"Complete required fields",IF(OR(AND(E367&lt;&gt;"",COUNTIFS(Setup!$F$13:$F$212,E367)=0),AND(F367&lt;&gt;"",COUNTIFS(Setup!$G$13:$G$212,F367)=0),AND(G367&lt;&gt;"",COUNTIFS(Setup!$H$13:$H$212,G367)=0),AND(H367&lt;&gt;"",COUNTIFS(Setup!$I$13:$I$212,H367)=0),AND(I367&lt;&gt;"",COUNTIFS(Setup!$J$13:$J$212,I367)=0),AND(J367&lt;&gt;"",COUNTIFS(Setup!$K$13:$K$212,J367)=0),AND(K367&lt;&gt;"",COUNTIFS(Setup!$L$13:$L$212,K367)=0),AND(L367&lt;&gt;"",COUNTIFS(Setup!$M$13:$M$212,L367)=0),AND(M367&lt;&gt;"",COUNTIFS(Setup!$N$13:$N$212,M367)=0),AND(N367&lt;&gt;"",COUNTIFS(Setup!$O$13:$O$212,N367)=0),AND(O367&lt;&gt;"",COUNTIFS(Setup!$P$13:$P$212,O367)=0),AND(P367&lt;&gt;"",COUNTIFS(Setup!$Q$13:$Q$212,P367)=0),AND(V367&lt;&gt;"",COUNTIFS(Setup!$R$13:$R$212,V367)=0),AND(W367&lt;&gt;"",COUNTIFS(Setup!$R$13:$R$212,W367)=0),AND(X367&lt;&gt;"",COUNTIFS(Setup!$S$13:$S$212,X367)=0),AND(Y367&lt;&gt;"",COUNTIFS(Setup!$S$13:$S$212,Y367)=0),AND(Z367&lt;&gt;"",COUNTIFS(Setup!$T$13:$T$212,Z367)=0)),"Use listed categories",IF(J367="Pending","Confirm work-relatedness",IF(COUNTIFS($AI$9:$AI$1008,AI367,$C$9:$C$1008,"&lt;&gt;"&amp;C367)&gt;0,"Event dates disagree",IF(OR(AND(Q367&lt;&gt;"",OR(NOT(ISNUMBER(Q367)),Q367&lt;0)),AND(R367&lt;&gt;"",OR(NOT(ISNUMBER(R367)),R367&lt;0)),AND(S367&lt;&gt;"",OR(NOT(ISNUMBER(S367)),S367&lt;0))),"Check days / cost",IF(AND(I367="Lost time",OR(NOT(ISNUMBER(Q367)),Q367&lt;1)),"Enter lost days",IF(AND(I367="Restricted / modified work",OR(NOT(ISNUMBER(R367)),R367&lt;1)),"Enter restricted days",IF(AND(Z367="Closed",NOT(ISNUMBER(AB367))),"Enter closure date",IF(AND(ISNUMBER(AB367),OR(AB367&lt;C367,AB367&gt;TODAY())),"Check closure date","Ready"))))))))))))))</f>
        <v/>
      </c>
    </row>
    <row r="368" spans="1:37" ht="24.95" customHeight="1">
      <c r="A368" s="23"/>
      <c r="B368" s="23"/>
      <c r="C368" s="24"/>
      <c r="D368" s="25"/>
      <c r="E368" s="26"/>
      <c r="F368" s="26"/>
      <c r="G368" s="26"/>
      <c r="H368" s="26"/>
      <c r="I368" s="26"/>
      <c r="J368" s="26"/>
      <c r="K368" s="26"/>
      <c r="L368" s="26"/>
      <c r="M368" s="26"/>
      <c r="N368" s="26"/>
      <c r="O368" s="26"/>
      <c r="P368" s="26"/>
      <c r="Q368" s="27"/>
      <c r="R368" s="27"/>
      <c r="S368" s="28"/>
      <c r="T368" s="26"/>
      <c r="U368" s="26"/>
      <c r="V368" s="26"/>
      <c r="W368" s="26"/>
      <c r="X368" s="26"/>
      <c r="Y368" s="26"/>
      <c r="Z368" s="26"/>
      <c r="AA368" s="26"/>
      <c r="AB368" s="24"/>
      <c r="AC368" s="26"/>
      <c r="AD368" s="15" t="str">
        <f t="shared" si="30"/>
        <v/>
      </c>
      <c r="AE368" s="16" t="str">
        <f t="shared" si="31"/>
        <v/>
      </c>
      <c r="AF368" s="15" t="str">
        <f t="shared" si="32"/>
        <v/>
      </c>
      <c r="AG368" s="15">
        <f t="shared" si="33"/>
        <v>0</v>
      </c>
      <c r="AH368" s="15">
        <f t="shared" si="34"/>
        <v>0</v>
      </c>
      <c r="AI368" s="15" t="str">
        <f t="shared" si="35"/>
        <v/>
      </c>
      <c r="AJ368" s="15" t="str">
        <f>IF(AI368="","",IF(COUNTIFS($AI$9:AI368,AI368)=1,1,0))</f>
        <v/>
      </c>
      <c r="AK368" s="15" t="str">
        <f ca="1">IF(COUNTA(A368:AC368)=0,"",IF(OR(NOT(ISNUMBER(C368)),C368&lt;1),"Missing / invalid date",IF(A368="","Missing case ID",IF(COUNTIFS($A$9:$A$1008,A368)&gt;1,"Duplicate case ID",IF(C368&gt;TODAY(),"Future incident date",IF(OR(E368="",F368="",G368="",H368="",I368="",J368=""),"Complete required fields",IF(OR(AND(E368&lt;&gt;"",COUNTIFS(Setup!$F$13:$F$212,E368)=0),AND(F368&lt;&gt;"",COUNTIFS(Setup!$G$13:$G$212,F368)=0),AND(G368&lt;&gt;"",COUNTIFS(Setup!$H$13:$H$212,G368)=0),AND(H368&lt;&gt;"",COUNTIFS(Setup!$I$13:$I$212,H368)=0),AND(I368&lt;&gt;"",COUNTIFS(Setup!$J$13:$J$212,I368)=0),AND(J368&lt;&gt;"",COUNTIFS(Setup!$K$13:$K$212,J368)=0),AND(K368&lt;&gt;"",COUNTIFS(Setup!$L$13:$L$212,K368)=0),AND(L368&lt;&gt;"",COUNTIFS(Setup!$M$13:$M$212,L368)=0),AND(M368&lt;&gt;"",COUNTIFS(Setup!$N$13:$N$212,M368)=0),AND(N368&lt;&gt;"",COUNTIFS(Setup!$O$13:$O$212,N368)=0),AND(O368&lt;&gt;"",COUNTIFS(Setup!$P$13:$P$212,O368)=0),AND(P368&lt;&gt;"",COUNTIFS(Setup!$Q$13:$Q$212,P368)=0),AND(V368&lt;&gt;"",COUNTIFS(Setup!$R$13:$R$212,V368)=0),AND(W368&lt;&gt;"",COUNTIFS(Setup!$R$13:$R$212,W368)=0),AND(X368&lt;&gt;"",COUNTIFS(Setup!$S$13:$S$212,X368)=0),AND(Y368&lt;&gt;"",COUNTIFS(Setup!$S$13:$S$212,Y368)=0),AND(Z368&lt;&gt;"",COUNTIFS(Setup!$T$13:$T$212,Z368)=0)),"Use listed categories",IF(J368="Pending","Confirm work-relatedness",IF(COUNTIFS($AI$9:$AI$1008,AI368,$C$9:$C$1008,"&lt;&gt;"&amp;C368)&gt;0,"Event dates disagree",IF(OR(AND(Q368&lt;&gt;"",OR(NOT(ISNUMBER(Q368)),Q368&lt;0)),AND(R368&lt;&gt;"",OR(NOT(ISNUMBER(R368)),R368&lt;0)),AND(S368&lt;&gt;"",OR(NOT(ISNUMBER(S368)),S368&lt;0))),"Check days / cost",IF(AND(I368="Lost time",OR(NOT(ISNUMBER(Q368)),Q368&lt;1)),"Enter lost days",IF(AND(I368="Restricted / modified work",OR(NOT(ISNUMBER(R368)),R368&lt;1)),"Enter restricted days",IF(AND(Z368="Closed",NOT(ISNUMBER(AB368))),"Enter closure date",IF(AND(ISNUMBER(AB368),OR(AB368&lt;C368,AB368&gt;TODAY())),"Check closure date","Ready"))))))))))))))</f>
        <v/>
      </c>
    </row>
    <row r="369" spans="1:37" ht="24.95" customHeight="1">
      <c r="A369" s="17"/>
      <c r="B369" s="17"/>
      <c r="C369" s="18"/>
      <c r="D369" s="19"/>
      <c r="E369" s="20"/>
      <c r="F369" s="20"/>
      <c r="G369" s="20"/>
      <c r="H369" s="20"/>
      <c r="I369" s="20"/>
      <c r="J369" s="20"/>
      <c r="K369" s="20"/>
      <c r="L369" s="20"/>
      <c r="M369" s="20"/>
      <c r="N369" s="20"/>
      <c r="O369" s="20"/>
      <c r="P369" s="20"/>
      <c r="Q369" s="21"/>
      <c r="R369" s="21"/>
      <c r="S369" s="22"/>
      <c r="T369" s="20"/>
      <c r="U369" s="20"/>
      <c r="V369" s="20"/>
      <c r="W369" s="20"/>
      <c r="X369" s="20"/>
      <c r="Y369" s="20"/>
      <c r="Z369" s="20"/>
      <c r="AA369" s="20"/>
      <c r="AB369" s="18"/>
      <c r="AC369" s="20"/>
      <c r="AD369" s="15" t="str">
        <f t="shared" si="30"/>
        <v/>
      </c>
      <c r="AE369" s="16" t="str">
        <f t="shared" si="31"/>
        <v/>
      </c>
      <c r="AF369" s="15" t="str">
        <f t="shared" si="32"/>
        <v/>
      </c>
      <c r="AG369" s="15">
        <f t="shared" si="33"/>
        <v>0</v>
      </c>
      <c r="AH369" s="15">
        <f t="shared" si="34"/>
        <v>0</v>
      </c>
      <c r="AI369" s="15" t="str">
        <f t="shared" si="35"/>
        <v/>
      </c>
      <c r="AJ369" s="15" t="str">
        <f>IF(AI369="","",IF(COUNTIFS($AI$9:AI369,AI369)=1,1,0))</f>
        <v/>
      </c>
      <c r="AK369" s="15" t="str">
        <f ca="1">IF(COUNTA(A369:AC369)=0,"",IF(OR(NOT(ISNUMBER(C369)),C369&lt;1),"Missing / invalid date",IF(A369="","Missing case ID",IF(COUNTIFS($A$9:$A$1008,A369)&gt;1,"Duplicate case ID",IF(C369&gt;TODAY(),"Future incident date",IF(OR(E369="",F369="",G369="",H369="",I369="",J369=""),"Complete required fields",IF(OR(AND(E369&lt;&gt;"",COUNTIFS(Setup!$F$13:$F$212,E369)=0),AND(F369&lt;&gt;"",COUNTIFS(Setup!$G$13:$G$212,F369)=0),AND(G369&lt;&gt;"",COUNTIFS(Setup!$H$13:$H$212,G369)=0),AND(H369&lt;&gt;"",COUNTIFS(Setup!$I$13:$I$212,H369)=0),AND(I369&lt;&gt;"",COUNTIFS(Setup!$J$13:$J$212,I369)=0),AND(J369&lt;&gt;"",COUNTIFS(Setup!$K$13:$K$212,J369)=0),AND(K369&lt;&gt;"",COUNTIFS(Setup!$L$13:$L$212,K369)=0),AND(L369&lt;&gt;"",COUNTIFS(Setup!$M$13:$M$212,L369)=0),AND(M369&lt;&gt;"",COUNTIFS(Setup!$N$13:$N$212,M369)=0),AND(N369&lt;&gt;"",COUNTIFS(Setup!$O$13:$O$212,N369)=0),AND(O369&lt;&gt;"",COUNTIFS(Setup!$P$13:$P$212,O369)=0),AND(P369&lt;&gt;"",COUNTIFS(Setup!$Q$13:$Q$212,P369)=0),AND(V369&lt;&gt;"",COUNTIFS(Setup!$R$13:$R$212,V369)=0),AND(W369&lt;&gt;"",COUNTIFS(Setup!$R$13:$R$212,W369)=0),AND(X369&lt;&gt;"",COUNTIFS(Setup!$S$13:$S$212,X369)=0),AND(Y369&lt;&gt;"",COUNTIFS(Setup!$S$13:$S$212,Y369)=0),AND(Z369&lt;&gt;"",COUNTIFS(Setup!$T$13:$T$212,Z369)=0)),"Use listed categories",IF(J369="Pending","Confirm work-relatedness",IF(COUNTIFS($AI$9:$AI$1008,AI369,$C$9:$C$1008,"&lt;&gt;"&amp;C369)&gt;0,"Event dates disagree",IF(OR(AND(Q369&lt;&gt;"",OR(NOT(ISNUMBER(Q369)),Q369&lt;0)),AND(R369&lt;&gt;"",OR(NOT(ISNUMBER(R369)),R369&lt;0)),AND(S369&lt;&gt;"",OR(NOT(ISNUMBER(S369)),S369&lt;0))),"Check days / cost",IF(AND(I369="Lost time",OR(NOT(ISNUMBER(Q369)),Q369&lt;1)),"Enter lost days",IF(AND(I369="Restricted / modified work",OR(NOT(ISNUMBER(R369)),R369&lt;1)),"Enter restricted days",IF(AND(Z369="Closed",NOT(ISNUMBER(AB369))),"Enter closure date",IF(AND(ISNUMBER(AB369),OR(AB369&lt;C369,AB369&gt;TODAY())),"Check closure date","Ready"))))))))))))))</f>
        <v/>
      </c>
    </row>
    <row r="370" spans="1:37" ht="24.95" customHeight="1">
      <c r="A370" s="23"/>
      <c r="B370" s="23"/>
      <c r="C370" s="24"/>
      <c r="D370" s="25"/>
      <c r="E370" s="26"/>
      <c r="F370" s="26"/>
      <c r="G370" s="26"/>
      <c r="H370" s="26"/>
      <c r="I370" s="26"/>
      <c r="J370" s="26"/>
      <c r="K370" s="26"/>
      <c r="L370" s="26"/>
      <c r="M370" s="26"/>
      <c r="N370" s="26"/>
      <c r="O370" s="26"/>
      <c r="P370" s="26"/>
      <c r="Q370" s="27"/>
      <c r="R370" s="27"/>
      <c r="S370" s="28"/>
      <c r="T370" s="26"/>
      <c r="U370" s="26"/>
      <c r="V370" s="26"/>
      <c r="W370" s="26"/>
      <c r="X370" s="26"/>
      <c r="Y370" s="26"/>
      <c r="Z370" s="26"/>
      <c r="AA370" s="26"/>
      <c r="AB370" s="24"/>
      <c r="AC370" s="26"/>
      <c r="AD370" s="15" t="str">
        <f t="shared" si="30"/>
        <v/>
      </c>
      <c r="AE370" s="16" t="str">
        <f t="shared" si="31"/>
        <v/>
      </c>
      <c r="AF370" s="15" t="str">
        <f t="shared" si="32"/>
        <v/>
      </c>
      <c r="AG370" s="15">
        <f t="shared" si="33"/>
        <v>0</v>
      </c>
      <c r="AH370" s="15">
        <f t="shared" si="34"/>
        <v>0</v>
      </c>
      <c r="AI370" s="15" t="str">
        <f t="shared" si="35"/>
        <v/>
      </c>
      <c r="AJ370" s="15" t="str">
        <f>IF(AI370="","",IF(COUNTIFS($AI$9:AI370,AI370)=1,1,0))</f>
        <v/>
      </c>
      <c r="AK370" s="15" t="str">
        <f ca="1">IF(COUNTA(A370:AC370)=0,"",IF(OR(NOT(ISNUMBER(C370)),C370&lt;1),"Missing / invalid date",IF(A370="","Missing case ID",IF(COUNTIFS($A$9:$A$1008,A370)&gt;1,"Duplicate case ID",IF(C370&gt;TODAY(),"Future incident date",IF(OR(E370="",F370="",G370="",H370="",I370="",J370=""),"Complete required fields",IF(OR(AND(E370&lt;&gt;"",COUNTIFS(Setup!$F$13:$F$212,E370)=0),AND(F370&lt;&gt;"",COUNTIFS(Setup!$G$13:$G$212,F370)=0),AND(G370&lt;&gt;"",COUNTIFS(Setup!$H$13:$H$212,G370)=0),AND(H370&lt;&gt;"",COUNTIFS(Setup!$I$13:$I$212,H370)=0),AND(I370&lt;&gt;"",COUNTIFS(Setup!$J$13:$J$212,I370)=0),AND(J370&lt;&gt;"",COUNTIFS(Setup!$K$13:$K$212,J370)=0),AND(K370&lt;&gt;"",COUNTIFS(Setup!$L$13:$L$212,K370)=0),AND(L370&lt;&gt;"",COUNTIFS(Setup!$M$13:$M$212,L370)=0),AND(M370&lt;&gt;"",COUNTIFS(Setup!$N$13:$N$212,M370)=0),AND(N370&lt;&gt;"",COUNTIFS(Setup!$O$13:$O$212,N370)=0),AND(O370&lt;&gt;"",COUNTIFS(Setup!$P$13:$P$212,O370)=0),AND(P370&lt;&gt;"",COUNTIFS(Setup!$Q$13:$Q$212,P370)=0),AND(V370&lt;&gt;"",COUNTIFS(Setup!$R$13:$R$212,V370)=0),AND(W370&lt;&gt;"",COUNTIFS(Setup!$R$13:$R$212,W370)=0),AND(X370&lt;&gt;"",COUNTIFS(Setup!$S$13:$S$212,X370)=0),AND(Y370&lt;&gt;"",COUNTIFS(Setup!$S$13:$S$212,Y370)=0),AND(Z370&lt;&gt;"",COUNTIFS(Setup!$T$13:$T$212,Z370)=0)),"Use listed categories",IF(J370="Pending","Confirm work-relatedness",IF(COUNTIFS($AI$9:$AI$1008,AI370,$C$9:$C$1008,"&lt;&gt;"&amp;C370)&gt;0,"Event dates disagree",IF(OR(AND(Q370&lt;&gt;"",OR(NOT(ISNUMBER(Q370)),Q370&lt;0)),AND(R370&lt;&gt;"",OR(NOT(ISNUMBER(R370)),R370&lt;0)),AND(S370&lt;&gt;"",OR(NOT(ISNUMBER(S370)),S370&lt;0))),"Check days / cost",IF(AND(I370="Lost time",OR(NOT(ISNUMBER(Q370)),Q370&lt;1)),"Enter lost days",IF(AND(I370="Restricted / modified work",OR(NOT(ISNUMBER(R370)),R370&lt;1)),"Enter restricted days",IF(AND(Z370="Closed",NOT(ISNUMBER(AB370))),"Enter closure date",IF(AND(ISNUMBER(AB370),OR(AB370&lt;C370,AB370&gt;TODAY())),"Check closure date","Ready"))))))))))))))</f>
        <v/>
      </c>
    </row>
    <row r="371" spans="1:37" ht="24.95" customHeight="1">
      <c r="A371" s="17"/>
      <c r="B371" s="17"/>
      <c r="C371" s="18"/>
      <c r="D371" s="19"/>
      <c r="E371" s="20"/>
      <c r="F371" s="20"/>
      <c r="G371" s="20"/>
      <c r="H371" s="20"/>
      <c r="I371" s="20"/>
      <c r="J371" s="20"/>
      <c r="K371" s="20"/>
      <c r="L371" s="20"/>
      <c r="M371" s="20"/>
      <c r="N371" s="20"/>
      <c r="O371" s="20"/>
      <c r="P371" s="20"/>
      <c r="Q371" s="21"/>
      <c r="R371" s="21"/>
      <c r="S371" s="22"/>
      <c r="T371" s="20"/>
      <c r="U371" s="20"/>
      <c r="V371" s="20"/>
      <c r="W371" s="20"/>
      <c r="X371" s="20"/>
      <c r="Y371" s="20"/>
      <c r="Z371" s="20"/>
      <c r="AA371" s="20"/>
      <c r="AB371" s="18"/>
      <c r="AC371" s="20"/>
      <c r="AD371" s="15" t="str">
        <f t="shared" si="30"/>
        <v/>
      </c>
      <c r="AE371" s="16" t="str">
        <f t="shared" si="31"/>
        <v/>
      </c>
      <c r="AF371" s="15" t="str">
        <f t="shared" si="32"/>
        <v/>
      </c>
      <c r="AG371" s="15">
        <f t="shared" si="33"/>
        <v>0</v>
      </c>
      <c r="AH371" s="15">
        <f t="shared" si="34"/>
        <v>0</v>
      </c>
      <c r="AI371" s="15" t="str">
        <f t="shared" si="35"/>
        <v/>
      </c>
      <c r="AJ371" s="15" t="str">
        <f>IF(AI371="","",IF(COUNTIFS($AI$9:AI371,AI371)=1,1,0))</f>
        <v/>
      </c>
      <c r="AK371" s="15" t="str">
        <f ca="1">IF(COUNTA(A371:AC371)=0,"",IF(OR(NOT(ISNUMBER(C371)),C371&lt;1),"Missing / invalid date",IF(A371="","Missing case ID",IF(COUNTIFS($A$9:$A$1008,A371)&gt;1,"Duplicate case ID",IF(C371&gt;TODAY(),"Future incident date",IF(OR(E371="",F371="",G371="",H371="",I371="",J371=""),"Complete required fields",IF(OR(AND(E371&lt;&gt;"",COUNTIFS(Setup!$F$13:$F$212,E371)=0),AND(F371&lt;&gt;"",COUNTIFS(Setup!$G$13:$G$212,F371)=0),AND(G371&lt;&gt;"",COUNTIFS(Setup!$H$13:$H$212,G371)=0),AND(H371&lt;&gt;"",COUNTIFS(Setup!$I$13:$I$212,H371)=0),AND(I371&lt;&gt;"",COUNTIFS(Setup!$J$13:$J$212,I371)=0),AND(J371&lt;&gt;"",COUNTIFS(Setup!$K$13:$K$212,J371)=0),AND(K371&lt;&gt;"",COUNTIFS(Setup!$L$13:$L$212,K371)=0),AND(L371&lt;&gt;"",COUNTIFS(Setup!$M$13:$M$212,L371)=0),AND(M371&lt;&gt;"",COUNTIFS(Setup!$N$13:$N$212,M371)=0),AND(N371&lt;&gt;"",COUNTIFS(Setup!$O$13:$O$212,N371)=0),AND(O371&lt;&gt;"",COUNTIFS(Setup!$P$13:$P$212,O371)=0),AND(P371&lt;&gt;"",COUNTIFS(Setup!$Q$13:$Q$212,P371)=0),AND(V371&lt;&gt;"",COUNTIFS(Setup!$R$13:$R$212,V371)=0),AND(W371&lt;&gt;"",COUNTIFS(Setup!$R$13:$R$212,W371)=0),AND(X371&lt;&gt;"",COUNTIFS(Setup!$S$13:$S$212,X371)=0),AND(Y371&lt;&gt;"",COUNTIFS(Setup!$S$13:$S$212,Y371)=0),AND(Z371&lt;&gt;"",COUNTIFS(Setup!$T$13:$T$212,Z371)=0)),"Use listed categories",IF(J371="Pending","Confirm work-relatedness",IF(COUNTIFS($AI$9:$AI$1008,AI371,$C$9:$C$1008,"&lt;&gt;"&amp;C371)&gt;0,"Event dates disagree",IF(OR(AND(Q371&lt;&gt;"",OR(NOT(ISNUMBER(Q371)),Q371&lt;0)),AND(R371&lt;&gt;"",OR(NOT(ISNUMBER(R371)),R371&lt;0)),AND(S371&lt;&gt;"",OR(NOT(ISNUMBER(S371)),S371&lt;0))),"Check days / cost",IF(AND(I371="Lost time",OR(NOT(ISNUMBER(Q371)),Q371&lt;1)),"Enter lost days",IF(AND(I371="Restricted / modified work",OR(NOT(ISNUMBER(R371)),R371&lt;1)),"Enter restricted days",IF(AND(Z371="Closed",NOT(ISNUMBER(AB371))),"Enter closure date",IF(AND(ISNUMBER(AB371),OR(AB371&lt;C371,AB371&gt;TODAY())),"Check closure date","Ready"))))))))))))))</f>
        <v/>
      </c>
    </row>
    <row r="372" spans="1:37" ht="24.95" customHeight="1">
      <c r="A372" s="23"/>
      <c r="B372" s="23"/>
      <c r="C372" s="24"/>
      <c r="D372" s="25"/>
      <c r="E372" s="26"/>
      <c r="F372" s="26"/>
      <c r="G372" s="26"/>
      <c r="H372" s="26"/>
      <c r="I372" s="26"/>
      <c r="J372" s="26"/>
      <c r="K372" s="26"/>
      <c r="L372" s="26"/>
      <c r="M372" s="26"/>
      <c r="N372" s="26"/>
      <c r="O372" s="26"/>
      <c r="P372" s="26"/>
      <c r="Q372" s="27"/>
      <c r="R372" s="27"/>
      <c r="S372" s="28"/>
      <c r="T372" s="26"/>
      <c r="U372" s="26"/>
      <c r="V372" s="26"/>
      <c r="W372" s="26"/>
      <c r="X372" s="26"/>
      <c r="Y372" s="26"/>
      <c r="Z372" s="26"/>
      <c r="AA372" s="26"/>
      <c r="AB372" s="24"/>
      <c r="AC372" s="26"/>
      <c r="AD372" s="15" t="str">
        <f t="shared" si="30"/>
        <v/>
      </c>
      <c r="AE372" s="16" t="str">
        <f t="shared" si="31"/>
        <v/>
      </c>
      <c r="AF372" s="15" t="str">
        <f t="shared" si="32"/>
        <v/>
      </c>
      <c r="AG372" s="15">
        <f t="shared" si="33"/>
        <v>0</v>
      </c>
      <c r="AH372" s="15">
        <f t="shared" si="34"/>
        <v>0</v>
      </c>
      <c r="AI372" s="15" t="str">
        <f t="shared" si="35"/>
        <v/>
      </c>
      <c r="AJ372" s="15" t="str">
        <f>IF(AI372="","",IF(COUNTIFS($AI$9:AI372,AI372)=1,1,0))</f>
        <v/>
      </c>
      <c r="AK372" s="15" t="str">
        <f ca="1">IF(COUNTA(A372:AC372)=0,"",IF(OR(NOT(ISNUMBER(C372)),C372&lt;1),"Missing / invalid date",IF(A372="","Missing case ID",IF(COUNTIFS($A$9:$A$1008,A372)&gt;1,"Duplicate case ID",IF(C372&gt;TODAY(),"Future incident date",IF(OR(E372="",F372="",G372="",H372="",I372="",J372=""),"Complete required fields",IF(OR(AND(E372&lt;&gt;"",COUNTIFS(Setup!$F$13:$F$212,E372)=0),AND(F372&lt;&gt;"",COUNTIFS(Setup!$G$13:$G$212,F372)=0),AND(G372&lt;&gt;"",COUNTIFS(Setup!$H$13:$H$212,G372)=0),AND(H372&lt;&gt;"",COUNTIFS(Setup!$I$13:$I$212,H372)=0),AND(I372&lt;&gt;"",COUNTIFS(Setup!$J$13:$J$212,I372)=0),AND(J372&lt;&gt;"",COUNTIFS(Setup!$K$13:$K$212,J372)=0),AND(K372&lt;&gt;"",COUNTIFS(Setup!$L$13:$L$212,K372)=0),AND(L372&lt;&gt;"",COUNTIFS(Setup!$M$13:$M$212,L372)=0),AND(M372&lt;&gt;"",COUNTIFS(Setup!$N$13:$N$212,M372)=0),AND(N372&lt;&gt;"",COUNTIFS(Setup!$O$13:$O$212,N372)=0),AND(O372&lt;&gt;"",COUNTIFS(Setup!$P$13:$P$212,O372)=0),AND(P372&lt;&gt;"",COUNTIFS(Setup!$Q$13:$Q$212,P372)=0),AND(V372&lt;&gt;"",COUNTIFS(Setup!$R$13:$R$212,V372)=0),AND(W372&lt;&gt;"",COUNTIFS(Setup!$R$13:$R$212,W372)=0),AND(X372&lt;&gt;"",COUNTIFS(Setup!$S$13:$S$212,X372)=0),AND(Y372&lt;&gt;"",COUNTIFS(Setup!$S$13:$S$212,Y372)=0),AND(Z372&lt;&gt;"",COUNTIFS(Setup!$T$13:$T$212,Z372)=0)),"Use listed categories",IF(J372="Pending","Confirm work-relatedness",IF(COUNTIFS($AI$9:$AI$1008,AI372,$C$9:$C$1008,"&lt;&gt;"&amp;C372)&gt;0,"Event dates disagree",IF(OR(AND(Q372&lt;&gt;"",OR(NOT(ISNUMBER(Q372)),Q372&lt;0)),AND(R372&lt;&gt;"",OR(NOT(ISNUMBER(R372)),R372&lt;0)),AND(S372&lt;&gt;"",OR(NOT(ISNUMBER(S372)),S372&lt;0))),"Check days / cost",IF(AND(I372="Lost time",OR(NOT(ISNUMBER(Q372)),Q372&lt;1)),"Enter lost days",IF(AND(I372="Restricted / modified work",OR(NOT(ISNUMBER(R372)),R372&lt;1)),"Enter restricted days",IF(AND(Z372="Closed",NOT(ISNUMBER(AB372))),"Enter closure date",IF(AND(ISNUMBER(AB372),OR(AB372&lt;C372,AB372&gt;TODAY())),"Check closure date","Ready"))))))))))))))</f>
        <v/>
      </c>
    </row>
    <row r="373" spans="1:37" ht="24.95" customHeight="1">
      <c r="A373" s="17"/>
      <c r="B373" s="17"/>
      <c r="C373" s="18"/>
      <c r="D373" s="19"/>
      <c r="E373" s="20"/>
      <c r="F373" s="20"/>
      <c r="G373" s="20"/>
      <c r="H373" s="20"/>
      <c r="I373" s="20"/>
      <c r="J373" s="20"/>
      <c r="K373" s="20"/>
      <c r="L373" s="20"/>
      <c r="M373" s="20"/>
      <c r="N373" s="20"/>
      <c r="O373" s="20"/>
      <c r="P373" s="20"/>
      <c r="Q373" s="21"/>
      <c r="R373" s="21"/>
      <c r="S373" s="22"/>
      <c r="T373" s="20"/>
      <c r="U373" s="20"/>
      <c r="V373" s="20"/>
      <c r="W373" s="20"/>
      <c r="X373" s="20"/>
      <c r="Y373" s="20"/>
      <c r="Z373" s="20"/>
      <c r="AA373" s="20"/>
      <c r="AB373" s="18"/>
      <c r="AC373" s="20"/>
      <c r="AD373" s="15" t="str">
        <f t="shared" si="30"/>
        <v/>
      </c>
      <c r="AE373" s="16" t="str">
        <f t="shared" si="31"/>
        <v/>
      </c>
      <c r="AF373" s="15" t="str">
        <f t="shared" si="32"/>
        <v/>
      </c>
      <c r="AG373" s="15">
        <f t="shared" si="33"/>
        <v>0</v>
      </c>
      <c r="AH373" s="15">
        <f t="shared" si="34"/>
        <v>0</v>
      </c>
      <c r="AI373" s="15" t="str">
        <f t="shared" si="35"/>
        <v/>
      </c>
      <c r="AJ373" s="15" t="str">
        <f>IF(AI373="","",IF(COUNTIFS($AI$9:AI373,AI373)=1,1,0))</f>
        <v/>
      </c>
      <c r="AK373" s="15" t="str">
        <f ca="1">IF(COUNTA(A373:AC373)=0,"",IF(OR(NOT(ISNUMBER(C373)),C373&lt;1),"Missing / invalid date",IF(A373="","Missing case ID",IF(COUNTIFS($A$9:$A$1008,A373)&gt;1,"Duplicate case ID",IF(C373&gt;TODAY(),"Future incident date",IF(OR(E373="",F373="",G373="",H373="",I373="",J373=""),"Complete required fields",IF(OR(AND(E373&lt;&gt;"",COUNTIFS(Setup!$F$13:$F$212,E373)=0),AND(F373&lt;&gt;"",COUNTIFS(Setup!$G$13:$G$212,F373)=0),AND(G373&lt;&gt;"",COUNTIFS(Setup!$H$13:$H$212,G373)=0),AND(H373&lt;&gt;"",COUNTIFS(Setup!$I$13:$I$212,H373)=0),AND(I373&lt;&gt;"",COUNTIFS(Setup!$J$13:$J$212,I373)=0),AND(J373&lt;&gt;"",COUNTIFS(Setup!$K$13:$K$212,J373)=0),AND(K373&lt;&gt;"",COUNTIFS(Setup!$L$13:$L$212,K373)=0),AND(L373&lt;&gt;"",COUNTIFS(Setup!$M$13:$M$212,L373)=0),AND(M373&lt;&gt;"",COUNTIFS(Setup!$N$13:$N$212,M373)=0),AND(N373&lt;&gt;"",COUNTIFS(Setup!$O$13:$O$212,N373)=0),AND(O373&lt;&gt;"",COUNTIFS(Setup!$P$13:$P$212,O373)=0),AND(P373&lt;&gt;"",COUNTIFS(Setup!$Q$13:$Q$212,P373)=0),AND(V373&lt;&gt;"",COUNTIFS(Setup!$R$13:$R$212,V373)=0),AND(W373&lt;&gt;"",COUNTIFS(Setup!$R$13:$R$212,W373)=0),AND(X373&lt;&gt;"",COUNTIFS(Setup!$S$13:$S$212,X373)=0),AND(Y373&lt;&gt;"",COUNTIFS(Setup!$S$13:$S$212,Y373)=0),AND(Z373&lt;&gt;"",COUNTIFS(Setup!$T$13:$T$212,Z373)=0)),"Use listed categories",IF(J373="Pending","Confirm work-relatedness",IF(COUNTIFS($AI$9:$AI$1008,AI373,$C$9:$C$1008,"&lt;&gt;"&amp;C373)&gt;0,"Event dates disagree",IF(OR(AND(Q373&lt;&gt;"",OR(NOT(ISNUMBER(Q373)),Q373&lt;0)),AND(R373&lt;&gt;"",OR(NOT(ISNUMBER(R373)),R373&lt;0)),AND(S373&lt;&gt;"",OR(NOT(ISNUMBER(S373)),S373&lt;0))),"Check days / cost",IF(AND(I373="Lost time",OR(NOT(ISNUMBER(Q373)),Q373&lt;1)),"Enter lost days",IF(AND(I373="Restricted / modified work",OR(NOT(ISNUMBER(R373)),R373&lt;1)),"Enter restricted days",IF(AND(Z373="Closed",NOT(ISNUMBER(AB373))),"Enter closure date",IF(AND(ISNUMBER(AB373),OR(AB373&lt;C373,AB373&gt;TODAY())),"Check closure date","Ready"))))))))))))))</f>
        <v/>
      </c>
    </row>
    <row r="374" spans="1:37" ht="24.95" customHeight="1">
      <c r="A374" s="23"/>
      <c r="B374" s="23"/>
      <c r="C374" s="24"/>
      <c r="D374" s="25"/>
      <c r="E374" s="26"/>
      <c r="F374" s="26"/>
      <c r="G374" s="26"/>
      <c r="H374" s="26"/>
      <c r="I374" s="26"/>
      <c r="J374" s="26"/>
      <c r="K374" s="26"/>
      <c r="L374" s="26"/>
      <c r="M374" s="26"/>
      <c r="N374" s="26"/>
      <c r="O374" s="26"/>
      <c r="P374" s="26"/>
      <c r="Q374" s="27"/>
      <c r="R374" s="27"/>
      <c r="S374" s="28"/>
      <c r="T374" s="26"/>
      <c r="U374" s="26"/>
      <c r="V374" s="26"/>
      <c r="W374" s="26"/>
      <c r="X374" s="26"/>
      <c r="Y374" s="26"/>
      <c r="Z374" s="26"/>
      <c r="AA374" s="26"/>
      <c r="AB374" s="24"/>
      <c r="AC374" s="26"/>
      <c r="AD374" s="15" t="str">
        <f t="shared" si="30"/>
        <v/>
      </c>
      <c r="AE374" s="16" t="str">
        <f t="shared" si="31"/>
        <v/>
      </c>
      <c r="AF374" s="15" t="str">
        <f t="shared" si="32"/>
        <v/>
      </c>
      <c r="AG374" s="15">
        <f t="shared" si="33"/>
        <v>0</v>
      </c>
      <c r="AH374" s="15">
        <f t="shared" si="34"/>
        <v>0</v>
      </c>
      <c r="AI374" s="15" t="str">
        <f t="shared" si="35"/>
        <v/>
      </c>
      <c r="AJ374" s="15" t="str">
        <f>IF(AI374="","",IF(COUNTIFS($AI$9:AI374,AI374)=1,1,0))</f>
        <v/>
      </c>
      <c r="AK374" s="15" t="str">
        <f ca="1">IF(COUNTA(A374:AC374)=0,"",IF(OR(NOT(ISNUMBER(C374)),C374&lt;1),"Missing / invalid date",IF(A374="","Missing case ID",IF(COUNTIFS($A$9:$A$1008,A374)&gt;1,"Duplicate case ID",IF(C374&gt;TODAY(),"Future incident date",IF(OR(E374="",F374="",G374="",H374="",I374="",J374=""),"Complete required fields",IF(OR(AND(E374&lt;&gt;"",COUNTIFS(Setup!$F$13:$F$212,E374)=0),AND(F374&lt;&gt;"",COUNTIFS(Setup!$G$13:$G$212,F374)=0),AND(G374&lt;&gt;"",COUNTIFS(Setup!$H$13:$H$212,G374)=0),AND(H374&lt;&gt;"",COUNTIFS(Setup!$I$13:$I$212,H374)=0),AND(I374&lt;&gt;"",COUNTIFS(Setup!$J$13:$J$212,I374)=0),AND(J374&lt;&gt;"",COUNTIFS(Setup!$K$13:$K$212,J374)=0),AND(K374&lt;&gt;"",COUNTIFS(Setup!$L$13:$L$212,K374)=0),AND(L374&lt;&gt;"",COUNTIFS(Setup!$M$13:$M$212,L374)=0),AND(M374&lt;&gt;"",COUNTIFS(Setup!$N$13:$N$212,M374)=0),AND(N374&lt;&gt;"",COUNTIFS(Setup!$O$13:$O$212,N374)=0),AND(O374&lt;&gt;"",COUNTIFS(Setup!$P$13:$P$212,O374)=0),AND(P374&lt;&gt;"",COUNTIFS(Setup!$Q$13:$Q$212,P374)=0),AND(V374&lt;&gt;"",COUNTIFS(Setup!$R$13:$R$212,V374)=0),AND(W374&lt;&gt;"",COUNTIFS(Setup!$R$13:$R$212,W374)=0),AND(X374&lt;&gt;"",COUNTIFS(Setup!$S$13:$S$212,X374)=0),AND(Y374&lt;&gt;"",COUNTIFS(Setup!$S$13:$S$212,Y374)=0),AND(Z374&lt;&gt;"",COUNTIFS(Setup!$T$13:$T$212,Z374)=0)),"Use listed categories",IF(J374="Pending","Confirm work-relatedness",IF(COUNTIFS($AI$9:$AI$1008,AI374,$C$9:$C$1008,"&lt;&gt;"&amp;C374)&gt;0,"Event dates disagree",IF(OR(AND(Q374&lt;&gt;"",OR(NOT(ISNUMBER(Q374)),Q374&lt;0)),AND(R374&lt;&gt;"",OR(NOT(ISNUMBER(R374)),R374&lt;0)),AND(S374&lt;&gt;"",OR(NOT(ISNUMBER(S374)),S374&lt;0))),"Check days / cost",IF(AND(I374="Lost time",OR(NOT(ISNUMBER(Q374)),Q374&lt;1)),"Enter lost days",IF(AND(I374="Restricted / modified work",OR(NOT(ISNUMBER(R374)),R374&lt;1)),"Enter restricted days",IF(AND(Z374="Closed",NOT(ISNUMBER(AB374))),"Enter closure date",IF(AND(ISNUMBER(AB374),OR(AB374&lt;C374,AB374&gt;TODAY())),"Check closure date","Ready"))))))))))))))</f>
        <v/>
      </c>
    </row>
    <row r="375" spans="1:37" ht="24.95" customHeight="1">
      <c r="A375" s="17"/>
      <c r="B375" s="17"/>
      <c r="C375" s="18"/>
      <c r="D375" s="19"/>
      <c r="E375" s="20"/>
      <c r="F375" s="20"/>
      <c r="G375" s="20"/>
      <c r="H375" s="20"/>
      <c r="I375" s="20"/>
      <c r="J375" s="20"/>
      <c r="K375" s="20"/>
      <c r="L375" s="20"/>
      <c r="M375" s="20"/>
      <c r="N375" s="20"/>
      <c r="O375" s="20"/>
      <c r="P375" s="20"/>
      <c r="Q375" s="21"/>
      <c r="R375" s="21"/>
      <c r="S375" s="22"/>
      <c r="T375" s="20"/>
      <c r="U375" s="20"/>
      <c r="V375" s="20"/>
      <c r="W375" s="20"/>
      <c r="X375" s="20"/>
      <c r="Y375" s="20"/>
      <c r="Z375" s="20"/>
      <c r="AA375" s="20"/>
      <c r="AB375" s="18"/>
      <c r="AC375" s="20"/>
      <c r="AD375" s="15" t="str">
        <f t="shared" si="30"/>
        <v/>
      </c>
      <c r="AE375" s="16" t="str">
        <f t="shared" si="31"/>
        <v/>
      </c>
      <c r="AF375" s="15" t="str">
        <f t="shared" si="32"/>
        <v/>
      </c>
      <c r="AG375" s="15">
        <f t="shared" si="33"/>
        <v>0</v>
      </c>
      <c r="AH375" s="15">
        <f t="shared" si="34"/>
        <v>0</v>
      </c>
      <c r="AI375" s="15" t="str">
        <f t="shared" si="35"/>
        <v/>
      </c>
      <c r="AJ375" s="15" t="str">
        <f>IF(AI375="","",IF(COUNTIFS($AI$9:AI375,AI375)=1,1,0))</f>
        <v/>
      </c>
      <c r="AK375" s="15" t="str">
        <f ca="1">IF(COUNTA(A375:AC375)=0,"",IF(OR(NOT(ISNUMBER(C375)),C375&lt;1),"Missing / invalid date",IF(A375="","Missing case ID",IF(COUNTIFS($A$9:$A$1008,A375)&gt;1,"Duplicate case ID",IF(C375&gt;TODAY(),"Future incident date",IF(OR(E375="",F375="",G375="",H375="",I375="",J375=""),"Complete required fields",IF(OR(AND(E375&lt;&gt;"",COUNTIFS(Setup!$F$13:$F$212,E375)=0),AND(F375&lt;&gt;"",COUNTIFS(Setup!$G$13:$G$212,F375)=0),AND(G375&lt;&gt;"",COUNTIFS(Setup!$H$13:$H$212,G375)=0),AND(H375&lt;&gt;"",COUNTIFS(Setup!$I$13:$I$212,H375)=0),AND(I375&lt;&gt;"",COUNTIFS(Setup!$J$13:$J$212,I375)=0),AND(J375&lt;&gt;"",COUNTIFS(Setup!$K$13:$K$212,J375)=0),AND(K375&lt;&gt;"",COUNTIFS(Setup!$L$13:$L$212,K375)=0),AND(L375&lt;&gt;"",COUNTIFS(Setup!$M$13:$M$212,L375)=0),AND(M375&lt;&gt;"",COUNTIFS(Setup!$N$13:$N$212,M375)=0),AND(N375&lt;&gt;"",COUNTIFS(Setup!$O$13:$O$212,N375)=0),AND(O375&lt;&gt;"",COUNTIFS(Setup!$P$13:$P$212,O375)=0),AND(P375&lt;&gt;"",COUNTIFS(Setup!$Q$13:$Q$212,P375)=0),AND(V375&lt;&gt;"",COUNTIFS(Setup!$R$13:$R$212,V375)=0),AND(W375&lt;&gt;"",COUNTIFS(Setup!$R$13:$R$212,W375)=0),AND(X375&lt;&gt;"",COUNTIFS(Setup!$S$13:$S$212,X375)=0),AND(Y375&lt;&gt;"",COUNTIFS(Setup!$S$13:$S$212,Y375)=0),AND(Z375&lt;&gt;"",COUNTIFS(Setup!$T$13:$T$212,Z375)=0)),"Use listed categories",IF(J375="Pending","Confirm work-relatedness",IF(COUNTIFS($AI$9:$AI$1008,AI375,$C$9:$C$1008,"&lt;&gt;"&amp;C375)&gt;0,"Event dates disagree",IF(OR(AND(Q375&lt;&gt;"",OR(NOT(ISNUMBER(Q375)),Q375&lt;0)),AND(R375&lt;&gt;"",OR(NOT(ISNUMBER(R375)),R375&lt;0)),AND(S375&lt;&gt;"",OR(NOT(ISNUMBER(S375)),S375&lt;0))),"Check days / cost",IF(AND(I375="Lost time",OR(NOT(ISNUMBER(Q375)),Q375&lt;1)),"Enter lost days",IF(AND(I375="Restricted / modified work",OR(NOT(ISNUMBER(R375)),R375&lt;1)),"Enter restricted days",IF(AND(Z375="Closed",NOT(ISNUMBER(AB375))),"Enter closure date",IF(AND(ISNUMBER(AB375),OR(AB375&lt;C375,AB375&gt;TODAY())),"Check closure date","Ready"))))))))))))))</f>
        <v/>
      </c>
    </row>
    <row r="376" spans="1:37" ht="24.95" customHeight="1">
      <c r="A376" s="23"/>
      <c r="B376" s="23"/>
      <c r="C376" s="24"/>
      <c r="D376" s="25"/>
      <c r="E376" s="26"/>
      <c r="F376" s="26"/>
      <c r="G376" s="26"/>
      <c r="H376" s="26"/>
      <c r="I376" s="26"/>
      <c r="J376" s="26"/>
      <c r="K376" s="26"/>
      <c r="L376" s="26"/>
      <c r="M376" s="26"/>
      <c r="N376" s="26"/>
      <c r="O376" s="26"/>
      <c r="P376" s="26"/>
      <c r="Q376" s="27"/>
      <c r="R376" s="27"/>
      <c r="S376" s="28"/>
      <c r="T376" s="26"/>
      <c r="U376" s="26"/>
      <c r="V376" s="26"/>
      <c r="W376" s="26"/>
      <c r="X376" s="26"/>
      <c r="Y376" s="26"/>
      <c r="Z376" s="26"/>
      <c r="AA376" s="26"/>
      <c r="AB376" s="24"/>
      <c r="AC376" s="26"/>
      <c r="AD376" s="15" t="str">
        <f t="shared" si="30"/>
        <v/>
      </c>
      <c r="AE376" s="16" t="str">
        <f t="shared" si="31"/>
        <v/>
      </c>
      <c r="AF376" s="15" t="str">
        <f t="shared" si="32"/>
        <v/>
      </c>
      <c r="AG376" s="15">
        <f t="shared" si="33"/>
        <v>0</v>
      </c>
      <c r="AH376" s="15">
        <f t="shared" si="34"/>
        <v>0</v>
      </c>
      <c r="AI376" s="15" t="str">
        <f t="shared" si="35"/>
        <v/>
      </c>
      <c r="AJ376" s="15" t="str">
        <f>IF(AI376="","",IF(COUNTIFS($AI$9:AI376,AI376)=1,1,0))</f>
        <v/>
      </c>
      <c r="AK376" s="15" t="str">
        <f ca="1">IF(COUNTA(A376:AC376)=0,"",IF(OR(NOT(ISNUMBER(C376)),C376&lt;1),"Missing / invalid date",IF(A376="","Missing case ID",IF(COUNTIFS($A$9:$A$1008,A376)&gt;1,"Duplicate case ID",IF(C376&gt;TODAY(),"Future incident date",IF(OR(E376="",F376="",G376="",H376="",I376="",J376=""),"Complete required fields",IF(OR(AND(E376&lt;&gt;"",COUNTIFS(Setup!$F$13:$F$212,E376)=0),AND(F376&lt;&gt;"",COUNTIFS(Setup!$G$13:$G$212,F376)=0),AND(G376&lt;&gt;"",COUNTIFS(Setup!$H$13:$H$212,G376)=0),AND(H376&lt;&gt;"",COUNTIFS(Setup!$I$13:$I$212,H376)=0),AND(I376&lt;&gt;"",COUNTIFS(Setup!$J$13:$J$212,I376)=0),AND(J376&lt;&gt;"",COUNTIFS(Setup!$K$13:$K$212,J376)=0),AND(K376&lt;&gt;"",COUNTIFS(Setup!$L$13:$L$212,K376)=0),AND(L376&lt;&gt;"",COUNTIFS(Setup!$M$13:$M$212,L376)=0),AND(M376&lt;&gt;"",COUNTIFS(Setup!$N$13:$N$212,M376)=0),AND(N376&lt;&gt;"",COUNTIFS(Setup!$O$13:$O$212,N376)=0),AND(O376&lt;&gt;"",COUNTIFS(Setup!$P$13:$P$212,O376)=0),AND(P376&lt;&gt;"",COUNTIFS(Setup!$Q$13:$Q$212,P376)=0),AND(V376&lt;&gt;"",COUNTIFS(Setup!$R$13:$R$212,V376)=0),AND(W376&lt;&gt;"",COUNTIFS(Setup!$R$13:$R$212,W376)=0),AND(X376&lt;&gt;"",COUNTIFS(Setup!$S$13:$S$212,X376)=0),AND(Y376&lt;&gt;"",COUNTIFS(Setup!$S$13:$S$212,Y376)=0),AND(Z376&lt;&gt;"",COUNTIFS(Setup!$T$13:$T$212,Z376)=0)),"Use listed categories",IF(J376="Pending","Confirm work-relatedness",IF(COUNTIFS($AI$9:$AI$1008,AI376,$C$9:$C$1008,"&lt;&gt;"&amp;C376)&gt;0,"Event dates disagree",IF(OR(AND(Q376&lt;&gt;"",OR(NOT(ISNUMBER(Q376)),Q376&lt;0)),AND(R376&lt;&gt;"",OR(NOT(ISNUMBER(R376)),R376&lt;0)),AND(S376&lt;&gt;"",OR(NOT(ISNUMBER(S376)),S376&lt;0))),"Check days / cost",IF(AND(I376="Lost time",OR(NOT(ISNUMBER(Q376)),Q376&lt;1)),"Enter lost days",IF(AND(I376="Restricted / modified work",OR(NOT(ISNUMBER(R376)),R376&lt;1)),"Enter restricted days",IF(AND(Z376="Closed",NOT(ISNUMBER(AB376))),"Enter closure date",IF(AND(ISNUMBER(AB376),OR(AB376&lt;C376,AB376&gt;TODAY())),"Check closure date","Ready"))))))))))))))</f>
        <v/>
      </c>
    </row>
    <row r="377" spans="1:37" ht="24.95" customHeight="1">
      <c r="A377" s="17"/>
      <c r="B377" s="17"/>
      <c r="C377" s="18"/>
      <c r="D377" s="19"/>
      <c r="E377" s="20"/>
      <c r="F377" s="20"/>
      <c r="G377" s="20"/>
      <c r="H377" s="20"/>
      <c r="I377" s="20"/>
      <c r="J377" s="20"/>
      <c r="K377" s="20"/>
      <c r="L377" s="20"/>
      <c r="M377" s="20"/>
      <c r="N377" s="20"/>
      <c r="O377" s="20"/>
      <c r="P377" s="20"/>
      <c r="Q377" s="21"/>
      <c r="R377" s="21"/>
      <c r="S377" s="22"/>
      <c r="T377" s="20"/>
      <c r="U377" s="20"/>
      <c r="V377" s="20"/>
      <c r="W377" s="20"/>
      <c r="X377" s="20"/>
      <c r="Y377" s="20"/>
      <c r="Z377" s="20"/>
      <c r="AA377" s="20"/>
      <c r="AB377" s="18"/>
      <c r="AC377" s="20"/>
      <c r="AD377" s="15" t="str">
        <f t="shared" si="30"/>
        <v/>
      </c>
      <c r="AE377" s="16" t="str">
        <f t="shared" si="31"/>
        <v/>
      </c>
      <c r="AF377" s="15" t="str">
        <f t="shared" si="32"/>
        <v/>
      </c>
      <c r="AG377" s="15">
        <f t="shared" si="33"/>
        <v>0</v>
      </c>
      <c r="AH377" s="15">
        <f t="shared" si="34"/>
        <v>0</v>
      </c>
      <c r="AI377" s="15" t="str">
        <f t="shared" si="35"/>
        <v/>
      </c>
      <c r="AJ377" s="15" t="str">
        <f>IF(AI377="","",IF(COUNTIFS($AI$9:AI377,AI377)=1,1,0))</f>
        <v/>
      </c>
      <c r="AK377" s="15" t="str">
        <f ca="1">IF(COUNTA(A377:AC377)=0,"",IF(OR(NOT(ISNUMBER(C377)),C377&lt;1),"Missing / invalid date",IF(A377="","Missing case ID",IF(COUNTIFS($A$9:$A$1008,A377)&gt;1,"Duplicate case ID",IF(C377&gt;TODAY(),"Future incident date",IF(OR(E377="",F377="",G377="",H377="",I377="",J377=""),"Complete required fields",IF(OR(AND(E377&lt;&gt;"",COUNTIFS(Setup!$F$13:$F$212,E377)=0),AND(F377&lt;&gt;"",COUNTIFS(Setup!$G$13:$G$212,F377)=0),AND(G377&lt;&gt;"",COUNTIFS(Setup!$H$13:$H$212,G377)=0),AND(H377&lt;&gt;"",COUNTIFS(Setup!$I$13:$I$212,H377)=0),AND(I377&lt;&gt;"",COUNTIFS(Setup!$J$13:$J$212,I377)=0),AND(J377&lt;&gt;"",COUNTIFS(Setup!$K$13:$K$212,J377)=0),AND(K377&lt;&gt;"",COUNTIFS(Setup!$L$13:$L$212,K377)=0),AND(L377&lt;&gt;"",COUNTIFS(Setup!$M$13:$M$212,L377)=0),AND(M377&lt;&gt;"",COUNTIFS(Setup!$N$13:$N$212,M377)=0),AND(N377&lt;&gt;"",COUNTIFS(Setup!$O$13:$O$212,N377)=0),AND(O377&lt;&gt;"",COUNTIFS(Setup!$P$13:$P$212,O377)=0),AND(P377&lt;&gt;"",COUNTIFS(Setup!$Q$13:$Q$212,P377)=0),AND(V377&lt;&gt;"",COUNTIFS(Setup!$R$13:$R$212,V377)=0),AND(W377&lt;&gt;"",COUNTIFS(Setup!$R$13:$R$212,W377)=0),AND(X377&lt;&gt;"",COUNTIFS(Setup!$S$13:$S$212,X377)=0),AND(Y377&lt;&gt;"",COUNTIFS(Setup!$S$13:$S$212,Y377)=0),AND(Z377&lt;&gt;"",COUNTIFS(Setup!$T$13:$T$212,Z377)=0)),"Use listed categories",IF(J377="Pending","Confirm work-relatedness",IF(COUNTIFS($AI$9:$AI$1008,AI377,$C$9:$C$1008,"&lt;&gt;"&amp;C377)&gt;0,"Event dates disagree",IF(OR(AND(Q377&lt;&gt;"",OR(NOT(ISNUMBER(Q377)),Q377&lt;0)),AND(R377&lt;&gt;"",OR(NOT(ISNUMBER(R377)),R377&lt;0)),AND(S377&lt;&gt;"",OR(NOT(ISNUMBER(S377)),S377&lt;0))),"Check days / cost",IF(AND(I377="Lost time",OR(NOT(ISNUMBER(Q377)),Q377&lt;1)),"Enter lost days",IF(AND(I377="Restricted / modified work",OR(NOT(ISNUMBER(R377)),R377&lt;1)),"Enter restricted days",IF(AND(Z377="Closed",NOT(ISNUMBER(AB377))),"Enter closure date",IF(AND(ISNUMBER(AB377),OR(AB377&lt;C377,AB377&gt;TODAY())),"Check closure date","Ready"))))))))))))))</f>
        <v/>
      </c>
    </row>
    <row r="378" spans="1:37" ht="24.95" customHeight="1">
      <c r="A378" s="23"/>
      <c r="B378" s="23"/>
      <c r="C378" s="24"/>
      <c r="D378" s="25"/>
      <c r="E378" s="26"/>
      <c r="F378" s="26"/>
      <c r="G378" s="26"/>
      <c r="H378" s="26"/>
      <c r="I378" s="26"/>
      <c r="J378" s="26"/>
      <c r="K378" s="26"/>
      <c r="L378" s="26"/>
      <c r="M378" s="26"/>
      <c r="N378" s="26"/>
      <c r="O378" s="26"/>
      <c r="P378" s="26"/>
      <c r="Q378" s="27"/>
      <c r="R378" s="27"/>
      <c r="S378" s="28"/>
      <c r="T378" s="26"/>
      <c r="U378" s="26"/>
      <c r="V378" s="26"/>
      <c r="W378" s="26"/>
      <c r="X378" s="26"/>
      <c r="Y378" s="26"/>
      <c r="Z378" s="26"/>
      <c r="AA378" s="26"/>
      <c r="AB378" s="24"/>
      <c r="AC378" s="26"/>
      <c r="AD378" s="15" t="str">
        <f t="shared" si="30"/>
        <v/>
      </c>
      <c r="AE378" s="16" t="str">
        <f t="shared" si="31"/>
        <v/>
      </c>
      <c r="AF378" s="15" t="str">
        <f t="shared" si="32"/>
        <v/>
      </c>
      <c r="AG378" s="15">
        <f t="shared" si="33"/>
        <v>0</v>
      </c>
      <c r="AH378" s="15">
        <f t="shared" si="34"/>
        <v>0</v>
      </c>
      <c r="AI378" s="15" t="str">
        <f t="shared" si="35"/>
        <v/>
      </c>
      <c r="AJ378" s="15" t="str">
        <f>IF(AI378="","",IF(COUNTIFS($AI$9:AI378,AI378)=1,1,0))</f>
        <v/>
      </c>
      <c r="AK378" s="15" t="str">
        <f ca="1">IF(COUNTA(A378:AC378)=0,"",IF(OR(NOT(ISNUMBER(C378)),C378&lt;1),"Missing / invalid date",IF(A378="","Missing case ID",IF(COUNTIFS($A$9:$A$1008,A378)&gt;1,"Duplicate case ID",IF(C378&gt;TODAY(),"Future incident date",IF(OR(E378="",F378="",G378="",H378="",I378="",J378=""),"Complete required fields",IF(OR(AND(E378&lt;&gt;"",COUNTIFS(Setup!$F$13:$F$212,E378)=0),AND(F378&lt;&gt;"",COUNTIFS(Setup!$G$13:$G$212,F378)=0),AND(G378&lt;&gt;"",COUNTIFS(Setup!$H$13:$H$212,G378)=0),AND(H378&lt;&gt;"",COUNTIFS(Setup!$I$13:$I$212,H378)=0),AND(I378&lt;&gt;"",COUNTIFS(Setup!$J$13:$J$212,I378)=0),AND(J378&lt;&gt;"",COUNTIFS(Setup!$K$13:$K$212,J378)=0),AND(K378&lt;&gt;"",COUNTIFS(Setup!$L$13:$L$212,K378)=0),AND(L378&lt;&gt;"",COUNTIFS(Setup!$M$13:$M$212,L378)=0),AND(M378&lt;&gt;"",COUNTIFS(Setup!$N$13:$N$212,M378)=0),AND(N378&lt;&gt;"",COUNTIFS(Setup!$O$13:$O$212,N378)=0),AND(O378&lt;&gt;"",COUNTIFS(Setup!$P$13:$P$212,O378)=0),AND(P378&lt;&gt;"",COUNTIFS(Setup!$Q$13:$Q$212,P378)=0),AND(V378&lt;&gt;"",COUNTIFS(Setup!$R$13:$R$212,V378)=0),AND(W378&lt;&gt;"",COUNTIFS(Setup!$R$13:$R$212,W378)=0),AND(X378&lt;&gt;"",COUNTIFS(Setup!$S$13:$S$212,X378)=0),AND(Y378&lt;&gt;"",COUNTIFS(Setup!$S$13:$S$212,Y378)=0),AND(Z378&lt;&gt;"",COUNTIFS(Setup!$T$13:$T$212,Z378)=0)),"Use listed categories",IF(J378="Pending","Confirm work-relatedness",IF(COUNTIFS($AI$9:$AI$1008,AI378,$C$9:$C$1008,"&lt;&gt;"&amp;C378)&gt;0,"Event dates disagree",IF(OR(AND(Q378&lt;&gt;"",OR(NOT(ISNUMBER(Q378)),Q378&lt;0)),AND(R378&lt;&gt;"",OR(NOT(ISNUMBER(R378)),R378&lt;0)),AND(S378&lt;&gt;"",OR(NOT(ISNUMBER(S378)),S378&lt;0))),"Check days / cost",IF(AND(I378="Lost time",OR(NOT(ISNUMBER(Q378)),Q378&lt;1)),"Enter lost days",IF(AND(I378="Restricted / modified work",OR(NOT(ISNUMBER(R378)),R378&lt;1)),"Enter restricted days",IF(AND(Z378="Closed",NOT(ISNUMBER(AB378))),"Enter closure date",IF(AND(ISNUMBER(AB378),OR(AB378&lt;C378,AB378&gt;TODAY())),"Check closure date","Ready"))))))))))))))</f>
        <v/>
      </c>
    </row>
    <row r="379" spans="1:37" ht="24.95" customHeight="1">
      <c r="A379" s="17"/>
      <c r="B379" s="17"/>
      <c r="C379" s="18"/>
      <c r="D379" s="19"/>
      <c r="E379" s="20"/>
      <c r="F379" s="20"/>
      <c r="G379" s="20"/>
      <c r="H379" s="20"/>
      <c r="I379" s="20"/>
      <c r="J379" s="20"/>
      <c r="K379" s="20"/>
      <c r="L379" s="20"/>
      <c r="M379" s="20"/>
      <c r="N379" s="20"/>
      <c r="O379" s="20"/>
      <c r="P379" s="20"/>
      <c r="Q379" s="21"/>
      <c r="R379" s="21"/>
      <c r="S379" s="22"/>
      <c r="T379" s="20"/>
      <c r="U379" s="20"/>
      <c r="V379" s="20"/>
      <c r="W379" s="20"/>
      <c r="X379" s="20"/>
      <c r="Y379" s="20"/>
      <c r="Z379" s="20"/>
      <c r="AA379" s="20"/>
      <c r="AB379" s="18"/>
      <c r="AC379" s="20"/>
      <c r="AD379" s="15" t="str">
        <f t="shared" si="30"/>
        <v/>
      </c>
      <c r="AE379" s="16" t="str">
        <f t="shared" si="31"/>
        <v/>
      </c>
      <c r="AF379" s="15" t="str">
        <f t="shared" si="32"/>
        <v/>
      </c>
      <c r="AG379" s="15">
        <f t="shared" si="33"/>
        <v>0</v>
      </c>
      <c r="AH379" s="15">
        <f t="shared" si="34"/>
        <v>0</v>
      </c>
      <c r="AI379" s="15" t="str">
        <f t="shared" si="35"/>
        <v/>
      </c>
      <c r="AJ379" s="15" t="str">
        <f>IF(AI379="","",IF(COUNTIFS($AI$9:AI379,AI379)=1,1,0))</f>
        <v/>
      </c>
      <c r="AK379" s="15" t="str">
        <f ca="1">IF(COUNTA(A379:AC379)=0,"",IF(OR(NOT(ISNUMBER(C379)),C379&lt;1),"Missing / invalid date",IF(A379="","Missing case ID",IF(COUNTIFS($A$9:$A$1008,A379)&gt;1,"Duplicate case ID",IF(C379&gt;TODAY(),"Future incident date",IF(OR(E379="",F379="",G379="",H379="",I379="",J379=""),"Complete required fields",IF(OR(AND(E379&lt;&gt;"",COUNTIFS(Setup!$F$13:$F$212,E379)=0),AND(F379&lt;&gt;"",COUNTIFS(Setup!$G$13:$G$212,F379)=0),AND(G379&lt;&gt;"",COUNTIFS(Setup!$H$13:$H$212,G379)=0),AND(H379&lt;&gt;"",COUNTIFS(Setup!$I$13:$I$212,H379)=0),AND(I379&lt;&gt;"",COUNTIFS(Setup!$J$13:$J$212,I379)=0),AND(J379&lt;&gt;"",COUNTIFS(Setup!$K$13:$K$212,J379)=0),AND(K379&lt;&gt;"",COUNTIFS(Setup!$L$13:$L$212,K379)=0),AND(L379&lt;&gt;"",COUNTIFS(Setup!$M$13:$M$212,L379)=0),AND(M379&lt;&gt;"",COUNTIFS(Setup!$N$13:$N$212,M379)=0),AND(N379&lt;&gt;"",COUNTIFS(Setup!$O$13:$O$212,N379)=0),AND(O379&lt;&gt;"",COUNTIFS(Setup!$P$13:$P$212,O379)=0),AND(P379&lt;&gt;"",COUNTIFS(Setup!$Q$13:$Q$212,P379)=0),AND(V379&lt;&gt;"",COUNTIFS(Setup!$R$13:$R$212,V379)=0),AND(W379&lt;&gt;"",COUNTIFS(Setup!$R$13:$R$212,W379)=0),AND(X379&lt;&gt;"",COUNTIFS(Setup!$S$13:$S$212,X379)=0),AND(Y379&lt;&gt;"",COUNTIFS(Setup!$S$13:$S$212,Y379)=0),AND(Z379&lt;&gt;"",COUNTIFS(Setup!$T$13:$T$212,Z379)=0)),"Use listed categories",IF(J379="Pending","Confirm work-relatedness",IF(COUNTIFS($AI$9:$AI$1008,AI379,$C$9:$C$1008,"&lt;&gt;"&amp;C379)&gt;0,"Event dates disagree",IF(OR(AND(Q379&lt;&gt;"",OR(NOT(ISNUMBER(Q379)),Q379&lt;0)),AND(R379&lt;&gt;"",OR(NOT(ISNUMBER(R379)),R379&lt;0)),AND(S379&lt;&gt;"",OR(NOT(ISNUMBER(S379)),S379&lt;0))),"Check days / cost",IF(AND(I379="Lost time",OR(NOT(ISNUMBER(Q379)),Q379&lt;1)),"Enter lost days",IF(AND(I379="Restricted / modified work",OR(NOT(ISNUMBER(R379)),R379&lt;1)),"Enter restricted days",IF(AND(Z379="Closed",NOT(ISNUMBER(AB379))),"Enter closure date",IF(AND(ISNUMBER(AB379),OR(AB379&lt;C379,AB379&gt;TODAY())),"Check closure date","Ready"))))))))))))))</f>
        <v/>
      </c>
    </row>
    <row r="380" spans="1:37" ht="24.95" customHeight="1">
      <c r="A380" s="23"/>
      <c r="B380" s="23"/>
      <c r="C380" s="24"/>
      <c r="D380" s="25"/>
      <c r="E380" s="26"/>
      <c r="F380" s="26"/>
      <c r="G380" s="26"/>
      <c r="H380" s="26"/>
      <c r="I380" s="26"/>
      <c r="J380" s="26"/>
      <c r="K380" s="26"/>
      <c r="L380" s="26"/>
      <c r="M380" s="26"/>
      <c r="N380" s="26"/>
      <c r="O380" s="26"/>
      <c r="P380" s="26"/>
      <c r="Q380" s="27"/>
      <c r="R380" s="27"/>
      <c r="S380" s="28"/>
      <c r="T380" s="26"/>
      <c r="U380" s="26"/>
      <c r="V380" s="26"/>
      <c r="W380" s="26"/>
      <c r="X380" s="26"/>
      <c r="Y380" s="26"/>
      <c r="Z380" s="26"/>
      <c r="AA380" s="26"/>
      <c r="AB380" s="24"/>
      <c r="AC380" s="26"/>
      <c r="AD380" s="15" t="str">
        <f t="shared" si="30"/>
        <v/>
      </c>
      <c r="AE380" s="16" t="str">
        <f t="shared" si="31"/>
        <v/>
      </c>
      <c r="AF380" s="15" t="str">
        <f t="shared" si="32"/>
        <v/>
      </c>
      <c r="AG380" s="15">
        <f t="shared" si="33"/>
        <v>0</v>
      </c>
      <c r="AH380" s="15">
        <f t="shared" si="34"/>
        <v>0</v>
      </c>
      <c r="AI380" s="15" t="str">
        <f t="shared" si="35"/>
        <v/>
      </c>
      <c r="AJ380" s="15" t="str">
        <f>IF(AI380="","",IF(COUNTIFS($AI$9:AI380,AI380)=1,1,0))</f>
        <v/>
      </c>
      <c r="AK380" s="15" t="str">
        <f ca="1">IF(COUNTA(A380:AC380)=0,"",IF(OR(NOT(ISNUMBER(C380)),C380&lt;1),"Missing / invalid date",IF(A380="","Missing case ID",IF(COUNTIFS($A$9:$A$1008,A380)&gt;1,"Duplicate case ID",IF(C380&gt;TODAY(),"Future incident date",IF(OR(E380="",F380="",G380="",H380="",I380="",J380=""),"Complete required fields",IF(OR(AND(E380&lt;&gt;"",COUNTIFS(Setup!$F$13:$F$212,E380)=0),AND(F380&lt;&gt;"",COUNTIFS(Setup!$G$13:$G$212,F380)=0),AND(G380&lt;&gt;"",COUNTIFS(Setup!$H$13:$H$212,G380)=0),AND(H380&lt;&gt;"",COUNTIFS(Setup!$I$13:$I$212,H380)=0),AND(I380&lt;&gt;"",COUNTIFS(Setup!$J$13:$J$212,I380)=0),AND(J380&lt;&gt;"",COUNTIFS(Setup!$K$13:$K$212,J380)=0),AND(K380&lt;&gt;"",COUNTIFS(Setup!$L$13:$L$212,K380)=0),AND(L380&lt;&gt;"",COUNTIFS(Setup!$M$13:$M$212,L380)=0),AND(M380&lt;&gt;"",COUNTIFS(Setup!$N$13:$N$212,M380)=0),AND(N380&lt;&gt;"",COUNTIFS(Setup!$O$13:$O$212,N380)=0),AND(O380&lt;&gt;"",COUNTIFS(Setup!$P$13:$P$212,O380)=0),AND(P380&lt;&gt;"",COUNTIFS(Setup!$Q$13:$Q$212,P380)=0),AND(V380&lt;&gt;"",COUNTIFS(Setup!$R$13:$R$212,V380)=0),AND(W380&lt;&gt;"",COUNTIFS(Setup!$R$13:$R$212,W380)=0),AND(X380&lt;&gt;"",COUNTIFS(Setup!$S$13:$S$212,X380)=0),AND(Y380&lt;&gt;"",COUNTIFS(Setup!$S$13:$S$212,Y380)=0),AND(Z380&lt;&gt;"",COUNTIFS(Setup!$T$13:$T$212,Z380)=0)),"Use listed categories",IF(J380="Pending","Confirm work-relatedness",IF(COUNTIFS($AI$9:$AI$1008,AI380,$C$9:$C$1008,"&lt;&gt;"&amp;C380)&gt;0,"Event dates disagree",IF(OR(AND(Q380&lt;&gt;"",OR(NOT(ISNUMBER(Q380)),Q380&lt;0)),AND(R380&lt;&gt;"",OR(NOT(ISNUMBER(R380)),R380&lt;0)),AND(S380&lt;&gt;"",OR(NOT(ISNUMBER(S380)),S380&lt;0))),"Check days / cost",IF(AND(I380="Lost time",OR(NOT(ISNUMBER(Q380)),Q380&lt;1)),"Enter lost days",IF(AND(I380="Restricted / modified work",OR(NOT(ISNUMBER(R380)),R380&lt;1)),"Enter restricted days",IF(AND(Z380="Closed",NOT(ISNUMBER(AB380))),"Enter closure date",IF(AND(ISNUMBER(AB380),OR(AB380&lt;C380,AB380&gt;TODAY())),"Check closure date","Ready"))))))))))))))</f>
        <v/>
      </c>
    </row>
    <row r="381" spans="1:37" ht="24.95" customHeight="1">
      <c r="A381" s="17"/>
      <c r="B381" s="17"/>
      <c r="C381" s="18"/>
      <c r="D381" s="19"/>
      <c r="E381" s="20"/>
      <c r="F381" s="20"/>
      <c r="G381" s="20"/>
      <c r="H381" s="20"/>
      <c r="I381" s="20"/>
      <c r="J381" s="20"/>
      <c r="K381" s="20"/>
      <c r="L381" s="20"/>
      <c r="M381" s="20"/>
      <c r="N381" s="20"/>
      <c r="O381" s="20"/>
      <c r="P381" s="20"/>
      <c r="Q381" s="21"/>
      <c r="R381" s="21"/>
      <c r="S381" s="22"/>
      <c r="T381" s="20"/>
      <c r="U381" s="20"/>
      <c r="V381" s="20"/>
      <c r="W381" s="20"/>
      <c r="X381" s="20"/>
      <c r="Y381" s="20"/>
      <c r="Z381" s="20"/>
      <c r="AA381" s="20"/>
      <c r="AB381" s="18"/>
      <c r="AC381" s="20"/>
      <c r="AD381" s="15" t="str">
        <f t="shared" si="30"/>
        <v/>
      </c>
      <c r="AE381" s="16" t="str">
        <f t="shared" si="31"/>
        <v/>
      </c>
      <c r="AF381" s="15" t="str">
        <f t="shared" si="32"/>
        <v/>
      </c>
      <c r="AG381" s="15">
        <f t="shared" si="33"/>
        <v>0</v>
      </c>
      <c r="AH381" s="15">
        <f t="shared" si="34"/>
        <v>0</v>
      </c>
      <c r="AI381" s="15" t="str">
        <f t="shared" si="35"/>
        <v/>
      </c>
      <c r="AJ381" s="15" t="str">
        <f>IF(AI381="","",IF(COUNTIFS($AI$9:AI381,AI381)=1,1,0))</f>
        <v/>
      </c>
      <c r="AK381" s="15" t="str">
        <f ca="1">IF(COUNTA(A381:AC381)=0,"",IF(OR(NOT(ISNUMBER(C381)),C381&lt;1),"Missing / invalid date",IF(A381="","Missing case ID",IF(COUNTIFS($A$9:$A$1008,A381)&gt;1,"Duplicate case ID",IF(C381&gt;TODAY(),"Future incident date",IF(OR(E381="",F381="",G381="",H381="",I381="",J381=""),"Complete required fields",IF(OR(AND(E381&lt;&gt;"",COUNTIFS(Setup!$F$13:$F$212,E381)=0),AND(F381&lt;&gt;"",COUNTIFS(Setup!$G$13:$G$212,F381)=0),AND(G381&lt;&gt;"",COUNTIFS(Setup!$H$13:$H$212,G381)=0),AND(H381&lt;&gt;"",COUNTIFS(Setup!$I$13:$I$212,H381)=0),AND(I381&lt;&gt;"",COUNTIFS(Setup!$J$13:$J$212,I381)=0),AND(J381&lt;&gt;"",COUNTIFS(Setup!$K$13:$K$212,J381)=0),AND(K381&lt;&gt;"",COUNTIFS(Setup!$L$13:$L$212,K381)=0),AND(L381&lt;&gt;"",COUNTIFS(Setup!$M$13:$M$212,L381)=0),AND(M381&lt;&gt;"",COUNTIFS(Setup!$N$13:$N$212,M381)=0),AND(N381&lt;&gt;"",COUNTIFS(Setup!$O$13:$O$212,N381)=0),AND(O381&lt;&gt;"",COUNTIFS(Setup!$P$13:$P$212,O381)=0),AND(P381&lt;&gt;"",COUNTIFS(Setup!$Q$13:$Q$212,P381)=0),AND(V381&lt;&gt;"",COUNTIFS(Setup!$R$13:$R$212,V381)=0),AND(W381&lt;&gt;"",COUNTIFS(Setup!$R$13:$R$212,W381)=0),AND(X381&lt;&gt;"",COUNTIFS(Setup!$S$13:$S$212,X381)=0),AND(Y381&lt;&gt;"",COUNTIFS(Setup!$S$13:$S$212,Y381)=0),AND(Z381&lt;&gt;"",COUNTIFS(Setup!$T$13:$T$212,Z381)=0)),"Use listed categories",IF(J381="Pending","Confirm work-relatedness",IF(COUNTIFS($AI$9:$AI$1008,AI381,$C$9:$C$1008,"&lt;&gt;"&amp;C381)&gt;0,"Event dates disagree",IF(OR(AND(Q381&lt;&gt;"",OR(NOT(ISNUMBER(Q381)),Q381&lt;0)),AND(R381&lt;&gt;"",OR(NOT(ISNUMBER(R381)),R381&lt;0)),AND(S381&lt;&gt;"",OR(NOT(ISNUMBER(S381)),S381&lt;0))),"Check days / cost",IF(AND(I381="Lost time",OR(NOT(ISNUMBER(Q381)),Q381&lt;1)),"Enter lost days",IF(AND(I381="Restricted / modified work",OR(NOT(ISNUMBER(R381)),R381&lt;1)),"Enter restricted days",IF(AND(Z381="Closed",NOT(ISNUMBER(AB381))),"Enter closure date",IF(AND(ISNUMBER(AB381),OR(AB381&lt;C381,AB381&gt;TODAY())),"Check closure date","Ready"))))))))))))))</f>
        <v/>
      </c>
    </row>
    <row r="382" spans="1:37" ht="24.95" customHeight="1">
      <c r="A382" s="23"/>
      <c r="B382" s="23"/>
      <c r="C382" s="24"/>
      <c r="D382" s="25"/>
      <c r="E382" s="26"/>
      <c r="F382" s="26"/>
      <c r="G382" s="26"/>
      <c r="H382" s="26"/>
      <c r="I382" s="26"/>
      <c r="J382" s="26"/>
      <c r="K382" s="26"/>
      <c r="L382" s="26"/>
      <c r="M382" s="26"/>
      <c r="N382" s="26"/>
      <c r="O382" s="26"/>
      <c r="P382" s="26"/>
      <c r="Q382" s="27"/>
      <c r="R382" s="27"/>
      <c r="S382" s="28"/>
      <c r="T382" s="26"/>
      <c r="U382" s="26"/>
      <c r="V382" s="26"/>
      <c r="W382" s="26"/>
      <c r="X382" s="26"/>
      <c r="Y382" s="26"/>
      <c r="Z382" s="26"/>
      <c r="AA382" s="26"/>
      <c r="AB382" s="24"/>
      <c r="AC382" s="26"/>
      <c r="AD382" s="15" t="str">
        <f t="shared" si="30"/>
        <v/>
      </c>
      <c r="AE382" s="16" t="str">
        <f t="shared" si="31"/>
        <v/>
      </c>
      <c r="AF382" s="15" t="str">
        <f t="shared" si="32"/>
        <v/>
      </c>
      <c r="AG382" s="15">
        <f t="shared" si="33"/>
        <v>0</v>
      </c>
      <c r="AH382" s="15">
        <f t="shared" si="34"/>
        <v>0</v>
      </c>
      <c r="AI382" s="15" t="str">
        <f t="shared" si="35"/>
        <v/>
      </c>
      <c r="AJ382" s="15" t="str">
        <f>IF(AI382="","",IF(COUNTIFS($AI$9:AI382,AI382)=1,1,0))</f>
        <v/>
      </c>
      <c r="AK382" s="15" t="str">
        <f ca="1">IF(COUNTA(A382:AC382)=0,"",IF(OR(NOT(ISNUMBER(C382)),C382&lt;1),"Missing / invalid date",IF(A382="","Missing case ID",IF(COUNTIFS($A$9:$A$1008,A382)&gt;1,"Duplicate case ID",IF(C382&gt;TODAY(),"Future incident date",IF(OR(E382="",F382="",G382="",H382="",I382="",J382=""),"Complete required fields",IF(OR(AND(E382&lt;&gt;"",COUNTIFS(Setup!$F$13:$F$212,E382)=0),AND(F382&lt;&gt;"",COUNTIFS(Setup!$G$13:$G$212,F382)=0),AND(G382&lt;&gt;"",COUNTIFS(Setup!$H$13:$H$212,G382)=0),AND(H382&lt;&gt;"",COUNTIFS(Setup!$I$13:$I$212,H382)=0),AND(I382&lt;&gt;"",COUNTIFS(Setup!$J$13:$J$212,I382)=0),AND(J382&lt;&gt;"",COUNTIFS(Setup!$K$13:$K$212,J382)=0),AND(K382&lt;&gt;"",COUNTIFS(Setup!$L$13:$L$212,K382)=0),AND(L382&lt;&gt;"",COUNTIFS(Setup!$M$13:$M$212,L382)=0),AND(M382&lt;&gt;"",COUNTIFS(Setup!$N$13:$N$212,M382)=0),AND(N382&lt;&gt;"",COUNTIFS(Setup!$O$13:$O$212,N382)=0),AND(O382&lt;&gt;"",COUNTIFS(Setup!$P$13:$P$212,O382)=0),AND(P382&lt;&gt;"",COUNTIFS(Setup!$Q$13:$Q$212,P382)=0),AND(V382&lt;&gt;"",COUNTIFS(Setup!$R$13:$R$212,V382)=0),AND(W382&lt;&gt;"",COUNTIFS(Setup!$R$13:$R$212,W382)=0),AND(X382&lt;&gt;"",COUNTIFS(Setup!$S$13:$S$212,X382)=0),AND(Y382&lt;&gt;"",COUNTIFS(Setup!$S$13:$S$212,Y382)=0),AND(Z382&lt;&gt;"",COUNTIFS(Setup!$T$13:$T$212,Z382)=0)),"Use listed categories",IF(J382="Pending","Confirm work-relatedness",IF(COUNTIFS($AI$9:$AI$1008,AI382,$C$9:$C$1008,"&lt;&gt;"&amp;C382)&gt;0,"Event dates disagree",IF(OR(AND(Q382&lt;&gt;"",OR(NOT(ISNUMBER(Q382)),Q382&lt;0)),AND(R382&lt;&gt;"",OR(NOT(ISNUMBER(R382)),R382&lt;0)),AND(S382&lt;&gt;"",OR(NOT(ISNUMBER(S382)),S382&lt;0))),"Check days / cost",IF(AND(I382="Lost time",OR(NOT(ISNUMBER(Q382)),Q382&lt;1)),"Enter lost days",IF(AND(I382="Restricted / modified work",OR(NOT(ISNUMBER(R382)),R382&lt;1)),"Enter restricted days",IF(AND(Z382="Closed",NOT(ISNUMBER(AB382))),"Enter closure date",IF(AND(ISNUMBER(AB382),OR(AB382&lt;C382,AB382&gt;TODAY())),"Check closure date","Ready"))))))))))))))</f>
        <v/>
      </c>
    </row>
    <row r="383" spans="1:37" ht="24.95" customHeight="1">
      <c r="A383" s="17"/>
      <c r="B383" s="17"/>
      <c r="C383" s="18"/>
      <c r="D383" s="19"/>
      <c r="E383" s="20"/>
      <c r="F383" s="20"/>
      <c r="G383" s="20"/>
      <c r="H383" s="20"/>
      <c r="I383" s="20"/>
      <c r="J383" s="20"/>
      <c r="K383" s="20"/>
      <c r="L383" s="20"/>
      <c r="M383" s="20"/>
      <c r="N383" s="20"/>
      <c r="O383" s="20"/>
      <c r="P383" s="20"/>
      <c r="Q383" s="21"/>
      <c r="R383" s="21"/>
      <c r="S383" s="22"/>
      <c r="T383" s="20"/>
      <c r="U383" s="20"/>
      <c r="V383" s="20"/>
      <c r="W383" s="20"/>
      <c r="X383" s="20"/>
      <c r="Y383" s="20"/>
      <c r="Z383" s="20"/>
      <c r="AA383" s="20"/>
      <c r="AB383" s="18"/>
      <c r="AC383" s="20"/>
      <c r="AD383" s="15" t="str">
        <f t="shared" si="30"/>
        <v/>
      </c>
      <c r="AE383" s="16" t="str">
        <f t="shared" si="31"/>
        <v/>
      </c>
      <c r="AF383" s="15" t="str">
        <f t="shared" si="32"/>
        <v/>
      </c>
      <c r="AG383" s="15">
        <f t="shared" si="33"/>
        <v>0</v>
      </c>
      <c r="AH383" s="15">
        <f t="shared" si="34"/>
        <v>0</v>
      </c>
      <c r="AI383" s="15" t="str">
        <f t="shared" si="35"/>
        <v/>
      </c>
      <c r="AJ383" s="15" t="str">
        <f>IF(AI383="","",IF(COUNTIFS($AI$9:AI383,AI383)=1,1,0))</f>
        <v/>
      </c>
      <c r="AK383" s="15" t="str">
        <f ca="1">IF(COUNTA(A383:AC383)=0,"",IF(OR(NOT(ISNUMBER(C383)),C383&lt;1),"Missing / invalid date",IF(A383="","Missing case ID",IF(COUNTIFS($A$9:$A$1008,A383)&gt;1,"Duplicate case ID",IF(C383&gt;TODAY(),"Future incident date",IF(OR(E383="",F383="",G383="",H383="",I383="",J383=""),"Complete required fields",IF(OR(AND(E383&lt;&gt;"",COUNTIFS(Setup!$F$13:$F$212,E383)=0),AND(F383&lt;&gt;"",COUNTIFS(Setup!$G$13:$G$212,F383)=0),AND(G383&lt;&gt;"",COUNTIFS(Setup!$H$13:$H$212,G383)=0),AND(H383&lt;&gt;"",COUNTIFS(Setup!$I$13:$I$212,H383)=0),AND(I383&lt;&gt;"",COUNTIFS(Setup!$J$13:$J$212,I383)=0),AND(J383&lt;&gt;"",COUNTIFS(Setup!$K$13:$K$212,J383)=0),AND(K383&lt;&gt;"",COUNTIFS(Setup!$L$13:$L$212,K383)=0),AND(L383&lt;&gt;"",COUNTIFS(Setup!$M$13:$M$212,L383)=0),AND(M383&lt;&gt;"",COUNTIFS(Setup!$N$13:$N$212,M383)=0),AND(N383&lt;&gt;"",COUNTIFS(Setup!$O$13:$O$212,N383)=0),AND(O383&lt;&gt;"",COUNTIFS(Setup!$P$13:$P$212,O383)=0),AND(P383&lt;&gt;"",COUNTIFS(Setup!$Q$13:$Q$212,P383)=0),AND(V383&lt;&gt;"",COUNTIFS(Setup!$R$13:$R$212,V383)=0),AND(W383&lt;&gt;"",COUNTIFS(Setup!$R$13:$R$212,W383)=0),AND(X383&lt;&gt;"",COUNTIFS(Setup!$S$13:$S$212,X383)=0),AND(Y383&lt;&gt;"",COUNTIFS(Setup!$S$13:$S$212,Y383)=0),AND(Z383&lt;&gt;"",COUNTIFS(Setup!$T$13:$T$212,Z383)=0)),"Use listed categories",IF(J383="Pending","Confirm work-relatedness",IF(COUNTIFS($AI$9:$AI$1008,AI383,$C$9:$C$1008,"&lt;&gt;"&amp;C383)&gt;0,"Event dates disagree",IF(OR(AND(Q383&lt;&gt;"",OR(NOT(ISNUMBER(Q383)),Q383&lt;0)),AND(R383&lt;&gt;"",OR(NOT(ISNUMBER(R383)),R383&lt;0)),AND(S383&lt;&gt;"",OR(NOT(ISNUMBER(S383)),S383&lt;0))),"Check days / cost",IF(AND(I383="Lost time",OR(NOT(ISNUMBER(Q383)),Q383&lt;1)),"Enter lost days",IF(AND(I383="Restricted / modified work",OR(NOT(ISNUMBER(R383)),R383&lt;1)),"Enter restricted days",IF(AND(Z383="Closed",NOT(ISNUMBER(AB383))),"Enter closure date",IF(AND(ISNUMBER(AB383),OR(AB383&lt;C383,AB383&gt;TODAY())),"Check closure date","Ready"))))))))))))))</f>
        <v/>
      </c>
    </row>
    <row r="384" spans="1:37" ht="24.95" customHeight="1">
      <c r="A384" s="23"/>
      <c r="B384" s="23"/>
      <c r="C384" s="24"/>
      <c r="D384" s="25"/>
      <c r="E384" s="26"/>
      <c r="F384" s="26"/>
      <c r="G384" s="26"/>
      <c r="H384" s="26"/>
      <c r="I384" s="26"/>
      <c r="J384" s="26"/>
      <c r="K384" s="26"/>
      <c r="L384" s="26"/>
      <c r="M384" s="26"/>
      <c r="N384" s="26"/>
      <c r="O384" s="26"/>
      <c r="P384" s="26"/>
      <c r="Q384" s="27"/>
      <c r="R384" s="27"/>
      <c r="S384" s="28"/>
      <c r="T384" s="26"/>
      <c r="U384" s="26"/>
      <c r="V384" s="26"/>
      <c r="W384" s="26"/>
      <c r="X384" s="26"/>
      <c r="Y384" s="26"/>
      <c r="Z384" s="26"/>
      <c r="AA384" s="26"/>
      <c r="AB384" s="24"/>
      <c r="AC384" s="26"/>
      <c r="AD384" s="15" t="str">
        <f t="shared" si="30"/>
        <v/>
      </c>
      <c r="AE384" s="16" t="str">
        <f t="shared" si="31"/>
        <v/>
      </c>
      <c r="AF384" s="15" t="str">
        <f t="shared" si="32"/>
        <v/>
      </c>
      <c r="AG384" s="15">
        <f t="shared" si="33"/>
        <v>0</v>
      </c>
      <c r="AH384" s="15">
        <f t="shared" si="34"/>
        <v>0</v>
      </c>
      <c r="AI384" s="15" t="str">
        <f t="shared" si="35"/>
        <v/>
      </c>
      <c r="AJ384" s="15" t="str">
        <f>IF(AI384="","",IF(COUNTIFS($AI$9:AI384,AI384)=1,1,0))</f>
        <v/>
      </c>
      <c r="AK384" s="15" t="str">
        <f ca="1">IF(COUNTA(A384:AC384)=0,"",IF(OR(NOT(ISNUMBER(C384)),C384&lt;1),"Missing / invalid date",IF(A384="","Missing case ID",IF(COUNTIFS($A$9:$A$1008,A384)&gt;1,"Duplicate case ID",IF(C384&gt;TODAY(),"Future incident date",IF(OR(E384="",F384="",G384="",H384="",I384="",J384=""),"Complete required fields",IF(OR(AND(E384&lt;&gt;"",COUNTIFS(Setup!$F$13:$F$212,E384)=0),AND(F384&lt;&gt;"",COUNTIFS(Setup!$G$13:$G$212,F384)=0),AND(G384&lt;&gt;"",COUNTIFS(Setup!$H$13:$H$212,G384)=0),AND(H384&lt;&gt;"",COUNTIFS(Setup!$I$13:$I$212,H384)=0),AND(I384&lt;&gt;"",COUNTIFS(Setup!$J$13:$J$212,I384)=0),AND(J384&lt;&gt;"",COUNTIFS(Setup!$K$13:$K$212,J384)=0),AND(K384&lt;&gt;"",COUNTIFS(Setup!$L$13:$L$212,K384)=0),AND(L384&lt;&gt;"",COUNTIFS(Setup!$M$13:$M$212,L384)=0),AND(M384&lt;&gt;"",COUNTIFS(Setup!$N$13:$N$212,M384)=0),AND(N384&lt;&gt;"",COUNTIFS(Setup!$O$13:$O$212,N384)=0),AND(O384&lt;&gt;"",COUNTIFS(Setup!$P$13:$P$212,O384)=0),AND(P384&lt;&gt;"",COUNTIFS(Setup!$Q$13:$Q$212,P384)=0),AND(V384&lt;&gt;"",COUNTIFS(Setup!$R$13:$R$212,V384)=0),AND(W384&lt;&gt;"",COUNTIFS(Setup!$R$13:$R$212,W384)=0),AND(X384&lt;&gt;"",COUNTIFS(Setup!$S$13:$S$212,X384)=0),AND(Y384&lt;&gt;"",COUNTIFS(Setup!$S$13:$S$212,Y384)=0),AND(Z384&lt;&gt;"",COUNTIFS(Setup!$T$13:$T$212,Z384)=0)),"Use listed categories",IF(J384="Pending","Confirm work-relatedness",IF(COUNTIFS($AI$9:$AI$1008,AI384,$C$9:$C$1008,"&lt;&gt;"&amp;C384)&gt;0,"Event dates disagree",IF(OR(AND(Q384&lt;&gt;"",OR(NOT(ISNUMBER(Q384)),Q384&lt;0)),AND(R384&lt;&gt;"",OR(NOT(ISNUMBER(R384)),R384&lt;0)),AND(S384&lt;&gt;"",OR(NOT(ISNUMBER(S384)),S384&lt;0))),"Check days / cost",IF(AND(I384="Lost time",OR(NOT(ISNUMBER(Q384)),Q384&lt;1)),"Enter lost days",IF(AND(I384="Restricted / modified work",OR(NOT(ISNUMBER(R384)),R384&lt;1)),"Enter restricted days",IF(AND(Z384="Closed",NOT(ISNUMBER(AB384))),"Enter closure date",IF(AND(ISNUMBER(AB384),OR(AB384&lt;C384,AB384&gt;TODAY())),"Check closure date","Ready"))))))))))))))</f>
        <v/>
      </c>
    </row>
    <row r="385" spans="1:37" ht="24.95" customHeight="1">
      <c r="A385" s="17"/>
      <c r="B385" s="17"/>
      <c r="C385" s="18"/>
      <c r="D385" s="19"/>
      <c r="E385" s="20"/>
      <c r="F385" s="20"/>
      <c r="G385" s="20"/>
      <c r="H385" s="20"/>
      <c r="I385" s="20"/>
      <c r="J385" s="20"/>
      <c r="K385" s="20"/>
      <c r="L385" s="20"/>
      <c r="M385" s="20"/>
      <c r="N385" s="20"/>
      <c r="O385" s="20"/>
      <c r="P385" s="20"/>
      <c r="Q385" s="21"/>
      <c r="R385" s="21"/>
      <c r="S385" s="22"/>
      <c r="T385" s="20"/>
      <c r="U385" s="20"/>
      <c r="V385" s="20"/>
      <c r="W385" s="20"/>
      <c r="X385" s="20"/>
      <c r="Y385" s="20"/>
      <c r="Z385" s="20"/>
      <c r="AA385" s="20"/>
      <c r="AB385" s="18"/>
      <c r="AC385" s="20"/>
      <c r="AD385" s="15" t="str">
        <f t="shared" si="30"/>
        <v/>
      </c>
      <c r="AE385" s="16" t="str">
        <f t="shared" si="31"/>
        <v/>
      </c>
      <c r="AF385" s="15" t="str">
        <f t="shared" si="32"/>
        <v/>
      </c>
      <c r="AG385" s="15">
        <f t="shared" si="33"/>
        <v>0</v>
      </c>
      <c r="AH385" s="15">
        <f t="shared" si="34"/>
        <v>0</v>
      </c>
      <c r="AI385" s="15" t="str">
        <f t="shared" si="35"/>
        <v/>
      </c>
      <c r="AJ385" s="15" t="str">
        <f>IF(AI385="","",IF(COUNTIFS($AI$9:AI385,AI385)=1,1,0))</f>
        <v/>
      </c>
      <c r="AK385" s="15" t="str">
        <f ca="1">IF(COUNTA(A385:AC385)=0,"",IF(OR(NOT(ISNUMBER(C385)),C385&lt;1),"Missing / invalid date",IF(A385="","Missing case ID",IF(COUNTIFS($A$9:$A$1008,A385)&gt;1,"Duplicate case ID",IF(C385&gt;TODAY(),"Future incident date",IF(OR(E385="",F385="",G385="",H385="",I385="",J385=""),"Complete required fields",IF(OR(AND(E385&lt;&gt;"",COUNTIFS(Setup!$F$13:$F$212,E385)=0),AND(F385&lt;&gt;"",COUNTIFS(Setup!$G$13:$G$212,F385)=0),AND(G385&lt;&gt;"",COUNTIFS(Setup!$H$13:$H$212,G385)=0),AND(H385&lt;&gt;"",COUNTIFS(Setup!$I$13:$I$212,H385)=0),AND(I385&lt;&gt;"",COUNTIFS(Setup!$J$13:$J$212,I385)=0),AND(J385&lt;&gt;"",COUNTIFS(Setup!$K$13:$K$212,J385)=0),AND(K385&lt;&gt;"",COUNTIFS(Setup!$L$13:$L$212,K385)=0),AND(L385&lt;&gt;"",COUNTIFS(Setup!$M$13:$M$212,L385)=0),AND(M385&lt;&gt;"",COUNTIFS(Setup!$N$13:$N$212,M385)=0),AND(N385&lt;&gt;"",COUNTIFS(Setup!$O$13:$O$212,N385)=0),AND(O385&lt;&gt;"",COUNTIFS(Setup!$P$13:$P$212,O385)=0),AND(P385&lt;&gt;"",COUNTIFS(Setup!$Q$13:$Q$212,P385)=0),AND(V385&lt;&gt;"",COUNTIFS(Setup!$R$13:$R$212,V385)=0),AND(W385&lt;&gt;"",COUNTIFS(Setup!$R$13:$R$212,W385)=0),AND(X385&lt;&gt;"",COUNTIFS(Setup!$S$13:$S$212,X385)=0),AND(Y385&lt;&gt;"",COUNTIFS(Setup!$S$13:$S$212,Y385)=0),AND(Z385&lt;&gt;"",COUNTIFS(Setup!$T$13:$T$212,Z385)=0)),"Use listed categories",IF(J385="Pending","Confirm work-relatedness",IF(COUNTIFS($AI$9:$AI$1008,AI385,$C$9:$C$1008,"&lt;&gt;"&amp;C385)&gt;0,"Event dates disagree",IF(OR(AND(Q385&lt;&gt;"",OR(NOT(ISNUMBER(Q385)),Q385&lt;0)),AND(R385&lt;&gt;"",OR(NOT(ISNUMBER(R385)),R385&lt;0)),AND(S385&lt;&gt;"",OR(NOT(ISNUMBER(S385)),S385&lt;0))),"Check days / cost",IF(AND(I385="Lost time",OR(NOT(ISNUMBER(Q385)),Q385&lt;1)),"Enter lost days",IF(AND(I385="Restricted / modified work",OR(NOT(ISNUMBER(R385)),R385&lt;1)),"Enter restricted days",IF(AND(Z385="Closed",NOT(ISNUMBER(AB385))),"Enter closure date",IF(AND(ISNUMBER(AB385),OR(AB385&lt;C385,AB385&gt;TODAY())),"Check closure date","Ready"))))))))))))))</f>
        <v/>
      </c>
    </row>
    <row r="386" spans="1:37" ht="24.95" customHeight="1">
      <c r="A386" s="23"/>
      <c r="B386" s="23"/>
      <c r="C386" s="24"/>
      <c r="D386" s="25"/>
      <c r="E386" s="26"/>
      <c r="F386" s="26"/>
      <c r="G386" s="26"/>
      <c r="H386" s="26"/>
      <c r="I386" s="26"/>
      <c r="J386" s="26"/>
      <c r="K386" s="26"/>
      <c r="L386" s="26"/>
      <c r="M386" s="26"/>
      <c r="N386" s="26"/>
      <c r="O386" s="26"/>
      <c r="P386" s="26"/>
      <c r="Q386" s="27"/>
      <c r="R386" s="27"/>
      <c r="S386" s="28"/>
      <c r="T386" s="26"/>
      <c r="U386" s="26"/>
      <c r="V386" s="26"/>
      <c r="W386" s="26"/>
      <c r="X386" s="26"/>
      <c r="Y386" s="26"/>
      <c r="Z386" s="26"/>
      <c r="AA386" s="26"/>
      <c r="AB386" s="24"/>
      <c r="AC386" s="26"/>
      <c r="AD386" s="15" t="str">
        <f t="shared" si="30"/>
        <v/>
      </c>
      <c r="AE386" s="16" t="str">
        <f t="shared" si="31"/>
        <v/>
      </c>
      <c r="AF386" s="15" t="str">
        <f t="shared" si="32"/>
        <v/>
      </c>
      <c r="AG386" s="15">
        <f t="shared" si="33"/>
        <v>0</v>
      </c>
      <c r="AH386" s="15">
        <f t="shared" si="34"/>
        <v>0</v>
      </c>
      <c r="AI386" s="15" t="str">
        <f t="shared" si="35"/>
        <v/>
      </c>
      <c r="AJ386" s="15" t="str">
        <f>IF(AI386="","",IF(COUNTIFS($AI$9:AI386,AI386)=1,1,0))</f>
        <v/>
      </c>
      <c r="AK386" s="15" t="str">
        <f ca="1">IF(COUNTA(A386:AC386)=0,"",IF(OR(NOT(ISNUMBER(C386)),C386&lt;1),"Missing / invalid date",IF(A386="","Missing case ID",IF(COUNTIFS($A$9:$A$1008,A386)&gt;1,"Duplicate case ID",IF(C386&gt;TODAY(),"Future incident date",IF(OR(E386="",F386="",G386="",H386="",I386="",J386=""),"Complete required fields",IF(OR(AND(E386&lt;&gt;"",COUNTIFS(Setup!$F$13:$F$212,E386)=0),AND(F386&lt;&gt;"",COUNTIFS(Setup!$G$13:$G$212,F386)=0),AND(G386&lt;&gt;"",COUNTIFS(Setup!$H$13:$H$212,G386)=0),AND(H386&lt;&gt;"",COUNTIFS(Setup!$I$13:$I$212,H386)=0),AND(I386&lt;&gt;"",COUNTIFS(Setup!$J$13:$J$212,I386)=0),AND(J386&lt;&gt;"",COUNTIFS(Setup!$K$13:$K$212,J386)=0),AND(K386&lt;&gt;"",COUNTIFS(Setup!$L$13:$L$212,K386)=0),AND(L386&lt;&gt;"",COUNTIFS(Setup!$M$13:$M$212,L386)=0),AND(M386&lt;&gt;"",COUNTIFS(Setup!$N$13:$N$212,M386)=0),AND(N386&lt;&gt;"",COUNTIFS(Setup!$O$13:$O$212,N386)=0),AND(O386&lt;&gt;"",COUNTIFS(Setup!$P$13:$P$212,O386)=0),AND(P386&lt;&gt;"",COUNTIFS(Setup!$Q$13:$Q$212,P386)=0),AND(V386&lt;&gt;"",COUNTIFS(Setup!$R$13:$R$212,V386)=0),AND(W386&lt;&gt;"",COUNTIFS(Setup!$R$13:$R$212,W386)=0),AND(X386&lt;&gt;"",COUNTIFS(Setup!$S$13:$S$212,X386)=0),AND(Y386&lt;&gt;"",COUNTIFS(Setup!$S$13:$S$212,Y386)=0),AND(Z386&lt;&gt;"",COUNTIFS(Setup!$T$13:$T$212,Z386)=0)),"Use listed categories",IF(J386="Pending","Confirm work-relatedness",IF(COUNTIFS($AI$9:$AI$1008,AI386,$C$9:$C$1008,"&lt;&gt;"&amp;C386)&gt;0,"Event dates disagree",IF(OR(AND(Q386&lt;&gt;"",OR(NOT(ISNUMBER(Q386)),Q386&lt;0)),AND(R386&lt;&gt;"",OR(NOT(ISNUMBER(R386)),R386&lt;0)),AND(S386&lt;&gt;"",OR(NOT(ISNUMBER(S386)),S386&lt;0))),"Check days / cost",IF(AND(I386="Lost time",OR(NOT(ISNUMBER(Q386)),Q386&lt;1)),"Enter lost days",IF(AND(I386="Restricted / modified work",OR(NOT(ISNUMBER(R386)),R386&lt;1)),"Enter restricted days",IF(AND(Z386="Closed",NOT(ISNUMBER(AB386))),"Enter closure date",IF(AND(ISNUMBER(AB386),OR(AB386&lt;C386,AB386&gt;TODAY())),"Check closure date","Ready"))))))))))))))</f>
        <v/>
      </c>
    </row>
    <row r="387" spans="1:37" ht="24.95" customHeight="1">
      <c r="A387" s="17"/>
      <c r="B387" s="17"/>
      <c r="C387" s="18"/>
      <c r="D387" s="19"/>
      <c r="E387" s="20"/>
      <c r="F387" s="20"/>
      <c r="G387" s="20"/>
      <c r="H387" s="20"/>
      <c r="I387" s="20"/>
      <c r="J387" s="20"/>
      <c r="K387" s="20"/>
      <c r="L387" s="20"/>
      <c r="M387" s="20"/>
      <c r="N387" s="20"/>
      <c r="O387" s="20"/>
      <c r="P387" s="20"/>
      <c r="Q387" s="21"/>
      <c r="R387" s="21"/>
      <c r="S387" s="22"/>
      <c r="T387" s="20"/>
      <c r="U387" s="20"/>
      <c r="V387" s="20"/>
      <c r="W387" s="20"/>
      <c r="X387" s="20"/>
      <c r="Y387" s="20"/>
      <c r="Z387" s="20"/>
      <c r="AA387" s="20"/>
      <c r="AB387" s="18"/>
      <c r="AC387" s="20"/>
      <c r="AD387" s="15" t="str">
        <f t="shared" si="30"/>
        <v/>
      </c>
      <c r="AE387" s="16" t="str">
        <f t="shared" si="31"/>
        <v/>
      </c>
      <c r="AF387" s="15" t="str">
        <f t="shared" si="32"/>
        <v/>
      </c>
      <c r="AG387" s="15">
        <f t="shared" si="33"/>
        <v>0</v>
      </c>
      <c r="AH387" s="15">
        <f t="shared" si="34"/>
        <v>0</v>
      </c>
      <c r="AI387" s="15" t="str">
        <f t="shared" si="35"/>
        <v/>
      </c>
      <c r="AJ387" s="15" t="str">
        <f>IF(AI387="","",IF(COUNTIFS($AI$9:AI387,AI387)=1,1,0))</f>
        <v/>
      </c>
      <c r="AK387" s="15" t="str">
        <f ca="1">IF(COUNTA(A387:AC387)=0,"",IF(OR(NOT(ISNUMBER(C387)),C387&lt;1),"Missing / invalid date",IF(A387="","Missing case ID",IF(COUNTIFS($A$9:$A$1008,A387)&gt;1,"Duplicate case ID",IF(C387&gt;TODAY(),"Future incident date",IF(OR(E387="",F387="",G387="",H387="",I387="",J387=""),"Complete required fields",IF(OR(AND(E387&lt;&gt;"",COUNTIFS(Setup!$F$13:$F$212,E387)=0),AND(F387&lt;&gt;"",COUNTIFS(Setup!$G$13:$G$212,F387)=0),AND(G387&lt;&gt;"",COUNTIFS(Setup!$H$13:$H$212,G387)=0),AND(H387&lt;&gt;"",COUNTIFS(Setup!$I$13:$I$212,H387)=0),AND(I387&lt;&gt;"",COUNTIFS(Setup!$J$13:$J$212,I387)=0),AND(J387&lt;&gt;"",COUNTIFS(Setup!$K$13:$K$212,J387)=0),AND(K387&lt;&gt;"",COUNTIFS(Setup!$L$13:$L$212,K387)=0),AND(L387&lt;&gt;"",COUNTIFS(Setup!$M$13:$M$212,L387)=0),AND(M387&lt;&gt;"",COUNTIFS(Setup!$N$13:$N$212,M387)=0),AND(N387&lt;&gt;"",COUNTIFS(Setup!$O$13:$O$212,N387)=0),AND(O387&lt;&gt;"",COUNTIFS(Setup!$P$13:$P$212,O387)=0),AND(P387&lt;&gt;"",COUNTIFS(Setup!$Q$13:$Q$212,P387)=0),AND(V387&lt;&gt;"",COUNTIFS(Setup!$R$13:$R$212,V387)=0),AND(W387&lt;&gt;"",COUNTIFS(Setup!$R$13:$R$212,W387)=0),AND(X387&lt;&gt;"",COUNTIFS(Setup!$S$13:$S$212,X387)=0),AND(Y387&lt;&gt;"",COUNTIFS(Setup!$S$13:$S$212,Y387)=0),AND(Z387&lt;&gt;"",COUNTIFS(Setup!$T$13:$T$212,Z387)=0)),"Use listed categories",IF(J387="Pending","Confirm work-relatedness",IF(COUNTIFS($AI$9:$AI$1008,AI387,$C$9:$C$1008,"&lt;&gt;"&amp;C387)&gt;0,"Event dates disagree",IF(OR(AND(Q387&lt;&gt;"",OR(NOT(ISNUMBER(Q387)),Q387&lt;0)),AND(R387&lt;&gt;"",OR(NOT(ISNUMBER(R387)),R387&lt;0)),AND(S387&lt;&gt;"",OR(NOT(ISNUMBER(S387)),S387&lt;0))),"Check days / cost",IF(AND(I387="Lost time",OR(NOT(ISNUMBER(Q387)),Q387&lt;1)),"Enter lost days",IF(AND(I387="Restricted / modified work",OR(NOT(ISNUMBER(R387)),R387&lt;1)),"Enter restricted days",IF(AND(Z387="Closed",NOT(ISNUMBER(AB387))),"Enter closure date",IF(AND(ISNUMBER(AB387),OR(AB387&lt;C387,AB387&gt;TODAY())),"Check closure date","Ready"))))))))))))))</f>
        <v/>
      </c>
    </row>
    <row r="388" spans="1:37" ht="24.95" customHeight="1">
      <c r="A388" s="23"/>
      <c r="B388" s="23"/>
      <c r="C388" s="24"/>
      <c r="D388" s="25"/>
      <c r="E388" s="26"/>
      <c r="F388" s="26"/>
      <c r="G388" s="26"/>
      <c r="H388" s="26"/>
      <c r="I388" s="26"/>
      <c r="J388" s="26"/>
      <c r="K388" s="26"/>
      <c r="L388" s="26"/>
      <c r="M388" s="26"/>
      <c r="N388" s="26"/>
      <c r="O388" s="26"/>
      <c r="P388" s="26"/>
      <c r="Q388" s="27"/>
      <c r="R388" s="27"/>
      <c r="S388" s="28"/>
      <c r="T388" s="26"/>
      <c r="U388" s="26"/>
      <c r="V388" s="26"/>
      <c r="W388" s="26"/>
      <c r="X388" s="26"/>
      <c r="Y388" s="26"/>
      <c r="Z388" s="26"/>
      <c r="AA388" s="26"/>
      <c r="AB388" s="24"/>
      <c r="AC388" s="26"/>
      <c r="AD388" s="15" t="str">
        <f t="shared" si="30"/>
        <v/>
      </c>
      <c r="AE388" s="16" t="str">
        <f t="shared" si="31"/>
        <v/>
      </c>
      <c r="AF388" s="15" t="str">
        <f t="shared" si="32"/>
        <v/>
      </c>
      <c r="AG388" s="15">
        <f t="shared" si="33"/>
        <v>0</v>
      </c>
      <c r="AH388" s="15">
        <f t="shared" si="34"/>
        <v>0</v>
      </c>
      <c r="AI388" s="15" t="str">
        <f t="shared" si="35"/>
        <v/>
      </c>
      <c r="AJ388" s="15" t="str">
        <f>IF(AI388="","",IF(COUNTIFS($AI$9:AI388,AI388)=1,1,0))</f>
        <v/>
      </c>
      <c r="AK388" s="15" t="str">
        <f ca="1">IF(COUNTA(A388:AC388)=0,"",IF(OR(NOT(ISNUMBER(C388)),C388&lt;1),"Missing / invalid date",IF(A388="","Missing case ID",IF(COUNTIFS($A$9:$A$1008,A388)&gt;1,"Duplicate case ID",IF(C388&gt;TODAY(),"Future incident date",IF(OR(E388="",F388="",G388="",H388="",I388="",J388=""),"Complete required fields",IF(OR(AND(E388&lt;&gt;"",COUNTIFS(Setup!$F$13:$F$212,E388)=0),AND(F388&lt;&gt;"",COUNTIFS(Setup!$G$13:$G$212,F388)=0),AND(G388&lt;&gt;"",COUNTIFS(Setup!$H$13:$H$212,G388)=0),AND(H388&lt;&gt;"",COUNTIFS(Setup!$I$13:$I$212,H388)=0),AND(I388&lt;&gt;"",COUNTIFS(Setup!$J$13:$J$212,I388)=0),AND(J388&lt;&gt;"",COUNTIFS(Setup!$K$13:$K$212,J388)=0),AND(K388&lt;&gt;"",COUNTIFS(Setup!$L$13:$L$212,K388)=0),AND(L388&lt;&gt;"",COUNTIFS(Setup!$M$13:$M$212,L388)=0),AND(M388&lt;&gt;"",COUNTIFS(Setup!$N$13:$N$212,M388)=0),AND(N388&lt;&gt;"",COUNTIFS(Setup!$O$13:$O$212,N388)=0),AND(O388&lt;&gt;"",COUNTIFS(Setup!$P$13:$P$212,O388)=0),AND(P388&lt;&gt;"",COUNTIFS(Setup!$Q$13:$Q$212,P388)=0),AND(V388&lt;&gt;"",COUNTIFS(Setup!$R$13:$R$212,V388)=0),AND(W388&lt;&gt;"",COUNTIFS(Setup!$R$13:$R$212,W388)=0),AND(X388&lt;&gt;"",COUNTIFS(Setup!$S$13:$S$212,X388)=0),AND(Y388&lt;&gt;"",COUNTIFS(Setup!$S$13:$S$212,Y388)=0),AND(Z388&lt;&gt;"",COUNTIFS(Setup!$T$13:$T$212,Z388)=0)),"Use listed categories",IF(J388="Pending","Confirm work-relatedness",IF(COUNTIFS($AI$9:$AI$1008,AI388,$C$9:$C$1008,"&lt;&gt;"&amp;C388)&gt;0,"Event dates disagree",IF(OR(AND(Q388&lt;&gt;"",OR(NOT(ISNUMBER(Q388)),Q388&lt;0)),AND(R388&lt;&gt;"",OR(NOT(ISNUMBER(R388)),R388&lt;0)),AND(S388&lt;&gt;"",OR(NOT(ISNUMBER(S388)),S388&lt;0))),"Check days / cost",IF(AND(I388="Lost time",OR(NOT(ISNUMBER(Q388)),Q388&lt;1)),"Enter lost days",IF(AND(I388="Restricted / modified work",OR(NOT(ISNUMBER(R388)),R388&lt;1)),"Enter restricted days",IF(AND(Z388="Closed",NOT(ISNUMBER(AB388))),"Enter closure date",IF(AND(ISNUMBER(AB388),OR(AB388&lt;C388,AB388&gt;TODAY())),"Check closure date","Ready"))))))))))))))</f>
        <v/>
      </c>
    </row>
    <row r="389" spans="1:37" ht="24.95" customHeight="1">
      <c r="A389" s="17"/>
      <c r="B389" s="17"/>
      <c r="C389" s="18"/>
      <c r="D389" s="19"/>
      <c r="E389" s="20"/>
      <c r="F389" s="20"/>
      <c r="G389" s="20"/>
      <c r="H389" s="20"/>
      <c r="I389" s="20"/>
      <c r="J389" s="20"/>
      <c r="K389" s="20"/>
      <c r="L389" s="20"/>
      <c r="M389" s="20"/>
      <c r="N389" s="20"/>
      <c r="O389" s="20"/>
      <c r="P389" s="20"/>
      <c r="Q389" s="21"/>
      <c r="R389" s="21"/>
      <c r="S389" s="22"/>
      <c r="T389" s="20"/>
      <c r="U389" s="20"/>
      <c r="V389" s="20"/>
      <c r="W389" s="20"/>
      <c r="X389" s="20"/>
      <c r="Y389" s="20"/>
      <c r="Z389" s="20"/>
      <c r="AA389" s="20"/>
      <c r="AB389" s="18"/>
      <c r="AC389" s="20"/>
      <c r="AD389" s="15" t="str">
        <f t="shared" si="30"/>
        <v/>
      </c>
      <c r="AE389" s="16" t="str">
        <f t="shared" si="31"/>
        <v/>
      </c>
      <c r="AF389" s="15" t="str">
        <f t="shared" si="32"/>
        <v/>
      </c>
      <c r="AG389" s="15">
        <f t="shared" si="33"/>
        <v>0</v>
      </c>
      <c r="AH389" s="15">
        <f t="shared" si="34"/>
        <v>0</v>
      </c>
      <c r="AI389" s="15" t="str">
        <f t="shared" si="35"/>
        <v/>
      </c>
      <c r="AJ389" s="15" t="str">
        <f>IF(AI389="","",IF(COUNTIFS($AI$9:AI389,AI389)=1,1,0))</f>
        <v/>
      </c>
      <c r="AK389" s="15" t="str">
        <f ca="1">IF(COUNTA(A389:AC389)=0,"",IF(OR(NOT(ISNUMBER(C389)),C389&lt;1),"Missing / invalid date",IF(A389="","Missing case ID",IF(COUNTIFS($A$9:$A$1008,A389)&gt;1,"Duplicate case ID",IF(C389&gt;TODAY(),"Future incident date",IF(OR(E389="",F389="",G389="",H389="",I389="",J389=""),"Complete required fields",IF(OR(AND(E389&lt;&gt;"",COUNTIFS(Setup!$F$13:$F$212,E389)=0),AND(F389&lt;&gt;"",COUNTIFS(Setup!$G$13:$G$212,F389)=0),AND(G389&lt;&gt;"",COUNTIFS(Setup!$H$13:$H$212,G389)=0),AND(H389&lt;&gt;"",COUNTIFS(Setup!$I$13:$I$212,H389)=0),AND(I389&lt;&gt;"",COUNTIFS(Setup!$J$13:$J$212,I389)=0),AND(J389&lt;&gt;"",COUNTIFS(Setup!$K$13:$K$212,J389)=0),AND(K389&lt;&gt;"",COUNTIFS(Setup!$L$13:$L$212,K389)=0),AND(L389&lt;&gt;"",COUNTIFS(Setup!$M$13:$M$212,L389)=0),AND(M389&lt;&gt;"",COUNTIFS(Setup!$N$13:$N$212,M389)=0),AND(N389&lt;&gt;"",COUNTIFS(Setup!$O$13:$O$212,N389)=0),AND(O389&lt;&gt;"",COUNTIFS(Setup!$P$13:$P$212,O389)=0),AND(P389&lt;&gt;"",COUNTIFS(Setup!$Q$13:$Q$212,P389)=0),AND(V389&lt;&gt;"",COUNTIFS(Setup!$R$13:$R$212,V389)=0),AND(W389&lt;&gt;"",COUNTIFS(Setup!$R$13:$R$212,W389)=0),AND(X389&lt;&gt;"",COUNTIFS(Setup!$S$13:$S$212,X389)=0),AND(Y389&lt;&gt;"",COUNTIFS(Setup!$S$13:$S$212,Y389)=0),AND(Z389&lt;&gt;"",COUNTIFS(Setup!$T$13:$T$212,Z389)=0)),"Use listed categories",IF(J389="Pending","Confirm work-relatedness",IF(COUNTIFS($AI$9:$AI$1008,AI389,$C$9:$C$1008,"&lt;&gt;"&amp;C389)&gt;0,"Event dates disagree",IF(OR(AND(Q389&lt;&gt;"",OR(NOT(ISNUMBER(Q389)),Q389&lt;0)),AND(R389&lt;&gt;"",OR(NOT(ISNUMBER(R389)),R389&lt;0)),AND(S389&lt;&gt;"",OR(NOT(ISNUMBER(S389)),S389&lt;0))),"Check days / cost",IF(AND(I389="Lost time",OR(NOT(ISNUMBER(Q389)),Q389&lt;1)),"Enter lost days",IF(AND(I389="Restricted / modified work",OR(NOT(ISNUMBER(R389)),R389&lt;1)),"Enter restricted days",IF(AND(Z389="Closed",NOT(ISNUMBER(AB389))),"Enter closure date",IF(AND(ISNUMBER(AB389),OR(AB389&lt;C389,AB389&gt;TODAY())),"Check closure date","Ready"))))))))))))))</f>
        <v/>
      </c>
    </row>
    <row r="390" spans="1:37" ht="24.95" customHeight="1">
      <c r="A390" s="23"/>
      <c r="B390" s="23"/>
      <c r="C390" s="24"/>
      <c r="D390" s="25"/>
      <c r="E390" s="26"/>
      <c r="F390" s="26"/>
      <c r="G390" s="26"/>
      <c r="H390" s="26"/>
      <c r="I390" s="26"/>
      <c r="J390" s="26"/>
      <c r="K390" s="26"/>
      <c r="L390" s="26"/>
      <c r="M390" s="26"/>
      <c r="N390" s="26"/>
      <c r="O390" s="26"/>
      <c r="P390" s="26"/>
      <c r="Q390" s="27"/>
      <c r="R390" s="27"/>
      <c r="S390" s="28"/>
      <c r="T390" s="26"/>
      <c r="U390" s="26"/>
      <c r="V390" s="26"/>
      <c r="W390" s="26"/>
      <c r="X390" s="26"/>
      <c r="Y390" s="26"/>
      <c r="Z390" s="26"/>
      <c r="AA390" s="26"/>
      <c r="AB390" s="24"/>
      <c r="AC390" s="26"/>
      <c r="AD390" s="15" t="str">
        <f t="shared" si="30"/>
        <v/>
      </c>
      <c r="AE390" s="16" t="str">
        <f t="shared" si="31"/>
        <v/>
      </c>
      <c r="AF390" s="15" t="str">
        <f t="shared" si="32"/>
        <v/>
      </c>
      <c r="AG390" s="15">
        <f t="shared" si="33"/>
        <v>0</v>
      </c>
      <c r="AH390" s="15">
        <f t="shared" si="34"/>
        <v>0</v>
      </c>
      <c r="AI390" s="15" t="str">
        <f t="shared" si="35"/>
        <v/>
      </c>
      <c r="AJ390" s="15" t="str">
        <f>IF(AI390="","",IF(COUNTIFS($AI$9:AI390,AI390)=1,1,0))</f>
        <v/>
      </c>
      <c r="AK390" s="15" t="str">
        <f ca="1">IF(COUNTA(A390:AC390)=0,"",IF(OR(NOT(ISNUMBER(C390)),C390&lt;1),"Missing / invalid date",IF(A390="","Missing case ID",IF(COUNTIFS($A$9:$A$1008,A390)&gt;1,"Duplicate case ID",IF(C390&gt;TODAY(),"Future incident date",IF(OR(E390="",F390="",G390="",H390="",I390="",J390=""),"Complete required fields",IF(OR(AND(E390&lt;&gt;"",COUNTIFS(Setup!$F$13:$F$212,E390)=0),AND(F390&lt;&gt;"",COUNTIFS(Setup!$G$13:$G$212,F390)=0),AND(G390&lt;&gt;"",COUNTIFS(Setup!$H$13:$H$212,G390)=0),AND(H390&lt;&gt;"",COUNTIFS(Setup!$I$13:$I$212,H390)=0),AND(I390&lt;&gt;"",COUNTIFS(Setup!$J$13:$J$212,I390)=0),AND(J390&lt;&gt;"",COUNTIFS(Setup!$K$13:$K$212,J390)=0),AND(K390&lt;&gt;"",COUNTIFS(Setup!$L$13:$L$212,K390)=0),AND(L390&lt;&gt;"",COUNTIFS(Setup!$M$13:$M$212,L390)=0),AND(M390&lt;&gt;"",COUNTIFS(Setup!$N$13:$N$212,M390)=0),AND(N390&lt;&gt;"",COUNTIFS(Setup!$O$13:$O$212,N390)=0),AND(O390&lt;&gt;"",COUNTIFS(Setup!$P$13:$P$212,O390)=0),AND(P390&lt;&gt;"",COUNTIFS(Setup!$Q$13:$Q$212,P390)=0),AND(V390&lt;&gt;"",COUNTIFS(Setup!$R$13:$R$212,V390)=0),AND(W390&lt;&gt;"",COUNTIFS(Setup!$R$13:$R$212,W390)=0),AND(X390&lt;&gt;"",COUNTIFS(Setup!$S$13:$S$212,X390)=0),AND(Y390&lt;&gt;"",COUNTIFS(Setup!$S$13:$S$212,Y390)=0),AND(Z390&lt;&gt;"",COUNTIFS(Setup!$T$13:$T$212,Z390)=0)),"Use listed categories",IF(J390="Pending","Confirm work-relatedness",IF(COUNTIFS($AI$9:$AI$1008,AI390,$C$9:$C$1008,"&lt;&gt;"&amp;C390)&gt;0,"Event dates disagree",IF(OR(AND(Q390&lt;&gt;"",OR(NOT(ISNUMBER(Q390)),Q390&lt;0)),AND(R390&lt;&gt;"",OR(NOT(ISNUMBER(R390)),R390&lt;0)),AND(S390&lt;&gt;"",OR(NOT(ISNUMBER(S390)),S390&lt;0))),"Check days / cost",IF(AND(I390="Lost time",OR(NOT(ISNUMBER(Q390)),Q390&lt;1)),"Enter lost days",IF(AND(I390="Restricted / modified work",OR(NOT(ISNUMBER(R390)),R390&lt;1)),"Enter restricted days",IF(AND(Z390="Closed",NOT(ISNUMBER(AB390))),"Enter closure date",IF(AND(ISNUMBER(AB390),OR(AB390&lt;C390,AB390&gt;TODAY())),"Check closure date","Ready"))))))))))))))</f>
        <v/>
      </c>
    </row>
    <row r="391" spans="1:37" ht="24.95" customHeight="1">
      <c r="A391" s="17"/>
      <c r="B391" s="17"/>
      <c r="C391" s="18"/>
      <c r="D391" s="19"/>
      <c r="E391" s="20"/>
      <c r="F391" s="20"/>
      <c r="G391" s="20"/>
      <c r="H391" s="20"/>
      <c r="I391" s="20"/>
      <c r="J391" s="20"/>
      <c r="K391" s="20"/>
      <c r="L391" s="20"/>
      <c r="M391" s="20"/>
      <c r="N391" s="20"/>
      <c r="O391" s="20"/>
      <c r="P391" s="20"/>
      <c r="Q391" s="21"/>
      <c r="R391" s="21"/>
      <c r="S391" s="22"/>
      <c r="T391" s="20"/>
      <c r="U391" s="20"/>
      <c r="V391" s="20"/>
      <c r="W391" s="20"/>
      <c r="X391" s="20"/>
      <c r="Y391" s="20"/>
      <c r="Z391" s="20"/>
      <c r="AA391" s="20"/>
      <c r="AB391" s="18"/>
      <c r="AC391" s="20"/>
      <c r="AD391" s="15" t="str">
        <f t="shared" si="30"/>
        <v/>
      </c>
      <c r="AE391" s="16" t="str">
        <f t="shared" si="31"/>
        <v/>
      </c>
      <c r="AF391" s="15" t="str">
        <f t="shared" si="32"/>
        <v/>
      </c>
      <c r="AG391" s="15">
        <f t="shared" si="33"/>
        <v>0</v>
      </c>
      <c r="AH391" s="15">
        <f t="shared" si="34"/>
        <v>0</v>
      </c>
      <c r="AI391" s="15" t="str">
        <f t="shared" si="35"/>
        <v/>
      </c>
      <c r="AJ391" s="15" t="str">
        <f>IF(AI391="","",IF(COUNTIFS($AI$9:AI391,AI391)=1,1,0))</f>
        <v/>
      </c>
      <c r="AK391" s="15" t="str">
        <f ca="1">IF(COUNTA(A391:AC391)=0,"",IF(OR(NOT(ISNUMBER(C391)),C391&lt;1),"Missing / invalid date",IF(A391="","Missing case ID",IF(COUNTIFS($A$9:$A$1008,A391)&gt;1,"Duplicate case ID",IF(C391&gt;TODAY(),"Future incident date",IF(OR(E391="",F391="",G391="",H391="",I391="",J391=""),"Complete required fields",IF(OR(AND(E391&lt;&gt;"",COUNTIFS(Setup!$F$13:$F$212,E391)=0),AND(F391&lt;&gt;"",COUNTIFS(Setup!$G$13:$G$212,F391)=0),AND(G391&lt;&gt;"",COUNTIFS(Setup!$H$13:$H$212,G391)=0),AND(H391&lt;&gt;"",COUNTIFS(Setup!$I$13:$I$212,H391)=0),AND(I391&lt;&gt;"",COUNTIFS(Setup!$J$13:$J$212,I391)=0),AND(J391&lt;&gt;"",COUNTIFS(Setup!$K$13:$K$212,J391)=0),AND(K391&lt;&gt;"",COUNTIFS(Setup!$L$13:$L$212,K391)=0),AND(L391&lt;&gt;"",COUNTIFS(Setup!$M$13:$M$212,L391)=0),AND(M391&lt;&gt;"",COUNTIFS(Setup!$N$13:$N$212,M391)=0),AND(N391&lt;&gt;"",COUNTIFS(Setup!$O$13:$O$212,N391)=0),AND(O391&lt;&gt;"",COUNTIFS(Setup!$P$13:$P$212,O391)=0),AND(P391&lt;&gt;"",COUNTIFS(Setup!$Q$13:$Q$212,P391)=0),AND(V391&lt;&gt;"",COUNTIFS(Setup!$R$13:$R$212,V391)=0),AND(W391&lt;&gt;"",COUNTIFS(Setup!$R$13:$R$212,W391)=0),AND(X391&lt;&gt;"",COUNTIFS(Setup!$S$13:$S$212,X391)=0),AND(Y391&lt;&gt;"",COUNTIFS(Setup!$S$13:$S$212,Y391)=0),AND(Z391&lt;&gt;"",COUNTIFS(Setup!$T$13:$T$212,Z391)=0)),"Use listed categories",IF(J391="Pending","Confirm work-relatedness",IF(COUNTIFS($AI$9:$AI$1008,AI391,$C$9:$C$1008,"&lt;&gt;"&amp;C391)&gt;0,"Event dates disagree",IF(OR(AND(Q391&lt;&gt;"",OR(NOT(ISNUMBER(Q391)),Q391&lt;0)),AND(R391&lt;&gt;"",OR(NOT(ISNUMBER(R391)),R391&lt;0)),AND(S391&lt;&gt;"",OR(NOT(ISNUMBER(S391)),S391&lt;0))),"Check days / cost",IF(AND(I391="Lost time",OR(NOT(ISNUMBER(Q391)),Q391&lt;1)),"Enter lost days",IF(AND(I391="Restricted / modified work",OR(NOT(ISNUMBER(R391)),R391&lt;1)),"Enter restricted days",IF(AND(Z391="Closed",NOT(ISNUMBER(AB391))),"Enter closure date",IF(AND(ISNUMBER(AB391),OR(AB391&lt;C391,AB391&gt;TODAY())),"Check closure date","Ready"))))))))))))))</f>
        <v/>
      </c>
    </row>
    <row r="392" spans="1:37" ht="24.95" customHeight="1">
      <c r="A392" s="23"/>
      <c r="B392" s="23"/>
      <c r="C392" s="24"/>
      <c r="D392" s="25"/>
      <c r="E392" s="26"/>
      <c r="F392" s="26"/>
      <c r="G392" s="26"/>
      <c r="H392" s="26"/>
      <c r="I392" s="26"/>
      <c r="J392" s="26"/>
      <c r="K392" s="26"/>
      <c r="L392" s="26"/>
      <c r="M392" s="26"/>
      <c r="N392" s="26"/>
      <c r="O392" s="26"/>
      <c r="P392" s="26"/>
      <c r="Q392" s="27"/>
      <c r="R392" s="27"/>
      <c r="S392" s="28"/>
      <c r="T392" s="26"/>
      <c r="U392" s="26"/>
      <c r="V392" s="26"/>
      <c r="W392" s="26"/>
      <c r="X392" s="26"/>
      <c r="Y392" s="26"/>
      <c r="Z392" s="26"/>
      <c r="AA392" s="26"/>
      <c r="AB392" s="24"/>
      <c r="AC392" s="26"/>
      <c r="AD392" s="15" t="str">
        <f t="shared" si="30"/>
        <v/>
      </c>
      <c r="AE392" s="16" t="str">
        <f t="shared" si="31"/>
        <v/>
      </c>
      <c r="AF392" s="15" t="str">
        <f t="shared" si="32"/>
        <v/>
      </c>
      <c r="AG392" s="15">
        <f t="shared" si="33"/>
        <v>0</v>
      </c>
      <c r="AH392" s="15">
        <f t="shared" si="34"/>
        <v>0</v>
      </c>
      <c r="AI392" s="15" t="str">
        <f t="shared" si="35"/>
        <v/>
      </c>
      <c r="AJ392" s="15" t="str">
        <f>IF(AI392="","",IF(COUNTIFS($AI$9:AI392,AI392)=1,1,0))</f>
        <v/>
      </c>
      <c r="AK392" s="15" t="str">
        <f ca="1">IF(COUNTA(A392:AC392)=0,"",IF(OR(NOT(ISNUMBER(C392)),C392&lt;1),"Missing / invalid date",IF(A392="","Missing case ID",IF(COUNTIFS($A$9:$A$1008,A392)&gt;1,"Duplicate case ID",IF(C392&gt;TODAY(),"Future incident date",IF(OR(E392="",F392="",G392="",H392="",I392="",J392=""),"Complete required fields",IF(OR(AND(E392&lt;&gt;"",COUNTIFS(Setup!$F$13:$F$212,E392)=0),AND(F392&lt;&gt;"",COUNTIFS(Setup!$G$13:$G$212,F392)=0),AND(G392&lt;&gt;"",COUNTIFS(Setup!$H$13:$H$212,G392)=0),AND(H392&lt;&gt;"",COUNTIFS(Setup!$I$13:$I$212,H392)=0),AND(I392&lt;&gt;"",COUNTIFS(Setup!$J$13:$J$212,I392)=0),AND(J392&lt;&gt;"",COUNTIFS(Setup!$K$13:$K$212,J392)=0),AND(K392&lt;&gt;"",COUNTIFS(Setup!$L$13:$L$212,K392)=0),AND(L392&lt;&gt;"",COUNTIFS(Setup!$M$13:$M$212,L392)=0),AND(M392&lt;&gt;"",COUNTIFS(Setup!$N$13:$N$212,M392)=0),AND(N392&lt;&gt;"",COUNTIFS(Setup!$O$13:$O$212,N392)=0),AND(O392&lt;&gt;"",COUNTIFS(Setup!$P$13:$P$212,O392)=0),AND(P392&lt;&gt;"",COUNTIFS(Setup!$Q$13:$Q$212,P392)=0),AND(V392&lt;&gt;"",COUNTIFS(Setup!$R$13:$R$212,V392)=0),AND(W392&lt;&gt;"",COUNTIFS(Setup!$R$13:$R$212,W392)=0),AND(X392&lt;&gt;"",COUNTIFS(Setup!$S$13:$S$212,X392)=0),AND(Y392&lt;&gt;"",COUNTIFS(Setup!$S$13:$S$212,Y392)=0),AND(Z392&lt;&gt;"",COUNTIFS(Setup!$T$13:$T$212,Z392)=0)),"Use listed categories",IF(J392="Pending","Confirm work-relatedness",IF(COUNTIFS($AI$9:$AI$1008,AI392,$C$9:$C$1008,"&lt;&gt;"&amp;C392)&gt;0,"Event dates disagree",IF(OR(AND(Q392&lt;&gt;"",OR(NOT(ISNUMBER(Q392)),Q392&lt;0)),AND(R392&lt;&gt;"",OR(NOT(ISNUMBER(R392)),R392&lt;0)),AND(S392&lt;&gt;"",OR(NOT(ISNUMBER(S392)),S392&lt;0))),"Check days / cost",IF(AND(I392="Lost time",OR(NOT(ISNUMBER(Q392)),Q392&lt;1)),"Enter lost days",IF(AND(I392="Restricted / modified work",OR(NOT(ISNUMBER(R392)),R392&lt;1)),"Enter restricted days",IF(AND(Z392="Closed",NOT(ISNUMBER(AB392))),"Enter closure date",IF(AND(ISNUMBER(AB392),OR(AB392&lt;C392,AB392&gt;TODAY())),"Check closure date","Ready"))))))))))))))</f>
        <v/>
      </c>
    </row>
    <row r="393" spans="1:37" ht="24.95" customHeight="1">
      <c r="A393" s="17"/>
      <c r="B393" s="17"/>
      <c r="C393" s="18"/>
      <c r="D393" s="19"/>
      <c r="E393" s="20"/>
      <c r="F393" s="20"/>
      <c r="G393" s="20"/>
      <c r="H393" s="20"/>
      <c r="I393" s="20"/>
      <c r="J393" s="20"/>
      <c r="K393" s="20"/>
      <c r="L393" s="20"/>
      <c r="M393" s="20"/>
      <c r="N393" s="20"/>
      <c r="O393" s="20"/>
      <c r="P393" s="20"/>
      <c r="Q393" s="21"/>
      <c r="R393" s="21"/>
      <c r="S393" s="22"/>
      <c r="T393" s="20"/>
      <c r="U393" s="20"/>
      <c r="V393" s="20"/>
      <c r="W393" s="20"/>
      <c r="X393" s="20"/>
      <c r="Y393" s="20"/>
      <c r="Z393" s="20"/>
      <c r="AA393" s="20"/>
      <c r="AB393" s="18"/>
      <c r="AC393" s="20"/>
      <c r="AD393" s="15" t="str">
        <f t="shared" ref="AD393:AD456" si="36">IF(ISNUMBER(C393),YEAR(C393),"")</f>
        <v/>
      </c>
      <c r="AE393" s="16" t="str">
        <f t="shared" ref="AE393:AE456" si="37">IF(ISNUMBER(C393),DATE(YEAR(C393),MONTH(C393),1),"")</f>
        <v/>
      </c>
      <c r="AF393" s="15" t="str">
        <f t="shared" ref="AF393:AF456" si="38">IF(ISNUMBER(C393),TEXT(C393,"ddd"),"")</f>
        <v/>
      </c>
      <c r="AG393" s="15">
        <f t="shared" ref="AG393:AG456" si="39">IF(AND(J393="Yes",OR(G393="Employee",G393="Contractor")),IF(OR(I393="Medical treatment",I393="Restricted / modified work",I393="Lost time",I393="Fatality",I393="Other recordable"),1,0),0)</f>
        <v>0</v>
      </c>
      <c r="AH393" s="15">
        <f t="shared" ref="AH393:AH456" si="40">IF(AND(J393="Yes",OR(G393="Employee",G393="Contractor")),IF(OR(I393="Lost time",I393="Fatality"),1,0),0)</f>
        <v>0</v>
      </c>
      <c r="AI393" s="15" t="str">
        <f t="shared" ref="AI393:AI456" si="41">IF(COUNTA(A393:AC393)=0,"",IF(B393="","C:"&amp;A393,"E:"&amp;B393))</f>
        <v/>
      </c>
      <c r="AJ393" s="15" t="str">
        <f>IF(AI393="","",IF(COUNTIFS($AI$9:AI393,AI393)=1,1,0))</f>
        <v/>
      </c>
      <c r="AK393" s="15" t="str">
        <f ca="1">IF(COUNTA(A393:AC393)=0,"",IF(OR(NOT(ISNUMBER(C393)),C393&lt;1),"Missing / invalid date",IF(A393="","Missing case ID",IF(COUNTIFS($A$9:$A$1008,A393)&gt;1,"Duplicate case ID",IF(C393&gt;TODAY(),"Future incident date",IF(OR(E393="",F393="",G393="",H393="",I393="",J393=""),"Complete required fields",IF(OR(AND(E393&lt;&gt;"",COUNTIFS(Setup!$F$13:$F$212,E393)=0),AND(F393&lt;&gt;"",COUNTIFS(Setup!$G$13:$G$212,F393)=0),AND(G393&lt;&gt;"",COUNTIFS(Setup!$H$13:$H$212,G393)=0),AND(H393&lt;&gt;"",COUNTIFS(Setup!$I$13:$I$212,H393)=0),AND(I393&lt;&gt;"",COUNTIFS(Setup!$J$13:$J$212,I393)=0),AND(J393&lt;&gt;"",COUNTIFS(Setup!$K$13:$K$212,J393)=0),AND(K393&lt;&gt;"",COUNTIFS(Setup!$L$13:$L$212,K393)=0),AND(L393&lt;&gt;"",COUNTIFS(Setup!$M$13:$M$212,L393)=0),AND(M393&lt;&gt;"",COUNTIFS(Setup!$N$13:$N$212,M393)=0),AND(N393&lt;&gt;"",COUNTIFS(Setup!$O$13:$O$212,N393)=0),AND(O393&lt;&gt;"",COUNTIFS(Setup!$P$13:$P$212,O393)=0),AND(P393&lt;&gt;"",COUNTIFS(Setup!$Q$13:$Q$212,P393)=0),AND(V393&lt;&gt;"",COUNTIFS(Setup!$R$13:$R$212,V393)=0),AND(W393&lt;&gt;"",COUNTIFS(Setup!$R$13:$R$212,W393)=0),AND(X393&lt;&gt;"",COUNTIFS(Setup!$S$13:$S$212,X393)=0),AND(Y393&lt;&gt;"",COUNTIFS(Setup!$S$13:$S$212,Y393)=0),AND(Z393&lt;&gt;"",COUNTIFS(Setup!$T$13:$T$212,Z393)=0)),"Use listed categories",IF(J393="Pending","Confirm work-relatedness",IF(COUNTIFS($AI$9:$AI$1008,AI393,$C$9:$C$1008,"&lt;&gt;"&amp;C393)&gt;0,"Event dates disagree",IF(OR(AND(Q393&lt;&gt;"",OR(NOT(ISNUMBER(Q393)),Q393&lt;0)),AND(R393&lt;&gt;"",OR(NOT(ISNUMBER(R393)),R393&lt;0)),AND(S393&lt;&gt;"",OR(NOT(ISNUMBER(S393)),S393&lt;0))),"Check days / cost",IF(AND(I393="Lost time",OR(NOT(ISNUMBER(Q393)),Q393&lt;1)),"Enter lost days",IF(AND(I393="Restricted / modified work",OR(NOT(ISNUMBER(R393)),R393&lt;1)),"Enter restricted days",IF(AND(Z393="Closed",NOT(ISNUMBER(AB393))),"Enter closure date",IF(AND(ISNUMBER(AB393),OR(AB393&lt;C393,AB393&gt;TODAY())),"Check closure date","Ready"))))))))))))))</f>
        <v/>
      </c>
    </row>
    <row r="394" spans="1:37" ht="24.95" customHeight="1">
      <c r="A394" s="23"/>
      <c r="B394" s="23"/>
      <c r="C394" s="24"/>
      <c r="D394" s="25"/>
      <c r="E394" s="26"/>
      <c r="F394" s="26"/>
      <c r="G394" s="26"/>
      <c r="H394" s="26"/>
      <c r="I394" s="26"/>
      <c r="J394" s="26"/>
      <c r="K394" s="26"/>
      <c r="L394" s="26"/>
      <c r="M394" s="26"/>
      <c r="N394" s="26"/>
      <c r="O394" s="26"/>
      <c r="P394" s="26"/>
      <c r="Q394" s="27"/>
      <c r="R394" s="27"/>
      <c r="S394" s="28"/>
      <c r="T394" s="26"/>
      <c r="U394" s="26"/>
      <c r="V394" s="26"/>
      <c r="W394" s="26"/>
      <c r="X394" s="26"/>
      <c r="Y394" s="26"/>
      <c r="Z394" s="26"/>
      <c r="AA394" s="26"/>
      <c r="AB394" s="24"/>
      <c r="AC394" s="26"/>
      <c r="AD394" s="15" t="str">
        <f t="shared" si="36"/>
        <v/>
      </c>
      <c r="AE394" s="16" t="str">
        <f t="shared" si="37"/>
        <v/>
      </c>
      <c r="AF394" s="15" t="str">
        <f t="shared" si="38"/>
        <v/>
      </c>
      <c r="AG394" s="15">
        <f t="shared" si="39"/>
        <v>0</v>
      </c>
      <c r="AH394" s="15">
        <f t="shared" si="40"/>
        <v>0</v>
      </c>
      <c r="AI394" s="15" t="str">
        <f t="shared" si="41"/>
        <v/>
      </c>
      <c r="AJ394" s="15" t="str">
        <f>IF(AI394="","",IF(COUNTIFS($AI$9:AI394,AI394)=1,1,0))</f>
        <v/>
      </c>
      <c r="AK394" s="15" t="str">
        <f ca="1">IF(COUNTA(A394:AC394)=0,"",IF(OR(NOT(ISNUMBER(C394)),C394&lt;1),"Missing / invalid date",IF(A394="","Missing case ID",IF(COUNTIFS($A$9:$A$1008,A394)&gt;1,"Duplicate case ID",IF(C394&gt;TODAY(),"Future incident date",IF(OR(E394="",F394="",G394="",H394="",I394="",J394=""),"Complete required fields",IF(OR(AND(E394&lt;&gt;"",COUNTIFS(Setup!$F$13:$F$212,E394)=0),AND(F394&lt;&gt;"",COUNTIFS(Setup!$G$13:$G$212,F394)=0),AND(G394&lt;&gt;"",COUNTIFS(Setup!$H$13:$H$212,G394)=0),AND(H394&lt;&gt;"",COUNTIFS(Setup!$I$13:$I$212,H394)=0),AND(I394&lt;&gt;"",COUNTIFS(Setup!$J$13:$J$212,I394)=0),AND(J394&lt;&gt;"",COUNTIFS(Setup!$K$13:$K$212,J394)=0),AND(K394&lt;&gt;"",COUNTIFS(Setup!$L$13:$L$212,K394)=0),AND(L394&lt;&gt;"",COUNTIFS(Setup!$M$13:$M$212,L394)=0),AND(M394&lt;&gt;"",COUNTIFS(Setup!$N$13:$N$212,M394)=0),AND(N394&lt;&gt;"",COUNTIFS(Setup!$O$13:$O$212,N394)=0),AND(O394&lt;&gt;"",COUNTIFS(Setup!$P$13:$P$212,O394)=0),AND(P394&lt;&gt;"",COUNTIFS(Setup!$Q$13:$Q$212,P394)=0),AND(V394&lt;&gt;"",COUNTIFS(Setup!$R$13:$R$212,V394)=0),AND(W394&lt;&gt;"",COUNTIFS(Setup!$R$13:$R$212,W394)=0),AND(X394&lt;&gt;"",COUNTIFS(Setup!$S$13:$S$212,X394)=0),AND(Y394&lt;&gt;"",COUNTIFS(Setup!$S$13:$S$212,Y394)=0),AND(Z394&lt;&gt;"",COUNTIFS(Setup!$T$13:$T$212,Z394)=0)),"Use listed categories",IF(J394="Pending","Confirm work-relatedness",IF(COUNTIFS($AI$9:$AI$1008,AI394,$C$9:$C$1008,"&lt;&gt;"&amp;C394)&gt;0,"Event dates disagree",IF(OR(AND(Q394&lt;&gt;"",OR(NOT(ISNUMBER(Q394)),Q394&lt;0)),AND(R394&lt;&gt;"",OR(NOT(ISNUMBER(R394)),R394&lt;0)),AND(S394&lt;&gt;"",OR(NOT(ISNUMBER(S394)),S394&lt;0))),"Check days / cost",IF(AND(I394="Lost time",OR(NOT(ISNUMBER(Q394)),Q394&lt;1)),"Enter lost days",IF(AND(I394="Restricted / modified work",OR(NOT(ISNUMBER(R394)),R394&lt;1)),"Enter restricted days",IF(AND(Z394="Closed",NOT(ISNUMBER(AB394))),"Enter closure date",IF(AND(ISNUMBER(AB394),OR(AB394&lt;C394,AB394&gt;TODAY())),"Check closure date","Ready"))))))))))))))</f>
        <v/>
      </c>
    </row>
    <row r="395" spans="1:37" ht="24.95" customHeight="1">
      <c r="A395" s="17"/>
      <c r="B395" s="17"/>
      <c r="C395" s="18"/>
      <c r="D395" s="19"/>
      <c r="E395" s="20"/>
      <c r="F395" s="20"/>
      <c r="G395" s="20"/>
      <c r="H395" s="20"/>
      <c r="I395" s="20"/>
      <c r="J395" s="20"/>
      <c r="K395" s="20"/>
      <c r="L395" s="20"/>
      <c r="M395" s="20"/>
      <c r="N395" s="20"/>
      <c r="O395" s="20"/>
      <c r="P395" s="20"/>
      <c r="Q395" s="21"/>
      <c r="R395" s="21"/>
      <c r="S395" s="22"/>
      <c r="T395" s="20"/>
      <c r="U395" s="20"/>
      <c r="V395" s="20"/>
      <c r="W395" s="20"/>
      <c r="X395" s="20"/>
      <c r="Y395" s="20"/>
      <c r="Z395" s="20"/>
      <c r="AA395" s="20"/>
      <c r="AB395" s="18"/>
      <c r="AC395" s="20"/>
      <c r="AD395" s="15" t="str">
        <f t="shared" si="36"/>
        <v/>
      </c>
      <c r="AE395" s="16" t="str">
        <f t="shared" si="37"/>
        <v/>
      </c>
      <c r="AF395" s="15" t="str">
        <f t="shared" si="38"/>
        <v/>
      </c>
      <c r="AG395" s="15">
        <f t="shared" si="39"/>
        <v>0</v>
      </c>
      <c r="AH395" s="15">
        <f t="shared" si="40"/>
        <v>0</v>
      </c>
      <c r="AI395" s="15" t="str">
        <f t="shared" si="41"/>
        <v/>
      </c>
      <c r="AJ395" s="15" t="str">
        <f>IF(AI395="","",IF(COUNTIFS($AI$9:AI395,AI395)=1,1,0))</f>
        <v/>
      </c>
      <c r="AK395" s="15" t="str">
        <f ca="1">IF(COUNTA(A395:AC395)=0,"",IF(OR(NOT(ISNUMBER(C395)),C395&lt;1),"Missing / invalid date",IF(A395="","Missing case ID",IF(COUNTIFS($A$9:$A$1008,A395)&gt;1,"Duplicate case ID",IF(C395&gt;TODAY(),"Future incident date",IF(OR(E395="",F395="",G395="",H395="",I395="",J395=""),"Complete required fields",IF(OR(AND(E395&lt;&gt;"",COUNTIFS(Setup!$F$13:$F$212,E395)=0),AND(F395&lt;&gt;"",COUNTIFS(Setup!$G$13:$G$212,F395)=0),AND(G395&lt;&gt;"",COUNTIFS(Setup!$H$13:$H$212,G395)=0),AND(H395&lt;&gt;"",COUNTIFS(Setup!$I$13:$I$212,H395)=0),AND(I395&lt;&gt;"",COUNTIFS(Setup!$J$13:$J$212,I395)=0),AND(J395&lt;&gt;"",COUNTIFS(Setup!$K$13:$K$212,J395)=0),AND(K395&lt;&gt;"",COUNTIFS(Setup!$L$13:$L$212,K395)=0),AND(L395&lt;&gt;"",COUNTIFS(Setup!$M$13:$M$212,L395)=0),AND(M395&lt;&gt;"",COUNTIFS(Setup!$N$13:$N$212,M395)=0),AND(N395&lt;&gt;"",COUNTIFS(Setup!$O$13:$O$212,N395)=0),AND(O395&lt;&gt;"",COUNTIFS(Setup!$P$13:$P$212,O395)=0),AND(P395&lt;&gt;"",COUNTIFS(Setup!$Q$13:$Q$212,P395)=0),AND(V395&lt;&gt;"",COUNTIFS(Setup!$R$13:$R$212,V395)=0),AND(W395&lt;&gt;"",COUNTIFS(Setup!$R$13:$R$212,W395)=0),AND(X395&lt;&gt;"",COUNTIFS(Setup!$S$13:$S$212,X395)=0),AND(Y395&lt;&gt;"",COUNTIFS(Setup!$S$13:$S$212,Y395)=0),AND(Z395&lt;&gt;"",COUNTIFS(Setup!$T$13:$T$212,Z395)=0)),"Use listed categories",IF(J395="Pending","Confirm work-relatedness",IF(COUNTIFS($AI$9:$AI$1008,AI395,$C$9:$C$1008,"&lt;&gt;"&amp;C395)&gt;0,"Event dates disagree",IF(OR(AND(Q395&lt;&gt;"",OR(NOT(ISNUMBER(Q395)),Q395&lt;0)),AND(R395&lt;&gt;"",OR(NOT(ISNUMBER(R395)),R395&lt;0)),AND(S395&lt;&gt;"",OR(NOT(ISNUMBER(S395)),S395&lt;0))),"Check days / cost",IF(AND(I395="Lost time",OR(NOT(ISNUMBER(Q395)),Q395&lt;1)),"Enter lost days",IF(AND(I395="Restricted / modified work",OR(NOT(ISNUMBER(R395)),R395&lt;1)),"Enter restricted days",IF(AND(Z395="Closed",NOT(ISNUMBER(AB395))),"Enter closure date",IF(AND(ISNUMBER(AB395),OR(AB395&lt;C395,AB395&gt;TODAY())),"Check closure date","Ready"))))))))))))))</f>
        <v/>
      </c>
    </row>
    <row r="396" spans="1:37" ht="24.95" customHeight="1">
      <c r="A396" s="23"/>
      <c r="B396" s="23"/>
      <c r="C396" s="24"/>
      <c r="D396" s="25"/>
      <c r="E396" s="26"/>
      <c r="F396" s="26"/>
      <c r="G396" s="26"/>
      <c r="H396" s="26"/>
      <c r="I396" s="26"/>
      <c r="J396" s="26"/>
      <c r="K396" s="26"/>
      <c r="L396" s="26"/>
      <c r="M396" s="26"/>
      <c r="N396" s="26"/>
      <c r="O396" s="26"/>
      <c r="P396" s="26"/>
      <c r="Q396" s="27"/>
      <c r="R396" s="27"/>
      <c r="S396" s="28"/>
      <c r="T396" s="26"/>
      <c r="U396" s="26"/>
      <c r="V396" s="26"/>
      <c r="W396" s="26"/>
      <c r="X396" s="26"/>
      <c r="Y396" s="26"/>
      <c r="Z396" s="26"/>
      <c r="AA396" s="26"/>
      <c r="AB396" s="24"/>
      <c r="AC396" s="26"/>
      <c r="AD396" s="15" t="str">
        <f t="shared" si="36"/>
        <v/>
      </c>
      <c r="AE396" s="16" t="str">
        <f t="shared" si="37"/>
        <v/>
      </c>
      <c r="AF396" s="15" t="str">
        <f t="shared" si="38"/>
        <v/>
      </c>
      <c r="AG396" s="15">
        <f t="shared" si="39"/>
        <v>0</v>
      </c>
      <c r="AH396" s="15">
        <f t="shared" si="40"/>
        <v>0</v>
      </c>
      <c r="AI396" s="15" t="str">
        <f t="shared" si="41"/>
        <v/>
      </c>
      <c r="AJ396" s="15" t="str">
        <f>IF(AI396="","",IF(COUNTIFS($AI$9:AI396,AI396)=1,1,0))</f>
        <v/>
      </c>
      <c r="AK396" s="15" t="str">
        <f ca="1">IF(COUNTA(A396:AC396)=0,"",IF(OR(NOT(ISNUMBER(C396)),C396&lt;1),"Missing / invalid date",IF(A396="","Missing case ID",IF(COUNTIFS($A$9:$A$1008,A396)&gt;1,"Duplicate case ID",IF(C396&gt;TODAY(),"Future incident date",IF(OR(E396="",F396="",G396="",H396="",I396="",J396=""),"Complete required fields",IF(OR(AND(E396&lt;&gt;"",COUNTIFS(Setup!$F$13:$F$212,E396)=0),AND(F396&lt;&gt;"",COUNTIFS(Setup!$G$13:$G$212,F396)=0),AND(G396&lt;&gt;"",COUNTIFS(Setup!$H$13:$H$212,G396)=0),AND(H396&lt;&gt;"",COUNTIFS(Setup!$I$13:$I$212,H396)=0),AND(I396&lt;&gt;"",COUNTIFS(Setup!$J$13:$J$212,I396)=0),AND(J396&lt;&gt;"",COUNTIFS(Setup!$K$13:$K$212,J396)=0),AND(K396&lt;&gt;"",COUNTIFS(Setup!$L$13:$L$212,K396)=0),AND(L396&lt;&gt;"",COUNTIFS(Setup!$M$13:$M$212,L396)=0),AND(M396&lt;&gt;"",COUNTIFS(Setup!$N$13:$N$212,M396)=0),AND(N396&lt;&gt;"",COUNTIFS(Setup!$O$13:$O$212,N396)=0),AND(O396&lt;&gt;"",COUNTIFS(Setup!$P$13:$P$212,O396)=0),AND(P396&lt;&gt;"",COUNTIFS(Setup!$Q$13:$Q$212,P396)=0),AND(V396&lt;&gt;"",COUNTIFS(Setup!$R$13:$R$212,V396)=0),AND(W396&lt;&gt;"",COUNTIFS(Setup!$R$13:$R$212,W396)=0),AND(X396&lt;&gt;"",COUNTIFS(Setup!$S$13:$S$212,X396)=0),AND(Y396&lt;&gt;"",COUNTIFS(Setup!$S$13:$S$212,Y396)=0),AND(Z396&lt;&gt;"",COUNTIFS(Setup!$T$13:$T$212,Z396)=0)),"Use listed categories",IF(J396="Pending","Confirm work-relatedness",IF(COUNTIFS($AI$9:$AI$1008,AI396,$C$9:$C$1008,"&lt;&gt;"&amp;C396)&gt;0,"Event dates disagree",IF(OR(AND(Q396&lt;&gt;"",OR(NOT(ISNUMBER(Q396)),Q396&lt;0)),AND(R396&lt;&gt;"",OR(NOT(ISNUMBER(R396)),R396&lt;0)),AND(S396&lt;&gt;"",OR(NOT(ISNUMBER(S396)),S396&lt;0))),"Check days / cost",IF(AND(I396="Lost time",OR(NOT(ISNUMBER(Q396)),Q396&lt;1)),"Enter lost days",IF(AND(I396="Restricted / modified work",OR(NOT(ISNUMBER(R396)),R396&lt;1)),"Enter restricted days",IF(AND(Z396="Closed",NOT(ISNUMBER(AB396))),"Enter closure date",IF(AND(ISNUMBER(AB396),OR(AB396&lt;C396,AB396&gt;TODAY())),"Check closure date","Ready"))))))))))))))</f>
        <v/>
      </c>
    </row>
    <row r="397" spans="1:37" ht="24.95" customHeight="1">
      <c r="A397" s="17"/>
      <c r="B397" s="17"/>
      <c r="C397" s="18"/>
      <c r="D397" s="19"/>
      <c r="E397" s="20"/>
      <c r="F397" s="20"/>
      <c r="G397" s="20"/>
      <c r="H397" s="20"/>
      <c r="I397" s="20"/>
      <c r="J397" s="20"/>
      <c r="K397" s="20"/>
      <c r="L397" s="20"/>
      <c r="M397" s="20"/>
      <c r="N397" s="20"/>
      <c r="O397" s="20"/>
      <c r="P397" s="20"/>
      <c r="Q397" s="21"/>
      <c r="R397" s="21"/>
      <c r="S397" s="22"/>
      <c r="T397" s="20"/>
      <c r="U397" s="20"/>
      <c r="V397" s="20"/>
      <c r="W397" s="20"/>
      <c r="X397" s="20"/>
      <c r="Y397" s="20"/>
      <c r="Z397" s="20"/>
      <c r="AA397" s="20"/>
      <c r="AB397" s="18"/>
      <c r="AC397" s="20"/>
      <c r="AD397" s="15" t="str">
        <f t="shared" si="36"/>
        <v/>
      </c>
      <c r="AE397" s="16" t="str">
        <f t="shared" si="37"/>
        <v/>
      </c>
      <c r="AF397" s="15" t="str">
        <f t="shared" si="38"/>
        <v/>
      </c>
      <c r="AG397" s="15">
        <f t="shared" si="39"/>
        <v>0</v>
      </c>
      <c r="AH397" s="15">
        <f t="shared" si="40"/>
        <v>0</v>
      </c>
      <c r="AI397" s="15" t="str">
        <f t="shared" si="41"/>
        <v/>
      </c>
      <c r="AJ397" s="15" t="str">
        <f>IF(AI397="","",IF(COUNTIFS($AI$9:AI397,AI397)=1,1,0))</f>
        <v/>
      </c>
      <c r="AK397" s="15" t="str">
        <f ca="1">IF(COUNTA(A397:AC397)=0,"",IF(OR(NOT(ISNUMBER(C397)),C397&lt;1),"Missing / invalid date",IF(A397="","Missing case ID",IF(COUNTIFS($A$9:$A$1008,A397)&gt;1,"Duplicate case ID",IF(C397&gt;TODAY(),"Future incident date",IF(OR(E397="",F397="",G397="",H397="",I397="",J397=""),"Complete required fields",IF(OR(AND(E397&lt;&gt;"",COUNTIFS(Setup!$F$13:$F$212,E397)=0),AND(F397&lt;&gt;"",COUNTIFS(Setup!$G$13:$G$212,F397)=0),AND(G397&lt;&gt;"",COUNTIFS(Setup!$H$13:$H$212,G397)=0),AND(H397&lt;&gt;"",COUNTIFS(Setup!$I$13:$I$212,H397)=0),AND(I397&lt;&gt;"",COUNTIFS(Setup!$J$13:$J$212,I397)=0),AND(J397&lt;&gt;"",COUNTIFS(Setup!$K$13:$K$212,J397)=0),AND(K397&lt;&gt;"",COUNTIFS(Setup!$L$13:$L$212,K397)=0),AND(L397&lt;&gt;"",COUNTIFS(Setup!$M$13:$M$212,L397)=0),AND(M397&lt;&gt;"",COUNTIFS(Setup!$N$13:$N$212,M397)=0),AND(N397&lt;&gt;"",COUNTIFS(Setup!$O$13:$O$212,N397)=0),AND(O397&lt;&gt;"",COUNTIFS(Setup!$P$13:$P$212,O397)=0),AND(P397&lt;&gt;"",COUNTIFS(Setup!$Q$13:$Q$212,P397)=0),AND(V397&lt;&gt;"",COUNTIFS(Setup!$R$13:$R$212,V397)=0),AND(W397&lt;&gt;"",COUNTIFS(Setup!$R$13:$R$212,W397)=0),AND(X397&lt;&gt;"",COUNTIFS(Setup!$S$13:$S$212,X397)=0),AND(Y397&lt;&gt;"",COUNTIFS(Setup!$S$13:$S$212,Y397)=0),AND(Z397&lt;&gt;"",COUNTIFS(Setup!$T$13:$T$212,Z397)=0)),"Use listed categories",IF(J397="Pending","Confirm work-relatedness",IF(COUNTIFS($AI$9:$AI$1008,AI397,$C$9:$C$1008,"&lt;&gt;"&amp;C397)&gt;0,"Event dates disagree",IF(OR(AND(Q397&lt;&gt;"",OR(NOT(ISNUMBER(Q397)),Q397&lt;0)),AND(R397&lt;&gt;"",OR(NOT(ISNUMBER(R397)),R397&lt;0)),AND(S397&lt;&gt;"",OR(NOT(ISNUMBER(S397)),S397&lt;0))),"Check days / cost",IF(AND(I397="Lost time",OR(NOT(ISNUMBER(Q397)),Q397&lt;1)),"Enter lost days",IF(AND(I397="Restricted / modified work",OR(NOT(ISNUMBER(R397)),R397&lt;1)),"Enter restricted days",IF(AND(Z397="Closed",NOT(ISNUMBER(AB397))),"Enter closure date",IF(AND(ISNUMBER(AB397),OR(AB397&lt;C397,AB397&gt;TODAY())),"Check closure date","Ready"))))))))))))))</f>
        <v/>
      </c>
    </row>
    <row r="398" spans="1:37" ht="24.95" customHeight="1">
      <c r="A398" s="23"/>
      <c r="B398" s="23"/>
      <c r="C398" s="24"/>
      <c r="D398" s="25"/>
      <c r="E398" s="26"/>
      <c r="F398" s="26"/>
      <c r="G398" s="26"/>
      <c r="H398" s="26"/>
      <c r="I398" s="26"/>
      <c r="J398" s="26"/>
      <c r="K398" s="26"/>
      <c r="L398" s="26"/>
      <c r="M398" s="26"/>
      <c r="N398" s="26"/>
      <c r="O398" s="26"/>
      <c r="P398" s="26"/>
      <c r="Q398" s="27"/>
      <c r="R398" s="27"/>
      <c r="S398" s="28"/>
      <c r="T398" s="26"/>
      <c r="U398" s="26"/>
      <c r="V398" s="26"/>
      <c r="W398" s="26"/>
      <c r="X398" s="26"/>
      <c r="Y398" s="26"/>
      <c r="Z398" s="26"/>
      <c r="AA398" s="26"/>
      <c r="AB398" s="24"/>
      <c r="AC398" s="26"/>
      <c r="AD398" s="15" t="str">
        <f t="shared" si="36"/>
        <v/>
      </c>
      <c r="AE398" s="16" t="str">
        <f t="shared" si="37"/>
        <v/>
      </c>
      <c r="AF398" s="15" t="str">
        <f t="shared" si="38"/>
        <v/>
      </c>
      <c r="AG398" s="15">
        <f t="shared" si="39"/>
        <v>0</v>
      </c>
      <c r="AH398" s="15">
        <f t="shared" si="40"/>
        <v>0</v>
      </c>
      <c r="AI398" s="15" t="str">
        <f t="shared" si="41"/>
        <v/>
      </c>
      <c r="AJ398" s="15" t="str">
        <f>IF(AI398="","",IF(COUNTIFS($AI$9:AI398,AI398)=1,1,0))</f>
        <v/>
      </c>
      <c r="AK398" s="15" t="str">
        <f ca="1">IF(COUNTA(A398:AC398)=0,"",IF(OR(NOT(ISNUMBER(C398)),C398&lt;1),"Missing / invalid date",IF(A398="","Missing case ID",IF(COUNTIFS($A$9:$A$1008,A398)&gt;1,"Duplicate case ID",IF(C398&gt;TODAY(),"Future incident date",IF(OR(E398="",F398="",G398="",H398="",I398="",J398=""),"Complete required fields",IF(OR(AND(E398&lt;&gt;"",COUNTIFS(Setup!$F$13:$F$212,E398)=0),AND(F398&lt;&gt;"",COUNTIFS(Setup!$G$13:$G$212,F398)=0),AND(G398&lt;&gt;"",COUNTIFS(Setup!$H$13:$H$212,G398)=0),AND(H398&lt;&gt;"",COUNTIFS(Setup!$I$13:$I$212,H398)=0),AND(I398&lt;&gt;"",COUNTIFS(Setup!$J$13:$J$212,I398)=0),AND(J398&lt;&gt;"",COUNTIFS(Setup!$K$13:$K$212,J398)=0),AND(K398&lt;&gt;"",COUNTIFS(Setup!$L$13:$L$212,K398)=0),AND(L398&lt;&gt;"",COUNTIFS(Setup!$M$13:$M$212,L398)=0),AND(M398&lt;&gt;"",COUNTIFS(Setup!$N$13:$N$212,M398)=0),AND(N398&lt;&gt;"",COUNTIFS(Setup!$O$13:$O$212,N398)=0),AND(O398&lt;&gt;"",COUNTIFS(Setup!$P$13:$P$212,O398)=0),AND(P398&lt;&gt;"",COUNTIFS(Setup!$Q$13:$Q$212,P398)=0),AND(V398&lt;&gt;"",COUNTIFS(Setup!$R$13:$R$212,V398)=0),AND(W398&lt;&gt;"",COUNTIFS(Setup!$R$13:$R$212,W398)=0),AND(X398&lt;&gt;"",COUNTIFS(Setup!$S$13:$S$212,X398)=0),AND(Y398&lt;&gt;"",COUNTIFS(Setup!$S$13:$S$212,Y398)=0),AND(Z398&lt;&gt;"",COUNTIFS(Setup!$T$13:$T$212,Z398)=0)),"Use listed categories",IF(J398="Pending","Confirm work-relatedness",IF(COUNTIFS($AI$9:$AI$1008,AI398,$C$9:$C$1008,"&lt;&gt;"&amp;C398)&gt;0,"Event dates disagree",IF(OR(AND(Q398&lt;&gt;"",OR(NOT(ISNUMBER(Q398)),Q398&lt;0)),AND(R398&lt;&gt;"",OR(NOT(ISNUMBER(R398)),R398&lt;0)),AND(S398&lt;&gt;"",OR(NOT(ISNUMBER(S398)),S398&lt;0))),"Check days / cost",IF(AND(I398="Lost time",OR(NOT(ISNUMBER(Q398)),Q398&lt;1)),"Enter lost days",IF(AND(I398="Restricted / modified work",OR(NOT(ISNUMBER(R398)),R398&lt;1)),"Enter restricted days",IF(AND(Z398="Closed",NOT(ISNUMBER(AB398))),"Enter closure date",IF(AND(ISNUMBER(AB398),OR(AB398&lt;C398,AB398&gt;TODAY())),"Check closure date","Ready"))))))))))))))</f>
        <v/>
      </c>
    </row>
    <row r="399" spans="1:37" ht="24.95" customHeight="1">
      <c r="A399" s="17"/>
      <c r="B399" s="17"/>
      <c r="C399" s="18"/>
      <c r="D399" s="19"/>
      <c r="E399" s="20"/>
      <c r="F399" s="20"/>
      <c r="G399" s="20"/>
      <c r="H399" s="20"/>
      <c r="I399" s="20"/>
      <c r="J399" s="20"/>
      <c r="K399" s="20"/>
      <c r="L399" s="20"/>
      <c r="M399" s="20"/>
      <c r="N399" s="20"/>
      <c r="O399" s="20"/>
      <c r="P399" s="20"/>
      <c r="Q399" s="21"/>
      <c r="R399" s="21"/>
      <c r="S399" s="22"/>
      <c r="T399" s="20"/>
      <c r="U399" s="20"/>
      <c r="V399" s="20"/>
      <c r="W399" s="20"/>
      <c r="X399" s="20"/>
      <c r="Y399" s="20"/>
      <c r="Z399" s="20"/>
      <c r="AA399" s="20"/>
      <c r="AB399" s="18"/>
      <c r="AC399" s="20"/>
      <c r="AD399" s="15" t="str">
        <f t="shared" si="36"/>
        <v/>
      </c>
      <c r="AE399" s="16" t="str">
        <f t="shared" si="37"/>
        <v/>
      </c>
      <c r="AF399" s="15" t="str">
        <f t="shared" si="38"/>
        <v/>
      </c>
      <c r="AG399" s="15">
        <f t="shared" si="39"/>
        <v>0</v>
      </c>
      <c r="AH399" s="15">
        <f t="shared" si="40"/>
        <v>0</v>
      </c>
      <c r="AI399" s="15" t="str">
        <f t="shared" si="41"/>
        <v/>
      </c>
      <c r="AJ399" s="15" t="str">
        <f>IF(AI399="","",IF(COUNTIFS($AI$9:AI399,AI399)=1,1,0))</f>
        <v/>
      </c>
      <c r="AK399" s="15" t="str">
        <f ca="1">IF(COUNTA(A399:AC399)=0,"",IF(OR(NOT(ISNUMBER(C399)),C399&lt;1),"Missing / invalid date",IF(A399="","Missing case ID",IF(COUNTIFS($A$9:$A$1008,A399)&gt;1,"Duplicate case ID",IF(C399&gt;TODAY(),"Future incident date",IF(OR(E399="",F399="",G399="",H399="",I399="",J399=""),"Complete required fields",IF(OR(AND(E399&lt;&gt;"",COUNTIFS(Setup!$F$13:$F$212,E399)=0),AND(F399&lt;&gt;"",COUNTIFS(Setup!$G$13:$G$212,F399)=0),AND(G399&lt;&gt;"",COUNTIFS(Setup!$H$13:$H$212,G399)=0),AND(H399&lt;&gt;"",COUNTIFS(Setup!$I$13:$I$212,H399)=0),AND(I399&lt;&gt;"",COUNTIFS(Setup!$J$13:$J$212,I399)=0),AND(J399&lt;&gt;"",COUNTIFS(Setup!$K$13:$K$212,J399)=0),AND(K399&lt;&gt;"",COUNTIFS(Setup!$L$13:$L$212,K399)=0),AND(L399&lt;&gt;"",COUNTIFS(Setup!$M$13:$M$212,L399)=0),AND(M399&lt;&gt;"",COUNTIFS(Setup!$N$13:$N$212,M399)=0),AND(N399&lt;&gt;"",COUNTIFS(Setup!$O$13:$O$212,N399)=0),AND(O399&lt;&gt;"",COUNTIFS(Setup!$P$13:$P$212,O399)=0),AND(P399&lt;&gt;"",COUNTIFS(Setup!$Q$13:$Q$212,P399)=0),AND(V399&lt;&gt;"",COUNTIFS(Setup!$R$13:$R$212,V399)=0),AND(W399&lt;&gt;"",COUNTIFS(Setup!$R$13:$R$212,W399)=0),AND(X399&lt;&gt;"",COUNTIFS(Setup!$S$13:$S$212,X399)=0),AND(Y399&lt;&gt;"",COUNTIFS(Setup!$S$13:$S$212,Y399)=0),AND(Z399&lt;&gt;"",COUNTIFS(Setup!$T$13:$T$212,Z399)=0)),"Use listed categories",IF(J399="Pending","Confirm work-relatedness",IF(COUNTIFS($AI$9:$AI$1008,AI399,$C$9:$C$1008,"&lt;&gt;"&amp;C399)&gt;0,"Event dates disagree",IF(OR(AND(Q399&lt;&gt;"",OR(NOT(ISNUMBER(Q399)),Q399&lt;0)),AND(R399&lt;&gt;"",OR(NOT(ISNUMBER(R399)),R399&lt;0)),AND(S399&lt;&gt;"",OR(NOT(ISNUMBER(S399)),S399&lt;0))),"Check days / cost",IF(AND(I399="Lost time",OR(NOT(ISNUMBER(Q399)),Q399&lt;1)),"Enter lost days",IF(AND(I399="Restricted / modified work",OR(NOT(ISNUMBER(R399)),R399&lt;1)),"Enter restricted days",IF(AND(Z399="Closed",NOT(ISNUMBER(AB399))),"Enter closure date",IF(AND(ISNUMBER(AB399),OR(AB399&lt;C399,AB399&gt;TODAY())),"Check closure date","Ready"))))))))))))))</f>
        <v/>
      </c>
    </row>
    <row r="400" spans="1:37" ht="24.95" customHeight="1">
      <c r="A400" s="23"/>
      <c r="B400" s="23"/>
      <c r="C400" s="24"/>
      <c r="D400" s="25"/>
      <c r="E400" s="26"/>
      <c r="F400" s="26"/>
      <c r="G400" s="26"/>
      <c r="H400" s="26"/>
      <c r="I400" s="26"/>
      <c r="J400" s="26"/>
      <c r="K400" s="26"/>
      <c r="L400" s="26"/>
      <c r="M400" s="26"/>
      <c r="N400" s="26"/>
      <c r="O400" s="26"/>
      <c r="P400" s="26"/>
      <c r="Q400" s="27"/>
      <c r="R400" s="27"/>
      <c r="S400" s="28"/>
      <c r="T400" s="26"/>
      <c r="U400" s="26"/>
      <c r="V400" s="26"/>
      <c r="W400" s="26"/>
      <c r="X400" s="26"/>
      <c r="Y400" s="26"/>
      <c r="Z400" s="26"/>
      <c r="AA400" s="26"/>
      <c r="AB400" s="24"/>
      <c r="AC400" s="26"/>
      <c r="AD400" s="15" t="str">
        <f t="shared" si="36"/>
        <v/>
      </c>
      <c r="AE400" s="16" t="str">
        <f t="shared" si="37"/>
        <v/>
      </c>
      <c r="AF400" s="15" t="str">
        <f t="shared" si="38"/>
        <v/>
      </c>
      <c r="AG400" s="15">
        <f t="shared" si="39"/>
        <v>0</v>
      </c>
      <c r="AH400" s="15">
        <f t="shared" si="40"/>
        <v>0</v>
      </c>
      <c r="AI400" s="15" t="str">
        <f t="shared" si="41"/>
        <v/>
      </c>
      <c r="AJ400" s="15" t="str">
        <f>IF(AI400="","",IF(COUNTIFS($AI$9:AI400,AI400)=1,1,0))</f>
        <v/>
      </c>
      <c r="AK400" s="15" t="str">
        <f ca="1">IF(COUNTA(A400:AC400)=0,"",IF(OR(NOT(ISNUMBER(C400)),C400&lt;1),"Missing / invalid date",IF(A400="","Missing case ID",IF(COUNTIFS($A$9:$A$1008,A400)&gt;1,"Duplicate case ID",IF(C400&gt;TODAY(),"Future incident date",IF(OR(E400="",F400="",G400="",H400="",I400="",J400=""),"Complete required fields",IF(OR(AND(E400&lt;&gt;"",COUNTIFS(Setup!$F$13:$F$212,E400)=0),AND(F400&lt;&gt;"",COUNTIFS(Setup!$G$13:$G$212,F400)=0),AND(G400&lt;&gt;"",COUNTIFS(Setup!$H$13:$H$212,G400)=0),AND(H400&lt;&gt;"",COUNTIFS(Setup!$I$13:$I$212,H400)=0),AND(I400&lt;&gt;"",COUNTIFS(Setup!$J$13:$J$212,I400)=0),AND(J400&lt;&gt;"",COUNTIFS(Setup!$K$13:$K$212,J400)=0),AND(K400&lt;&gt;"",COUNTIFS(Setup!$L$13:$L$212,K400)=0),AND(L400&lt;&gt;"",COUNTIFS(Setup!$M$13:$M$212,L400)=0),AND(M400&lt;&gt;"",COUNTIFS(Setup!$N$13:$N$212,M400)=0),AND(N400&lt;&gt;"",COUNTIFS(Setup!$O$13:$O$212,N400)=0),AND(O400&lt;&gt;"",COUNTIFS(Setup!$P$13:$P$212,O400)=0),AND(P400&lt;&gt;"",COUNTIFS(Setup!$Q$13:$Q$212,P400)=0),AND(V400&lt;&gt;"",COUNTIFS(Setup!$R$13:$R$212,V400)=0),AND(W400&lt;&gt;"",COUNTIFS(Setup!$R$13:$R$212,W400)=0),AND(X400&lt;&gt;"",COUNTIFS(Setup!$S$13:$S$212,X400)=0),AND(Y400&lt;&gt;"",COUNTIFS(Setup!$S$13:$S$212,Y400)=0),AND(Z400&lt;&gt;"",COUNTIFS(Setup!$T$13:$T$212,Z400)=0)),"Use listed categories",IF(J400="Pending","Confirm work-relatedness",IF(COUNTIFS($AI$9:$AI$1008,AI400,$C$9:$C$1008,"&lt;&gt;"&amp;C400)&gt;0,"Event dates disagree",IF(OR(AND(Q400&lt;&gt;"",OR(NOT(ISNUMBER(Q400)),Q400&lt;0)),AND(R400&lt;&gt;"",OR(NOT(ISNUMBER(R400)),R400&lt;0)),AND(S400&lt;&gt;"",OR(NOT(ISNUMBER(S400)),S400&lt;0))),"Check days / cost",IF(AND(I400="Lost time",OR(NOT(ISNUMBER(Q400)),Q400&lt;1)),"Enter lost days",IF(AND(I400="Restricted / modified work",OR(NOT(ISNUMBER(R400)),R400&lt;1)),"Enter restricted days",IF(AND(Z400="Closed",NOT(ISNUMBER(AB400))),"Enter closure date",IF(AND(ISNUMBER(AB400),OR(AB400&lt;C400,AB400&gt;TODAY())),"Check closure date","Ready"))))))))))))))</f>
        <v/>
      </c>
    </row>
    <row r="401" spans="1:37" ht="24.95" customHeight="1">
      <c r="A401" s="17"/>
      <c r="B401" s="17"/>
      <c r="C401" s="18"/>
      <c r="D401" s="19"/>
      <c r="E401" s="20"/>
      <c r="F401" s="20"/>
      <c r="G401" s="20"/>
      <c r="H401" s="20"/>
      <c r="I401" s="20"/>
      <c r="J401" s="20"/>
      <c r="K401" s="20"/>
      <c r="L401" s="20"/>
      <c r="M401" s="20"/>
      <c r="N401" s="20"/>
      <c r="O401" s="20"/>
      <c r="P401" s="20"/>
      <c r="Q401" s="21"/>
      <c r="R401" s="21"/>
      <c r="S401" s="22"/>
      <c r="T401" s="20"/>
      <c r="U401" s="20"/>
      <c r="V401" s="20"/>
      <c r="W401" s="20"/>
      <c r="X401" s="20"/>
      <c r="Y401" s="20"/>
      <c r="Z401" s="20"/>
      <c r="AA401" s="20"/>
      <c r="AB401" s="18"/>
      <c r="AC401" s="20"/>
      <c r="AD401" s="15" t="str">
        <f t="shared" si="36"/>
        <v/>
      </c>
      <c r="AE401" s="16" t="str">
        <f t="shared" si="37"/>
        <v/>
      </c>
      <c r="AF401" s="15" t="str">
        <f t="shared" si="38"/>
        <v/>
      </c>
      <c r="AG401" s="15">
        <f t="shared" si="39"/>
        <v>0</v>
      </c>
      <c r="AH401" s="15">
        <f t="shared" si="40"/>
        <v>0</v>
      </c>
      <c r="AI401" s="15" t="str">
        <f t="shared" si="41"/>
        <v/>
      </c>
      <c r="AJ401" s="15" t="str">
        <f>IF(AI401="","",IF(COUNTIFS($AI$9:AI401,AI401)=1,1,0))</f>
        <v/>
      </c>
      <c r="AK401" s="15" t="str">
        <f ca="1">IF(COUNTA(A401:AC401)=0,"",IF(OR(NOT(ISNUMBER(C401)),C401&lt;1),"Missing / invalid date",IF(A401="","Missing case ID",IF(COUNTIFS($A$9:$A$1008,A401)&gt;1,"Duplicate case ID",IF(C401&gt;TODAY(),"Future incident date",IF(OR(E401="",F401="",G401="",H401="",I401="",J401=""),"Complete required fields",IF(OR(AND(E401&lt;&gt;"",COUNTIFS(Setup!$F$13:$F$212,E401)=0),AND(F401&lt;&gt;"",COUNTIFS(Setup!$G$13:$G$212,F401)=0),AND(G401&lt;&gt;"",COUNTIFS(Setup!$H$13:$H$212,G401)=0),AND(H401&lt;&gt;"",COUNTIFS(Setup!$I$13:$I$212,H401)=0),AND(I401&lt;&gt;"",COUNTIFS(Setup!$J$13:$J$212,I401)=0),AND(J401&lt;&gt;"",COUNTIFS(Setup!$K$13:$K$212,J401)=0),AND(K401&lt;&gt;"",COUNTIFS(Setup!$L$13:$L$212,K401)=0),AND(L401&lt;&gt;"",COUNTIFS(Setup!$M$13:$M$212,L401)=0),AND(M401&lt;&gt;"",COUNTIFS(Setup!$N$13:$N$212,M401)=0),AND(N401&lt;&gt;"",COUNTIFS(Setup!$O$13:$O$212,N401)=0),AND(O401&lt;&gt;"",COUNTIFS(Setup!$P$13:$P$212,O401)=0),AND(P401&lt;&gt;"",COUNTIFS(Setup!$Q$13:$Q$212,P401)=0),AND(V401&lt;&gt;"",COUNTIFS(Setup!$R$13:$R$212,V401)=0),AND(W401&lt;&gt;"",COUNTIFS(Setup!$R$13:$R$212,W401)=0),AND(X401&lt;&gt;"",COUNTIFS(Setup!$S$13:$S$212,X401)=0),AND(Y401&lt;&gt;"",COUNTIFS(Setup!$S$13:$S$212,Y401)=0),AND(Z401&lt;&gt;"",COUNTIFS(Setup!$T$13:$T$212,Z401)=0)),"Use listed categories",IF(J401="Pending","Confirm work-relatedness",IF(COUNTIFS($AI$9:$AI$1008,AI401,$C$9:$C$1008,"&lt;&gt;"&amp;C401)&gt;0,"Event dates disagree",IF(OR(AND(Q401&lt;&gt;"",OR(NOT(ISNUMBER(Q401)),Q401&lt;0)),AND(R401&lt;&gt;"",OR(NOT(ISNUMBER(R401)),R401&lt;0)),AND(S401&lt;&gt;"",OR(NOT(ISNUMBER(S401)),S401&lt;0))),"Check days / cost",IF(AND(I401="Lost time",OR(NOT(ISNUMBER(Q401)),Q401&lt;1)),"Enter lost days",IF(AND(I401="Restricted / modified work",OR(NOT(ISNUMBER(R401)),R401&lt;1)),"Enter restricted days",IF(AND(Z401="Closed",NOT(ISNUMBER(AB401))),"Enter closure date",IF(AND(ISNUMBER(AB401),OR(AB401&lt;C401,AB401&gt;TODAY())),"Check closure date","Ready"))))))))))))))</f>
        <v/>
      </c>
    </row>
    <row r="402" spans="1:37" ht="24.95" customHeight="1">
      <c r="A402" s="23"/>
      <c r="B402" s="23"/>
      <c r="C402" s="24"/>
      <c r="D402" s="25"/>
      <c r="E402" s="26"/>
      <c r="F402" s="26"/>
      <c r="G402" s="26"/>
      <c r="H402" s="26"/>
      <c r="I402" s="26"/>
      <c r="J402" s="26"/>
      <c r="K402" s="26"/>
      <c r="L402" s="26"/>
      <c r="M402" s="26"/>
      <c r="N402" s="26"/>
      <c r="O402" s="26"/>
      <c r="P402" s="26"/>
      <c r="Q402" s="27"/>
      <c r="R402" s="27"/>
      <c r="S402" s="28"/>
      <c r="T402" s="26"/>
      <c r="U402" s="26"/>
      <c r="V402" s="26"/>
      <c r="W402" s="26"/>
      <c r="X402" s="26"/>
      <c r="Y402" s="26"/>
      <c r="Z402" s="26"/>
      <c r="AA402" s="26"/>
      <c r="AB402" s="24"/>
      <c r="AC402" s="26"/>
      <c r="AD402" s="15" t="str">
        <f t="shared" si="36"/>
        <v/>
      </c>
      <c r="AE402" s="16" t="str">
        <f t="shared" si="37"/>
        <v/>
      </c>
      <c r="AF402" s="15" t="str">
        <f t="shared" si="38"/>
        <v/>
      </c>
      <c r="AG402" s="15">
        <f t="shared" si="39"/>
        <v>0</v>
      </c>
      <c r="AH402" s="15">
        <f t="shared" si="40"/>
        <v>0</v>
      </c>
      <c r="AI402" s="15" t="str">
        <f t="shared" si="41"/>
        <v/>
      </c>
      <c r="AJ402" s="15" t="str">
        <f>IF(AI402="","",IF(COUNTIFS($AI$9:AI402,AI402)=1,1,0))</f>
        <v/>
      </c>
      <c r="AK402" s="15" t="str">
        <f ca="1">IF(COUNTA(A402:AC402)=0,"",IF(OR(NOT(ISNUMBER(C402)),C402&lt;1),"Missing / invalid date",IF(A402="","Missing case ID",IF(COUNTIFS($A$9:$A$1008,A402)&gt;1,"Duplicate case ID",IF(C402&gt;TODAY(),"Future incident date",IF(OR(E402="",F402="",G402="",H402="",I402="",J402=""),"Complete required fields",IF(OR(AND(E402&lt;&gt;"",COUNTIFS(Setup!$F$13:$F$212,E402)=0),AND(F402&lt;&gt;"",COUNTIFS(Setup!$G$13:$G$212,F402)=0),AND(G402&lt;&gt;"",COUNTIFS(Setup!$H$13:$H$212,G402)=0),AND(H402&lt;&gt;"",COUNTIFS(Setup!$I$13:$I$212,H402)=0),AND(I402&lt;&gt;"",COUNTIFS(Setup!$J$13:$J$212,I402)=0),AND(J402&lt;&gt;"",COUNTIFS(Setup!$K$13:$K$212,J402)=0),AND(K402&lt;&gt;"",COUNTIFS(Setup!$L$13:$L$212,K402)=0),AND(L402&lt;&gt;"",COUNTIFS(Setup!$M$13:$M$212,L402)=0),AND(M402&lt;&gt;"",COUNTIFS(Setup!$N$13:$N$212,M402)=0),AND(N402&lt;&gt;"",COUNTIFS(Setup!$O$13:$O$212,N402)=0),AND(O402&lt;&gt;"",COUNTIFS(Setup!$P$13:$P$212,O402)=0),AND(P402&lt;&gt;"",COUNTIFS(Setup!$Q$13:$Q$212,P402)=0),AND(V402&lt;&gt;"",COUNTIFS(Setup!$R$13:$R$212,V402)=0),AND(W402&lt;&gt;"",COUNTIFS(Setup!$R$13:$R$212,W402)=0),AND(X402&lt;&gt;"",COUNTIFS(Setup!$S$13:$S$212,X402)=0),AND(Y402&lt;&gt;"",COUNTIFS(Setup!$S$13:$S$212,Y402)=0),AND(Z402&lt;&gt;"",COUNTIFS(Setup!$T$13:$T$212,Z402)=0)),"Use listed categories",IF(J402="Pending","Confirm work-relatedness",IF(COUNTIFS($AI$9:$AI$1008,AI402,$C$9:$C$1008,"&lt;&gt;"&amp;C402)&gt;0,"Event dates disagree",IF(OR(AND(Q402&lt;&gt;"",OR(NOT(ISNUMBER(Q402)),Q402&lt;0)),AND(R402&lt;&gt;"",OR(NOT(ISNUMBER(R402)),R402&lt;0)),AND(S402&lt;&gt;"",OR(NOT(ISNUMBER(S402)),S402&lt;0))),"Check days / cost",IF(AND(I402="Lost time",OR(NOT(ISNUMBER(Q402)),Q402&lt;1)),"Enter lost days",IF(AND(I402="Restricted / modified work",OR(NOT(ISNUMBER(R402)),R402&lt;1)),"Enter restricted days",IF(AND(Z402="Closed",NOT(ISNUMBER(AB402))),"Enter closure date",IF(AND(ISNUMBER(AB402),OR(AB402&lt;C402,AB402&gt;TODAY())),"Check closure date","Ready"))))))))))))))</f>
        <v/>
      </c>
    </row>
    <row r="403" spans="1:37" ht="24.95" customHeight="1">
      <c r="A403" s="17"/>
      <c r="B403" s="17"/>
      <c r="C403" s="18"/>
      <c r="D403" s="19"/>
      <c r="E403" s="20"/>
      <c r="F403" s="20"/>
      <c r="G403" s="20"/>
      <c r="H403" s="20"/>
      <c r="I403" s="20"/>
      <c r="J403" s="20"/>
      <c r="K403" s="20"/>
      <c r="L403" s="20"/>
      <c r="M403" s="20"/>
      <c r="N403" s="20"/>
      <c r="O403" s="20"/>
      <c r="P403" s="20"/>
      <c r="Q403" s="21"/>
      <c r="R403" s="21"/>
      <c r="S403" s="22"/>
      <c r="T403" s="20"/>
      <c r="U403" s="20"/>
      <c r="V403" s="20"/>
      <c r="W403" s="20"/>
      <c r="X403" s="20"/>
      <c r="Y403" s="20"/>
      <c r="Z403" s="20"/>
      <c r="AA403" s="20"/>
      <c r="AB403" s="18"/>
      <c r="AC403" s="20"/>
      <c r="AD403" s="15" t="str">
        <f t="shared" si="36"/>
        <v/>
      </c>
      <c r="AE403" s="16" t="str">
        <f t="shared" si="37"/>
        <v/>
      </c>
      <c r="AF403" s="15" t="str">
        <f t="shared" si="38"/>
        <v/>
      </c>
      <c r="AG403" s="15">
        <f t="shared" si="39"/>
        <v>0</v>
      </c>
      <c r="AH403" s="15">
        <f t="shared" si="40"/>
        <v>0</v>
      </c>
      <c r="AI403" s="15" t="str">
        <f t="shared" si="41"/>
        <v/>
      </c>
      <c r="AJ403" s="15" t="str">
        <f>IF(AI403="","",IF(COUNTIFS($AI$9:AI403,AI403)=1,1,0))</f>
        <v/>
      </c>
      <c r="AK403" s="15" t="str">
        <f ca="1">IF(COUNTA(A403:AC403)=0,"",IF(OR(NOT(ISNUMBER(C403)),C403&lt;1),"Missing / invalid date",IF(A403="","Missing case ID",IF(COUNTIFS($A$9:$A$1008,A403)&gt;1,"Duplicate case ID",IF(C403&gt;TODAY(),"Future incident date",IF(OR(E403="",F403="",G403="",H403="",I403="",J403=""),"Complete required fields",IF(OR(AND(E403&lt;&gt;"",COUNTIFS(Setup!$F$13:$F$212,E403)=0),AND(F403&lt;&gt;"",COUNTIFS(Setup!$G$13:$G$212,F403)=0),AND(G403&lt;&gt;"",COUNTIFS(Setup!$H$13:$H$212,G403)=0),AND(H403&lt;&gt;"",COUNTIFS(Setup!$I$13:$I$212,H403)=0),AND(I403&lt;&gt;"",COUNTIFS(Setup!$J$13:$J$212,I403)=0),AND(J403&lt;&gt;"",COUNTIFS(Setup!$K$13:$K$212,J403)=0),AND(K403&lt;&gt;"",COUNTIFS(Setup!$L$13:$L$212,K403)=0),AND(L403&lt;&gt;"",COUNTIFS(Setup!$M$13:$M$212,L403)=0),AND(M403&lt;&gt;"",COUNTIFS(Setup!$N$13:$N$212,M403)=0),AND(N403&lt;&gt;"",COUNTIFS(Setup!$O$13:$O$212,N403)=0),AND(O403&lt;&gt;"",COUNTIFS(Setup!$P$13:$P$212,O403)=0),AND(P403&lt;&gt;"",COUNTIFS(Setup!$Q$13:$Q$212,P403)=0),AND(V403&lt;&gt;"",COUNTIFS(Setup!$R$13:$R$212,V403)=0),AND(W403&lt;&gt;"",COUNTIFS(Setup!$R$13:$R$212,W403)=0),AND(X403&lt;&gt;"",COUNTIFS(Setup!$S$13:$S$212,X403)=0),AND(Y403&lt;&gt;"",COUNTIFS(Setup!$S$13:$S$212,Y403)=0),AND(Z403&lt;&gt;"",COUNTIFS(Setup!$T$13:$T$212,Z403)=0)),"Use listed categories",IF(J403="Pending","Confirm work-relatedness",IF(COUNTIFS($AI$9:$AI$1008,AI403,$C$9:$C$1008,"&lt;&gt;"&amp;C403)&gt;0,"Event dates disagree",IF(OR(AND(Q403&lt;&gt;"",OR(NOT(ISNUMBER(Q403)),Q403&lt;0)),AND(R403&lt;&gt;"",OR(NOT(ISNUMBER(R403)),R403&lt;0)),AND(S403&lt;&gt;"",OR(NOT(ISNUMBER(S403)),S403&lt;0))),"Check days / cost",IF(AND(I403="Lost time",OR(NOT(ISNUMBER(Q403)),Q403&lt;1)),"Enter lost days",IF(AND(I403="Restricted / modified work",OR(NOT(ISNUMBER(R403)),R403&lt;1)),"Enter restricted days",IF(AND(Z403="Closed",NOT(ISNUMBER(AB403))),"Enter closure date",IF(AND(ISNUMBER(AB403),OR(AB403&lt;C403,AB403&gt;TODAY())),"Check closure date","Ready"))))))))))))))</f>
        <v/>
      </c>
    </row>
    <row r="404" spans="1:37" ht="24.95" customHeight="1">
      <c r="A404" s="23"/>
      <c r="B404" s="23"/>
      <c r="C404" s="24"/>
      <c r="D404" s="25"/>
      <c r="E404" s="26"/>
      <c r="F404" s="26"/>
      <c r="G404" s="26"/>
      <c r="H404" s="26"/>
      <c r="I404" s="26"/>
      <c r="J404" s="26"/>
      <c r="K404" s="26"/>
      <c r="L404" s="26"/>
      <c r="M404" s="26"/>
      <c r="N404" s="26"/>
      <c r="O404" s="26"/>
      <c r="P404" s="26"/>
      <c r="Q404" s="27"/>
      <c r="R404" s="27"/>
      <c r="S404" s="28"/>
      <c r="T404" s="26"/>
      <c r="U404" s="26"/>
      <c r="V404" s="26"/>
      <c r="W404" s="26"/>
      <c r="X404" s="26"/>
      <c r="Y404" s="26"/>
      <c r="Z404" s="26"/>
      <c r="AA404" s="26"/>
      <c r="AB404" s="24"/>
      <c r="AC404" s="26"/>
      <c r="AD404" s="15" t="str">
        <f t="shared" si="36"/>
        <v/>
      </c>
      <c r="AE404" s="16" t="str">
        <f t="shared" si="37"/>
        <v/>
      </c>
      <c r="AF404" s="15" t="str">
        <f t="shared" si="38"/>
        <v/>
      </c>
      <c r="AG404" s="15">
        <f t="shared" si="39"/>
        <v>0</v>
      </c>
      <c r="AH404" s="15">
        <f t="shared" si="40"/>
        <v>0</v>
      </c>
      <c r="AI404" s="15" t="str">
        <f t="shared" si="41"/>
        <v/>
      </c>
      <c r="AJ404" s="15" t="str">
        <f>IF(AI404="","",IF(COUNTIFS($AI$9:AI404,AI404)=1,1,0))</f>
        <v/>
      </c>
      <c r="AK404" s="15" t="str">
        <f ca="1">IF(COUNTA(A404:AC404)=0,"",IF(OR(NOT(ISNUMBER(C404)),C404&lt;1),"Missing / invalid date",IF(A404="","Missing case ID",IF(COUNTIFS($A$9:$A$1008,A404)&gt;1,"Duplicate case ID",IF(C404&gt;TODAY(),"Future incident date",IF(OR(E404="",F404="",G404="",H404="",I404="",J404=""),"Complete required fields",IF(OR(AND(E404&lt;&gt;"",COUNTIFS(Setup!$F$13:$F$212,E404)=0),AND(F404&lt;&gt;"",COUNTIFS(Setup!$G$13:$G$212,F404)=0),AND(G404&lt;&gt;"",COUNTIFS(Setup!$H$13:$H$212,G404)=0),AND(H404&lt;&gt;"",COUNTIFS(Setup!$I$13:$I$212,H404)=0),AND(I404&lt;&gt;"",COUNTIFS(Setup!$J$13:$J$212,I404)=0),AND(J404&lt;&gt;"",COUNTIFS(Setup!$K$13:$K$212,J404)=0),AND(K404&lt;&gt;"",COUNTIFS(Setup!$L$13:$L$212,K404)=0),AND(L404&lt;&gt;"",COUNTIFS(Setup!$M$13:$M$212,L404)=0),AND(M404&lt;&gt;"",COUNTIFS(Setup!$N$13:$N$212,M404)=0),AND(N404&lt;&gt;"",COUNTIFS(Setup!$O$13:$O$212,N404)=0),AND(O404&lt;&gt;"",COUNTIFS(Setup!$P$13:$P$212,O404)=0),AND(P404&lt;&gt;"",COUNTIFS(Setup!$Q$13:$Q$212,P404)=0),AND(V404&lt;&gt;"",COUNTIFS(Setup!$R$13:$R$212,V404)=0),AND(W404&lt;&gt;"",COUNTIFS(Setup!$R$13:$R$212,W404)=0),AND(X404&lt;&gt;"",COUNTIFS(Setup!$S$13:$S$212,X404)=0),AND(Y404&lt;&gt;"",COUNTIFS(Setup!$S$13:$S$212,Y404)=0),AND(Z404&lt;&gt;"",COUNTIFS(Setup!$T$13:$T$212,Z404)=0)),"Use listed categories",IF(J404="Pending","Confirm work-relatedness",IF(COUNTIFS($AI$9:$AI$1008,AI404,$C$9:$C$1008,"&lt;&gt;"&amp;C404)&gt;0,"Event dates disagree",IF(OR(AND(Q404&lt;&gt;"",OR(NOT(ISNUMBER(Q404)),Q404&lt;0)),AND(R404&lt;&gt;"",OR(NOT(ISNUMBER(R404)),R404&lt;0)),AND(S404&lt;&gt;"",OR(NOT(ISNUMBER(S404)),S404&lt;0))),"Check days / cost",IF(AND(I404="Lost time",OR(NOT(ISNUMBER(Q404)),Q404&lt;1)),"Enter lost days",IF(AND(I404="Restricted / modified work",OR(NOT(ISNUMBER(R404)),R404&lt;1)),"Enter restricted days",IF(AND(Z404="Closed",NOT(ISNUMBER(AB404))),"Enter closure date",IF(AND(ISNUMBER(AB404),OR(AB404&lt;C404,AB404&gt;TODAY())),"Check closure date","Ready"))))))))))))))</f>
        <v/>
      </c>
    </row>
    <row r="405" spans="1:37" ht="24.95" customHeight="1">
      <c r="A405" s="17"/>
      <c r="B405" s="17"/>
      <c r="C405" s="18"/>
      <c r="D405" s="19"/>
      <c r="E405" s="20"/>
      <c r="F405" s="20"/>
      <c r="G405" s="20"/>
      <c r="H405" s="20"/>
      <c r="I405" s="20"/>
      <c r="J405" s="20"/>
      <c r="K405" s="20"/>
      <c r="L405" s="20"/>
      <c r="M405" s="20"/>
      <c r="N405" s="20"/>
      <c r="O405" s="20"/>
      <c r="P405" s="20"/>
      <c r="Q405" s="21"/>
      <c r="R405" s="21"/>
      <c r="S405" s="22"/>
      <c r="T405" s="20"/>
      <c r="U405" s="20"/>
      <c r="V405" s="20"/>
      <c r="W405" s="20"/>
      <c r="X405" s="20"/>
      <c r="Y405" s="20"/>
      <c r="Z405" s="20"/>
      <c r="AA405" s="20"/>
      <c r="AB405" s="18"/>
      <c r="AC405" s="20"/>
      <c r="AD405" s="15" t="str">
        <f t="shared" si="36"/>
        <v/>
      </c>
      <c r="AE405" s="16" t="str">
        <f t="shared" si="37"/>
        <v/>
      </c>
      <c r="AF405" s="15" t="str">
        <f t="shared" si="38"/>
        <v/>
      </c>
      <c r="AG405" s="15">
        <f t="shared" si="39"/>
        <v>0</v>
      </c>
      <c r="AH405" s="15">
        <f t="shared" si="40"/>
        <v>0</v>
      </c>
      <c r="AI405" s="15" t="str">
        <f t="shared" si="41"/>
        <v/>
      </c>
      <c r="AJ405" s="15" t="str">
        <f>IF(AI405="","",IF(COUNTIFS($AI$9:AI405,AI405)=1,1,0))</f>
        <v/>
      </c>
      <c r="AK405" s="15" t="str">
        <f ca="1">IF(COUNTA(A405:AC405)=0,"",IF(OR(NOT(ISNUMBER(C405)),C405&lt;1),"Missing / invalid date",IF(A405="","Missing case ID",IF(COUNTIFS($A$9:$A$1008,A405)&gt;1,"Duplicate case ID",IF(C405&gt;TODAY(),"Future incident date",IF(OR(E405="",F405="",G405="",H405="",I405="",J405=""),"Complete required fields",IF(OR(AND(E405&lt;&gt;"",COUNTIFS(Setup!$F$13:$F$212,E405)=0),AND(F405&lt;&gt;"",COUNTIFS(Setup!$G$13:$G$212,F405)=0),AND(G405&lt;&gt;"",COUNTIFS(Setup!$H$13:$H$212,G405)=0),AND(H405&lt;&gt;"",COUNTIFS(Setup!$I$13:$I$212,H405)=0),AND(I405&lt;&gt;"",COUNTIFS(Setup!$J$13:$J$212,I405)=0),AND(J405&lt;&gt;"",COUNTIFS(Setup!$K$13:$K$212,J405)=0),AND(K405&lt;&gt;"",COUNTIFS(Setup!$L$13:$L$212,K405)=0),AND(L405&lt;&gt;"",COUNTIFS(Setup!$M$13:$M$212,L405)=0),AND(M405&lt;&gt;"",COUNTIFS(Setup!$N$13:$N$212,M405)=0),AND(N405&lt;&gt;"",COUNTIFS(Setup!$O$13:$O$212,N405)=0),AND(O405&lt;&gt;"",COUNTIFS(Setup!$P$13:$P$212,O405)=0),AND(P405&lt;&gt;"",COUNTIFS(Setup!$Q$13:$Q$212,P405)=0),AND(V405&lt;&gt;"",COUNTIFS(Setup!$R$13:$R$212,V405)=0),AND(W405&lt;&gt;"",COUNTIFS(Setup!$R$13:$R$212,W405)=0),AND(X405&lt;&gt;"",COUNTIFS(Setup!$S$13:$S$212,X405)=0),AND(Y405&lt;&gt;"",COUNTIFS(Setup!$S$13:$S$212,Y405)=0),AND(Z405&lt;&gt;"",COUNTIFS(Setup!$T$13:$T$212,Z405)=0)),"Use listed categories",IF(J405="Pending","Confirm work-relatedness",IF(COUNTIFS($AI$9:$AI$1008,AI405,$C$9:$C$1008,"&lt;&gt;"&amp;C405)&gt;0,"Event dates disagree",IF(OR(AND(Q405&lt;&gt;"",OR(NOT(ISNUMBER(Q405)),Q405&lt;0)),AND(R405&lt;&gt;"",OR(NOT(ISNUMBER(R405)),R405&lt;0)),AND(S405&lt;&gt;"",OR(NOT(ISNUMBER(S405)),S405&lt;0))),"Check days / cost",IF(AND(I405="Lost time",OR(NOT(ISNUMBER(Q405)),Q405&lt;1)),"Enter lost days",IF(AND(I405="Restricted / modified work",OR(NOT(ISNUMBER(R405)),R405&lt;1)),"Enter restricted days",IF(AND(Z405="Closed",NOT(ISNUMBER(AB405))),"Enter closure date",IF(AND(ISNUMBER(AB405),OR(AB405&lt;C405,AB405&gt;TODAY())),"Check closure date","Ready"))))))))))))))</f>
        <v/>
      </c>
    </row>
    <row r="406" spans="1:37" ht="24.95" customHeight="1">
      <c r="A406" s="23"/>
      <c r="B406" s="23"/>
      <c r="C406" s="24"/>
      <c r="D406" s="25"/>
      <c r="E406" s="26"/>
      <c r="F406" s="26"/>
      <c r="G406" s="26"/>
      <c r="H406" s="26"/>
      <c r="I406" s="26"/>
      <c r="J406" s="26"/>
      <c r="K406" s="26"/>
      <c r="L406" s="26"/>
      <c r="M406" s="26"/>
      <c r="N406" s="26"/>
      <c r="O406" s="26"/>
      <c r="P406" s="26"/>
      <c r="Q406" s="27"/>
      <c r="R406" s="27"/>
      <c r="S406" s="28"/>
      <c r="T406" s="26"/>
      <c r="U406" s="26"/>
      <c r="V406" s="26"/>
      <c r="W406" s="26"/>
      <c r="X406" s="26"/>
      <c r="Y406" s="26"/>
      <c r="Z406" s="26"/>
      <c r="AA406" s="26"/>
      <c r="AB406" s="24"/>
      <c r="AC406" s="26"/>
      <c r="AD406" s="15" t="str">
        <f t="shared" si="36"/>
        <v/>
      </c>
      <c r="AE406" s="16" t="str">
        <f t="shared" si="37"/>
        <v/>
      </c>
      <c r="AF406" s="15" t="str">
        <f t="shared" si="38"/>
        <v/>
      </c>
      <c r="AG406" s="15">
        <f t="shared" si="39"/>
        <v>0</v>
      </c>
      <c r="AH406" s="15">
        <f t="shared" si="40"/>
        <v>0</v>
      </c>
      <c r="AI406" s="15" t="str">
        <f t="shared" si="41"/>
        <v/>
      </c>
      <c r="AJ406" s="15" t="str">
        <f>IF(AI406="","",IF(COUNTIFS($AI$9:AI406,AI406)=1,1,0))</f>
        <v/>
      </c>
      <c r="AK406" s="15" t="str">
        <f ca="1">IF(COUNTA(A406:AC406)=0,"",IF(OR(NOT(ISNUMBER(C406)),C406&lt;1),"Missing / invalid date",IF(A406="","Missing case ID",IF(COUNTIFS($A$9:$A$1008,A406)&gt;1,"Duplicate case ID",IF(C406&gt;TODAY(),"Future incident date",IF(OR(E406="",F406="",G406="",H406="",I406="",J406=""),"Complete required fields",IF(OR(AND(E406&lt;&gt;"",COUNTIFS(Setup!$F$13:$F$212,E406)=0),AND(F406&lt;&gt;"",COUNTIFS(Setup!$G$13:$G$212,F406)=0),AND(G406&lt;&gt;"",COUNTIFS(Setup!$H$13:$H$212,G406)=0),AND(H406&lt;&gt;"",COUNTIFS(Setup!$I$13:$I$212,H406)=0),AND(I406&lt;&gt;"",COUNTIFS(Setup!$J$13:$J$212,I406)=0),AND(J406&lt;&gt;"",COUNTIFS(Setup!$K$13:$K$212,J406)=0),AND(K406&lt;&gt;"",COUNTIFS(Setup!$L$13:$L$212,K406)=0),AND(L406&lt;&gt;"",COUNTIFS(Setup!$M$13:$M$212,L406)=0),AND(M406&lt;&gt;"",COUNTIFS(Setup!$N$13:$N$212,M406)=0),AND(N406&lt;&gt;"",COUNTIFS(Setup!$O$13:$O$212,N406)=0),AND(O406&lt;&gt;"",COUNTIFS(Setup!$P$13:$P$212,O406)=0),AND(P406&lt;&gt;"",COUNTIFS(Setup!$Q$13:$Q$212,P406)=0),AND(V406&lt;&gt;"",COUNTIFS(Setup!$R$13:$R$212,V406)=0),AND(W406&lt;&gt;"",COUNTIFS(Setup!$R$13:$R$212,W406)=0),AND(X406&lt;&gt;"",COUNTIFS(Setup!$S$13:$S$212,X406)=0),AND(Y406&lt;&gt;"",COUNTIFS(Setup!$S$13:$S$212,Y406)=0),AND(Z406&lt;&gt;"",COUNTIFS(Setup!$T$13:$T$212,Z406)=0)),"Use listed categories",IF(J406="Pending","Confirm work-relatedness",IF(COUNTIFS($AI$9:$AI$1008,AI406,$C$9:$C$1008,"&lt;&gt;"&amp;C406)&gt;0,"Event dates disagree",IF(OR(AND(Q406&lt;&gt;"",OR(NOT(ISNUMBER(Q406)),Q406&lt;0)),AND(R406&lt;&gt;"",OR(NOT(ISNUMBER(R406)),R406&lt;0)),AND(S406&lt;&gt;"",OR(NOT(ISNUMBER(S406)),S406&lt;0))),"Check days / cost",IF(AND(I406="Lost time",OR(NOT(ISNUMBER(Q406)),Q406&lt;1)),"Enter lost days",IF(AND(I406="Restricted / modified work",OR(NOT(ISNUMBER(R406)),R406&lt;1)),"Enter restricted days",IF(AND(Z406="Closed",NOT(ISNUMBER(AB406))),"Enter closure date",IF(AND(ISNUMBER(AB406),OR(AB406&lt;C406,AB406&gt;TODAY())),"Check closure date","Ready"))))))))))))))</f>
        <v/>
      </c>
    </row>
    <row r="407" spans="1:37" ht="24.95" customHeight="1">
      <c r="A407" s="17"/>
      <c r="B407" s="17"/>
      <c r="C407" s="18"/>
      <c r="D407" s="19"/>
      <c r="E407" s="20"/>
      <c r="F407" s="20"/>
      <c r="G407" s="20"/>
      <c r="H407" s="20"/>
      <c r="I407" s="20"/>
      <c r="J407" s="20"/>
      <c r="K407" s="20"/>
      <c r="L407" s="20"/>
      <c r="M407" s="20"/>
      <c r="N407" s="20"/>
      <c r="O407" s="20"/>
      <c r="P407" s="20"/>
      <c r="Q407" s="21"/>
      <c r="R407" s="21"/>
      <c r="S407" s="22"/>
      <c r="T407" s="20"/>
      <c r="U407" s="20"/>
      <c r="V407" s="20"/>
      <c r="W407" s="20"/>
      <c r="X407" s="20"/>
      <c r="Y407" s="20"/>
      <c r="Z407" s="20"/>
      <c r="AA407" s="20"/>
      <c r="AB407" s="18"/>
      <c r="AC407" s="20"/>
      <c r="AD407" s="15" t="str">
        <f t="shared" si="36"/>
        <v/>
      </c>
      <c r="AE407" s="16" t="str">
        <f t="shared" si="37"/>
        <v/>
      </c>
      <c r="AF407" s="15" t="str">
        <f t="shared" si="38"/>
        <v/>
      </c>
      <c r="AG407" s="15">
        <f t="shared" si="39"/>
        <v>0</v>
      </c>
      <c r="AH407" s="15">
        <f t="shared" si="40"/>
        <v>0</v>
      </c>
      <c r="AI407" s="15" t="str">
        <f t="shared" si="41"/>
        <v/>
      </c>
      <c r="AJ407" s="15" t="str">
        <f>IF(AI407="","",IF(COUNTIFS($AI$9:AI407,AI407)=1,1,0))</f>
        <v/>
      </c>
      <c r="AK407" s="15" t="str">
        <f ca="1">IF(COUNTA(A407:AC407)=0,"",IF(OR(NOT(ISNUMBER(C407)),C407&lt;1),"Missing / invalid date",IF(A407="","Missing case ID",IF(COUNTIFS($A$9:$A$1008,A407)&gt;1,"Duplicate case ID",IF(C407&gt;TODAY(),"Future incident date",IF(OR(E407="",F407="",G407="",H407="",I407="",J407=""),"Complete required fields",IF(OR(AND(E407&lt;&gt;"",COUNTIFS(Setup!$F$13:$F$212,E407)=0),AND(F407&lt;&gt;"",COUNTIFS(Setup!$G$13:$G$212,F407)=0),AND(G407&lt;&gt;"",COUNTIFS(Setup!$H$13:$H$212,G407)=0),AND(H407&lt;&gt;"",COUNTIFS(Setup!$I$13:$I$212,H407)=0),AND(I407&lt;&gt;"",COUNTIFS(Setup!$J$13:$J$212,I407)=0),AND(J407&lt;&gt;"",COUNTIFS(Setup!$K$13:$K$212,J407)=0),AND(K407&lt;&gt;"",COUNTIFS(Setup!$L$13:$L$212,K407)=0),AND(L407&lt;&gt;"",COUNTIFS(Setup!$M$13:$M$212,L407)=0),AND(M407&lt;&gt;"",COUNTIFS(Setup!$N$13:$N$212,M407)=0),AND(N407&lt;&gt;"",COUNTIFS(Setup!$O$13:$O$212,N407)=0),AND(O407&lt;&gt;"",COUNTIFS(Setup!$P$13:$P$212,O407)=0),AND(P407&lt;&gt;"",COUNTIFS(Setup!$Q$13:$Q$212,P407)=0),AND(V407&lt;&gt;"",COUNTIFS(Setup!$R$13:$R$212,V407)=0),AND(W407&lt;&gt;"",COUNTIFS(Setup!$R$13:$R$212,W407)=0),AND(X407&lt;&gt;"",COUNTIFS(Setup!$S$13:$S$212,X407)=0),AND(Y407&lt;&gt;"",COUNTIFS(Setup!$S$13:$S$212,Y407)=0),AND(Z407&lt;&gt;"",COUNTIFS(Setup!$T$13:$T$212,Z407)=0)),"Use listed categories",IF(J407="Pending","Confirm work-relatedness",IF(COUNTIFS($AI$9:$AI$1008,AI407,$C$9:$C$1008,"&lt;&gt;"&amp;C407)&gt;0,"Event dates disagree",IF(OR(AND(Q407&lt;&gt;"",OR(NOT(ISNUMBER(Q407)),Q407&lt;0)),AND(R407&lt;&gt;"",OR(NOT(ISNUMBER(R407)),R407&lt;0)),AND(S407&lt;&gt;"",OR(NOT(ISNUMBER(S407)),S407&lt;0))),"Check days / cost",IF(AND(I407="Lost time",OR(NOT(ISNUMBER(Q407)),Q407&lt;1)),"Enter lost days",IF(AND(I407="Restricted / modified work",OR(NOT(ISNUMBER(R407)),R407&lt;1)),"Enter restricted days",IF(AND(Z407="Closed",NOT(ISNUMBER(AB407))),"Enter closure date",IF(AND(ISNUMBER(AB407),OR(AB407&lt;C407,AB407&gt;TODAY())),"Check closure date","Ready"))))))))))))))</f>
        <v/>
      </c>
    </row>
    <row r="408" spans="1:37" ht="24.95" customHeight="1">
      <c r="A408" s="23"/>
      <c r="B408" s="23"/>
      <c r="C408" s="24"/>
      <c r="D408" s="25"/>
      <c r="E408" s="26"/>
      <c r="F408" s="26"/>
      <c r="G408" s="26"/>
      <c r="H408" s="26"/>
      <c r="I408" s="26"/>
      <c r="J408" s="26"/>
      <c r="K408" s="26"/>
      <c r="L408" s="26"/>
      <c r="M408" s="26"/>
      <c r="N408" s="26"/>
      <c r="O408" s="26"/>
      <c r="P408" s="26"/>
      <c r="Q408" s="27"/>
      <c r="R408" s="27"/>
      <c r="S408" s="28"/>
      <c r="T408" s="26"/>
      <c r="U408" s="26"/>
      <c r="V408" s="26"/>
      <c r="W408" s="26"/>
      <c r="X408" s="26"/>
      <c r="Y408" s="26"/>
      <c r="Z408" s="26"/>
      <c r="AA408" s="26"/>
      <c r="AB408" s="24"/>
      <c r="AC408" s="26"/>
      <c r="AD408" s="15" t="str">
        <f t="shared" si="36"/>
        <v/>
      </c>
      <c r="AE408" s="16" t="str">
        <f t="shared" si="37"/>
        <v/>
      </c>
      <c r="AF408" s="15" t="str">
        <f t="shared" si="38"/>
        <v/>
      </c>
      <c r="AG408" s="15">
        <f t="shared" si="39"/>
        <v>0</v>
      </c>
      <c r="AH408" s="15">
        <f t="shared" si="40"/>
        <v>0</v>
      </c>
      <c r="AI408" s="15" t="str">
        <f t="shared" si="41"/>
        <v/>
      </c>
      <c r="AJ408" s="15" t="str">
        <f>IF(AI408="","",IF(COUNTIFS($AI$9:AI408,AI408)=1,1,0))</f>
        <v/>
      </c>
      <c r="AK408" s="15" t="str">
        <f ca="1">IF(COUNTA(A408:AC408)=0,"",IF(OR(NOT(ISNUMBER(C408)),C408&lt;1),"Missing / invalid date",IF(A408="","Missing case ID",IF(COUNTIFS($A$9:$A$1008,A408)&gt;1,"Duplicate case ID",IF(C408&gt;TODAY(),"Future incident date",IF(OR(E408="",F408="",G408="",H408="",I408="",J408=""),"Complete required fields",IF(OR(AND(E408&lt;&gt;"",COUNTIFS(Setup!$F$13:$F$212,E408)=0),AND(F408&lt;&gt;"",COUNTIFS(Setup!$G$13:$G$212,F408)=0),AND(G408&lt;&gt;"",COUNTIFS(Setup!$H$13:$H$212,G408)=0),AND(H408&lt;&gt;"",COUNTIFS(Setup!$I$13:$I$212,H408)=0),AND(I408&lt;&gt;"",COUNTIFS(Setup!$J$13:$J$212,I408)=0),AND(J408&lt;&gt;"",COUNTIFS(Setup!$K$13:$K$212,J408)=0),AND(K408&lt;&gt;"",COUNTIFS(Setup!$L$13:$L$212,K408)=0),AND(L408&lt;&gt;"",COUNTIFS(Setup!$M$13:$M$212,L408)=0),AND(M408&lt;&gt;"",COUNTIFS(Setup!$N$13:$N$212,M408)=0),AND(N408&lt;&gt;"",COUNTIFS(Setup!$O$13:$O$212,N408)=0),AND(O408&lt;&gt;"",COUNTIFS(Setup!$P$13:$P$212,O408)=0),AND(P408&lt;&gt;"",COUNTIFS(Setup!$Q$13:$Q$212,P408)=0),AND(V408&lt;&gt;"",COUNTIFS(Setup!$R$13:$R$212,V408)=0),AND(W408&lt;&gt;"",COUNTIFS(Setup!$R$13:$R$212,W408)=0),AND(X408&lt;&gt;"",COUNTIFS(Setup!$S$13:$S$212,X408)=0),AND(Y408&lt;&gt;"",COUNTIFS(Setup!$S$13:$S$212,Y408)=0),AND(Z408&lt;&gt;"",COUNTIFS(Setup!$T$13:$T$212,Z408)=0)),"Use listed categories",IF(J408="Pending","Confirm work-relatedness",IF(COUNTIFS($AI$9:$AI$1008,AI408,$C$9:$C$1008,"&lt;&gt;"&amp;C408)&gt;0,"Event dates disagree",IF(OR(AND(Q408&lt;&gt;"",OR(NOT(ISNUMBER(Q408)),Q408&lt;0)),AND(R408&lt;&gt;"",OR(NOT(ISNUMBER(R408)),R408&lt;0)),AND(S408&lt;&gt;"",OR(NOT(ISNUMBER(S408)),S408&lt;0))),"Check days / cost",IF(AND(I408="Lost time",OR(NOT(ISNUMBER(Q408)),Q408&lt;1)),"Enter lost days",IF(AND(I408="Restricted / modified work",OR(NOT(ISNUMBER(R408)),R408&lt;1)),"Enter restricted days",IF(AND(Z408="Closed",NOT(ISNUMBER(AB408))),"Enter closure date",IF(AND(ISNUMBER(AB408),OR(AB408&lt;C408,AB408&gt;TODAY())),"Check closure date","Ready"))))))))))))))</f>
        <v/>
      </c>
    </row>
    <row r="409" spans="1:37" ht="24.95" customHeight="1">
      <c r="A409" s="17"/>
      <c r="B409" s="17"/>
      <c r="C409" s="18"/>
      <c r="D409" s="19"/>
      <c r="E409" s="20"/>
      <c r="F409" s="20"/>
      <c r="G409" s="20"/>
      <c r="H409" s="20"/>
      <c r="I409" s="20"/>
      <c r="J409" s="20"/>
      <c r="K409" s="20"/>
      <c r="L409" s="20"/>
      <c r="M409" s="20"/>
      <c r="N409" s="20"/>
      <c r="O409" s="20"/>
      <c r="P409" s="20"/>
      <c r="Q409" s="21"/>
      <c r="R409" s="21"/>
      <c r="S409" s="22"/>
      <c r="T409" s="20"/>
      <c r="U409" s="20"/>
      <c r="V409" s="20"/>
      <c r="W409" s="20"/>
      <c r="X409" s="20"/>
      <c r="Y409" s="20"/>
      <c r="Z409" s="20"/>
      <c r="AA409" s="20"/>
      <c r="AB409" s="18"/>
      <c r="AC409" s="20"/>
      <c r="AD409" s="15" t="str">
        <f t="shared" si="36"/>
        <v/>
      </c>
      <c r="AE409" s="16" t="str">
        <f t="shared" si="37"/>
        <v/>
      </c>
      <c r="AF409" s="15" t="str">
        <f t="shared" si="38"/>
        <v/>
      </c>
      <c r="AG409" s="15">
        <f t="shared" si="39"/>
        <v>0</v>
      </c>
      <c r="AH409" s="15">
        <f t="shared" si="40"/>
        <v>0</v>
      </c>
      <c r="AI409" s="15" t="str">
        <f t="shared" si="41"/>
        <v/>
      </c>
      <c r="AJ409" s="15" t="str">
        <f>IF(AI409="","",IF(COUNTIFS($AI$9:AI409,AI409)=1,1,0))</f>
        <v/>
      </c>
      <c r="AK409" s="15" t="str">
        <f ca="1">IF(COUNTA(A409:AC409)=0,"",IF(OR(NOT(ISNUMBER(C409)),C409&lt;1),"Missing / invalid date",IF(A409="","Missing case ID",IF(COUNTIFS($A$9:$A$1008,A409)&gt;1,"Duplicate case ID",IF(C409&gt;TODAY(),"Future incident date",IF(OR(E409="",F409="",G409="",H409="",I409="",J409=""),"Complete required fields",IF(OR(AND(E409&lt;&gt;"",COUNTIFS(Setup!$F$13:$F$212,E409)=0),AND(F409&lt;&gt;"",COUNTIFS(Setup!$G$13:$G$212,F409)=0),AND(G409&lt;&gt;"",COUNTIFS(Setup!$H$13:$H$212,G409)=0),AND(H409&lt;&gt;"",COUNTIFS(Setup!$I$13:$I$212,H409)=0),AND(I409&lt;&gt;"",COUNTIFS(Setup!$J$13:$J$212,I409)=0),AND(J409&lt;&gt;"",COUNTIFS(Setup!$K$13:$K$212,J409)=0),AND(K409&lt;&gt;"",COUNTIFS(Setup!$L$13:$L$212,K409)=0),AND(L409&lt;&gt;"",COUNTIFS(Setup!$M$13:$M$212,L409)=0),AND(M409&lt;&gt;"",COUNTIFS(Setup!$N$13:$N$212,M409)=0),AND(N409&lt;&gt;"",COUNTIFS(Setup!$O$13:$O$212,N409)=0),AND(O409&lt;&gt;"",COUNTIFS(Setup!$P$13:$P$212,O409)=0),AND(P409&lt;&gt;"",COUNTIFS(Setup!$Q$13:$Q$212,P409)=0),AND(V409&lt;&gt;"",COUNTIFS(Setup!$R$13:$R$212,V409)=0),AND(W409&lt;&gt;"",COUNTIFS(Setup!$R$13:$R$212,W409)=0),AND(X409&lt;&gt;"",COUNTIFS(Setup!$S$13:$S$212,X409)=0),AND(Y409&lt;&gt;"",COUNTIFS(Setup!$S$13:$S$212,Y409)=0),AND(Z409&lt;&gt;"",COUNTIFS(Setup!$T$13:$T$212,Z409)=0)),"Use listed categories",IF(J409="Pending","Confirm work-relatedness",IF(COUNTIFS($AI$9:$AI$1008,AI409,$C$9:$C$1008,"&lt;&gt;"&amp;C409)&gt;0,"Event dates disagree",IF(OR(AND(Q409&lt;&gt;"",OR(NOT(ISNUMBER(Q409)),Q409&lt;0)),AND(R409&lt;&gt;"",OR(NOT(ISNUMBER(R409)),R409&lt;0)),AND(S409&lt;&gt;"",OR(NOT(ISNUMBER(S409)),S409&lt;0))),"Check days / cost",IF(AND(I409="Lost time",OR(NOT(ISNUMBER(Q409)),Q409&lt;1)),"Enter lost days",IF(AND(I409="Restricted / modified work",OR(NOT(ISNUMBER(R409)),R409&lt;1)),"Enter restricted days",IF(AND(Z409="Closed",NOT(ISNUMBER(AB409))),"Enter closure date",IF(AND(ISNUMBER(AB409),OR(AB409&lt;C409,AB409&gt;TODAY())),"Check closure date","Ready"))))))))))))))</f>
        <v/>
      </c>
    </row>
    <row r="410" spans="1:37" ht="24.95" customHeight="1">
      <c r="A410" s="23"/>
      <c r="B410" s="23"/>
      <c r="C410" s="24"/>
      <c r="D410" s="25"/>
      <c r="E410" s="26"/>
      <c r="F410" s="26"/>
      <c r="G410" s="26"/>
      <c r="H410" s="26"/>
      <c r="I410" s="26"/>
      <c r="J410" s="26"/>
      <c r="K410" s="26"/>
      <c r="L410" s="26"/>
      <c r="M410" s="26"/>
      <c r="N410" s="26"/>
      <c r="O410" s="26"/>
      <c r="P410" s="26"/>
      <c r="Q410" s="27"/>
      <c r="R410" s="27"/>
      <c r="S410" s="28"/>
      <c r="T410" s="26"/>
      <c r="U410" s="26"/>
      <c r="V410" s="26"/>
      <c r="W410" s="26"/>
      <c r="X410" s="26"/>
      <c r="Y410" s="26"/>
      <c r="Z410" s="26"/>
      <c r="AA410" s="26"/>
      <c r="AB410" s="24"/>
      <c r="AC410" s="26"/>
      <c r="AD410" s="15" t="str">
        <f t="shared" si="36"/>
        <v/>
      </c>
      <c r="AE410" s="16" t="str">
        <f t="shared" si="37"/>
        <v/>
      </c>
      <c r="AF410" s="15" t="str">
        <f t="shared" si="38"/>
        <v/>
      </c>
      <c r="AG410" s="15">
        <f t="shared" si="39"/>
        <v>0</v>
      </c>
      <c r="AH410" s="15">
        <f t="shared" si="40"/>
        <v>0</v>
      </c>
      <c r="AI410" s="15" t="str">
        <f t="shared" si="41"/>
        <v/>
      </c>
      <c r="AJ410" s="15" t="str">
        <f>IF(AI410="","",IF(COUNTIFS($AI$9:AI410,AI410)=1,1,0))</f>
        <v/>
      </c>
      <c r="AK410" s="15" t="str">
        <f ca="1">IF(COUNTA(A410:AC410)=0,"",IF(OR(NOT(ISNUMBER(C410)),C410&lt;1),"Missing / invalid date",IF(A410="","Missing case ID",IF(COUNTIFS($A$9:$A$1008,A410)&gt;1,"Duplicate case ID",IF(C410&gt;TODAY(),"Future incident date",IF(OR(E410="",F410="",G410="",H410="",I410="",J410=""),"Complete required fields",IF(OR(AND(E410&lt;&gt;"",COUNTIFS(Setup!$F$13:$F$212,E410)=0),AND(F410&lt;&gt;"",COUNTIFS(Setup!$G$13:$G$212,F410)=0),AND(G410&lt;&gt;"",COUNTIFS(Setup!$H$13:$H$212,G410)=0),AND(H410&lt;&gt;"",COUNTIFS(Setup!$I$13:$I$212,H410)=0),AND(I410&lt;&gt;"",COUNTIFS(Setup!$J$13:$J$212,I410)=0),AND(J410&lt;&gt;"",COUNTIFS(Setup!$K$13:$K$212,J410)=0),AND(K410&lt;&gt;"",COUNTIFS(Setup!$L$13:$L$212,K410)=0),AND(L410&lt;&gt;"",COUNTIFS(Setup!$M$13:$M$212,L410)=0),AND(M410&lt;&gt;"",COUNTIFS(Setup!$N$13:$N$212,M410)=0),AND(N410&lt;&gt;"",COUNTIFS(Setup!$O$13:$O$212,N410)=0),AND(O410&lt;&gt;"",COUNTIFS(Setup!$P$13:$P$212,O410)=0),AND(P410&lt;&gt;"",COUNTIFS(Setup!$Q$13:$Q$212,P410)=0),AND(V410&lt;&gt;"",COUNTIFS(Setup!$R$13:$R$212,V410)=0),AND(W410&lt;&gt;"",COUNTIFS(Setup!$R$13:$R$212,W410)=0),AND(X410&lt;&gt;"",COUNTIFS(Setup!$S$13:$S$212,X410)=0),AND(Y410&lt;&gt;"",COUNTIFS(Setup!$S$13:$S$212,Y410)=0),AND(Z410&lt;&gt;"",COUNTIFS(Setup!$T$13:$T$212,Z410)=0)),"Use listed categories",IF(J410="Pending","Confirm work-relatedness",IF(COUNTIFS($AI$9:$AI$1008,AI410,$C$9:$C$1008,"&lt;&gt;"&amp;C410)&gt;0,"Event dates disagree",IF(OR(AND(Q410&lt;&gt;"",OR(NOT(ISNUMBER(Q410)),Q410&lt;0)),AND(R410&lt;&gt;"",OR(NOT(ISNUMBER(R410)),R410&lt;0)),AND(S410&lt;&gt;"",OR(NOT(ISNUMBER(S410)),S410&lt;0))),"Check days / cost",IF(AND(I410="Lost time",OR(NOT(ISNUMBER(Q410)),Q410&lt;1)),"Enter lost days",IF(AND(I410="Restricted / modified work",OR(NOT(ISNUMBER(R410)),R410&lt;1)),"Enter restricted days",IF(AND(Z410="Closed",NOT(ISNUMBER(AB410))),"Enter closure date",IF(AND(ISNUMBER(AB410),OR(AB410&lt;C410,AB410&gt;TODAY())),"Check closure date","Ready"))))))))))))))</f>
        <v/>
      </c>
    </row>
    <row r="411" spans="1:37" ht="24.95" customHeight="1">
      <c r="A411" s="17"/>
      <c r="B411" s="17"/>
      <c r="C411" s="18"/>
      <c r="D411" s="19"/>
      <c r="E411" s="20"/>
      <c r="F411" s="20"/>
      <c r="G411" s="20"/>
      <c r="H411" s="20"/>
      <c r="I411" s="20"/>
      <c r="J411" s="20"/>
      <c r="K411" s="20"/>
      <c r="L411" s="20"/>
      <c r="M411" s="20"/>
      <c r="N411" s="20"/>
      <c r="O411" s="20"/>
      <c r="P411" s="20"/>
      <c r="Q411" s="21"/>
      <c r="R411" s="21"/>
      <c r="S411" s="22"/>
      <c r="T411" s="20"/>
      <c r="U411" s="20"/>
      <c r="V411" s="20"/>
      <c r="W411" s="20"/>
      <c r="X411" s="20"/>
      <c r="Y411" s="20"/>
      <c r="Z411" s="20"/>
      <c r="AA411" s="20"/>
      <c r="AB411" s="18"/>
      <c r="AC411" s="20"/>
      <c r="AD411" s="15" t="str">
        <f t="shared" si="36"/>
        <v/>
      </c>
      <c r="AE411" s="16" t="str">
        <f t="shared" si="37"/>
        <v/>
      </c>
      <c r="AF411" s="15" t="str">
        <f t="shared" si="38"/>
        <v/>
      </c>
      <c r="AG411" s="15">
        <f t="shared" si="39"/>
        <v>0</v>
      </c>
      <c r="AH411" s="15">
        <f t="shared" si="40"/>
        <v>0</v>
      </c>
      <c r="AI411" s="15" t="str">
        <f t="shared" si="41"/>
        <v/>
      </c>
      <c r="AJ411" s="15" t="str">
        <f>IF(AI411="","",IF(COUNTIFS($AI$9:AI411,AI411)=1,1,0))</f>
        <v/>
      </c>
      <c r="AK411" s="15" t="str">
        <f ca="1">IF(COUNTA(A411:AC411)=0,"",IF(OR(NOT(ISNUMBER(C411)),C411&lt;1),"Missing / invalid date",IF(A411="","Missing case ID",IF(COUNTIFS($A$9:$A$1008,A411)&gt;1,"Duplicate case ID",IF(C411&gt;TODAY(),"Future incident date",IF(OR(E411="",F411="",G411="",H411="",I411="",J411=""),"Complete required fields",IF(OR(AND(E411&lt;&gt;"",COUNTIFS(Setup!$F$13:$F$212,E411)=0),AND(F411&lt;&gt;"",COUNTIFS(Setup!$G$13:$G$212,F411)=0),AND(G411&lt;&gt;"",COUNTIFS(Setup!$H$13:$H$212,G411)=0),AND(H411&lt;&gt;"",COUNTIFS(Setup!$I$13:$I$212,H411)=0),AND(I411&lt;&gt;"",COUNTIFS(Setup!$J$13:$J$212,I411)=0),AND(J411&lt;&gt;"",COUNTIFS(Setup!$K$13:$K$212,J411)=0),AND(K411&lt;&gt;"",COUNTIFS(Setup!$L$13:$L$212,K411)=0),AND(L411&lt;&gt;"",COUNTIFS(Setup!$M$13:$M$212,L411)=0),AND(M411&lt;&gt;"",COUNTIFS(Setup!$N$13:$N$212,M411)=0),AND(N411&lt;&gt;"",COUNTIFS(Setup!$O$13:$O$212,N411)=0),AND(O411&lt;&gt;"",COUNTIFS(Setup!$P$13:$P$212,O411)=0),AND(P411&lt;&gt;"",COUNTIFS(Setup!$Q$13:$Q$212,P411)=0),AND(V411&lt;&gt;"",COUNTIFS(Setup!$R$13:$R$212,V411)=0),AND(W411&lt;&gt;"",COUNTIFS(Setup!$R$13:$R$212,W411)=0),AND(X411&lt;&gt;"",COUNTIFS(Setup!$S$13:$S$212,X411)=0),AND(Y411&lt;&gt;"",COUNTIFS(Setup!$S$13:$S$212,Y411)=0),AND(Z411&lt;&gt;"",COUNTIFS(Setup!$T$13:$T$212,Z411)=0)),"Use listed categories",IF(J411="Pending","Confirm work-relatedness",IF(COUNTIFS($AI$9:$AI$1008,AI411,$C$9:$C$1008,"&lt;&gt;"&amp;C411)&gt;0,"Event dates disagree",IF(OR(AND(Q411&lt;&gt;"",OR(NOT(ISNUMBER(Q411)),Q411&lt;0)),AND(R411&lt;&gt;"",OR(NOT(ISNUMBER(R411)),R411&lt;0)),AND(S411&lt;&gt;"",OR(NOT(ISNUMBER(S411)),S411&lt;0))),"Check days / cost",IF(AND(I411="Lost time",OR(NOT(ISNUMBER(Q411)),Q411&lt;1)),"Enter lost days",IF(AND(I411="Restricted / modified work",OR(NOT(ISNUMBER(R411)),R411&lt;1)),"Enter restricted days",IF(AND(Z411="Closed",NOT(ISNUMBER(AB411))),"Enter closure date",IF(AND(ISNUMBER(AB411),OR(AB411&lt;C411,AB411&gt;TODAY())),"Check closure date","Ready"))))))))))))))</f>
        <v/>
      </c>
    </row>
    <row r="412" spans="1:37" ht="24.95" customHeight="1">
      <c r="A412" s="23"/>
      <c r="B412" s="23"/>
      <c r="C412" s="24"/>
      <c r="D412" s="25"/>
      <c r="E412" s="26"/>
      <c r="F412" s="26"/>
      <c r="G412" s="26"/>
      <c r="H412" s="26"/>
      <c r="I412" s="26"/>
      <c r="J412" s="26"/>
      <c r="K412" s="26"/>
      <c r="L412" s="26"/>
      <c r="M412" s="26"/>
      <c r="N412" s="26"/>
      <c r="O412" s="26"/>
      <c r="P412" s="26"/>
      <c r="Q412" s="27"/>
      <c r="R412" s="27"/>
      <c r="S412" s="28"/>
      <c r="T412" s="26"/>
      <c r="U412" s="26"/>
      <c r="V412" s="26"/>
      <c r="W412" s="26"/>
      <c r="X412" s="26"/>
      <c r="Y412" s="26"/>
      <c r="Z412" s="26"/>
      <c r="AA412" s="26"/>
      <c r="AB412" s="24"/>
      <c r="AC412" s="26"/>
      <c r="AD412" s="15" t="str">
        <f t="shared" si="36"/>
        <v/>
      </c>
      <c r="AE412" s="16" t="str">
        <f t="shared" si="37"/>
        <v/>
      </c>
      <c r="AF412" s="15" t="str">
        <f t="shared" si="38"/>
        <v/>
      </c>
      <c r="AG412" s="15">
        <f t="shared" si="39"/>
        <v>0</v>
      </c>
      <c r="AH412" s="15">
        <f t="shared" si="40"/>
        <v>0</v>
      </c>
      <c r="AI412" s="15" t="str">
        <f t="shared" si="41"/>
        <v/>
      </c>
      <c r="AJ412" s="15" t="str">
        <f>IF(AI412="","",IF(COUNTIFS($AI$9:AI412,AI412)=1,1,0))</f>
        <v/>
      </c>
      <c r="AK412" s="15" t="str">
        <f ca="1">IF(COUNTA(A412:AC412)=0,"",IF(OR(NOT(ISNUMBER(C412)),C412&lt;1),"Missing / invalid date",IF(A412="","Missing case ID",IF(COUNTIFS($A$9:$A$1008,A412)&gt;1,"Duplicate case ID",IF(C412&gt;TODAY(),"Future incident date",IF(OR(E412="",F412="",G412="",H412="",I412="",J412=""),"Complete required fields",IF(OR(AND(E412&lt;&gt;"",COUNTIFS(Setup!$F$13:$F$212,E412)=0),AND(F412&lt;&gt;"",COUNTIFS(Setup!$G$13:$G$212,F412)=0),AND(G412&lt;&gt;"",COUNTIFS(Setup!$H$13:$H$212,G412)=0),AND(H412&lt;&gt;"",COUNTIFS(Setup!$I$13:$I$212,H412)=0),AND(I412&lt;&gt;"",COUNTIFS(Setup!$J$13:$J$212,I412)=0),AND(J412&lt;&gt;"",COUNTIFS(Setup!$K$13:$K$212,J412)=0),AND(K412&lt;&gt;"",COUNTIFS(Setup!$L$13:$L$212,K412)=0),AND(L412&lt;&gt;"",COUNTIFS(Setup!$M$13:$M$212,L412)=0),AND(M412&lt;&gt;"",COUNTIFS(Setup!$N$13:$N$212,M412)=0),AND(N412&lt;&gt;"",COUNTIFS(Setup!$O$13:$O$212,N412)=0),AND(O412&lt;&gt;"",COUNTIFS(Setup!$P$13:$P$212,O412)=0),AND(P412&lt;&gt;"",COUNTIFS(Setup!$Q$13:$Q$212,P412)=0),AND(V412&lt;&gt;"",COUNTIFS(Setup!$R$13:$R$212,V412)=0),AND(W412&lt;&gt;"",COUNTIFS(Setup!$R$13:$R$212,W412)=0),AND(X412&lt;&gt;"",COUNTIFS(Setup!$S$13:$S$212,X412)=0),AND(Y412&lt;&gt;"",COUNTIFS(Setup!$S$13:$S$212,Y412)=0),AND(Z412&lt;&gt;"",COUNTIFS(Setup!$T$13:$T$212,Z412)=0)),"Use listed categories",IF(J412="Pending","Confirm work-relatedness",IF(COUNTIFS($AI$9:$AI$1008,AI412,$C$9:$C$1008,"&lt;&gt;"&amp;C412)&gt;0,"Event dates disagree",IF(OR(AND(Q412&lt;&gt;"",OR(NOT(ISNUMBER(Q412)),Q412&lt;0)),AND(R412&lt;&gt;"",OR(NOT(ISNUMBER(R412)),R412&lt;0)),AND(S412&lt;&gt;"",OR(NOT(ISNUMBER(S412)),S412&lt;0))),"Check days / cost",IF(AND(I412="Lost time",OR(NOT(ISNUMBER(Q412)),Q412&lt;1)),"Enter lost days",IF(AND(I412="Restricted / modified work",OR(NOT(ISNUMBER(R412)),R412&lt;1)),"Enter restricted days",IF(AND(Z412="Closed",NOT(ISNUMBER(AB412))),"Enter closure date",IF(AND(ISNUMBER(AB412),OR(AB412&lt;C412,AB412&gt;TODAY())),"Check closure date","Ready"))))))))))))))</f>
        <v/>
      </c>
    </row>
    <row r="413" spans="1:37" ht="24.95" customHeight="1">
      <c r="A413" s="17"/>
      <c r="B413" s="17"/>
      <c r="C413" s="18"/>
      <c r="D413" s="19"/>
      <c r="E413" s="20"/>
      <c r="F413" s="20"/>
      <c r="G413" s="20"/>
      <c r="H413" s="20"/>
      <c r="I413" s="20"/>
      <c r="J413" s="20"/>
      <c r="K413" s="20"/>
      <c r="L413" s="20"/>
      <c r="M413" s="20"/>
      <c r="N413" s="20"/>
      <c r="O413" s="20"/>
      <c r="P413" s="20"/>
      <c r="Q413" s="21"/>
      <c r="R413" s="21"/>
      <c r="S413" s="22"/>
      <c r="T413" s="20"/>
      <c r="U413" s="20"/>
      <c r="V413" s="20"/>
      <c r="W413" s="20"/>
      <c r="X413" s="20"/>
      <c r="Y413" s="20"/>
      <c r="Z413" s="20"/>
      <c r="AA413" s="20"/>
      <c r="AB413" s="18"/>
      <c r="AC413" s="20"/>
      <c r="AD413" s="15" t="str">
        <f t="shared" si="36"/>
        <v/>
      </c>
      <c r="AE413" s="16" t="str">
        <f t="shared" si="37"/>
        <v/>
      </c>
      <c r="AF413" s="15" t="str">
        <f t="shared" si="38"/>
        <v/>
      </c>
      <c r="AG413" s="15">
        <f t="shared" si="39"/>
        <v>0</v>
      </c>
      <c r="AH413" s="15">
        <f t="shared" si="40"/>
        <v>0</v>
      </c>
      <c r="AI413" s="15" t="str">
        <f t="shared" si="41"/>
        <v/>
      </c>
      <c r="AJ413" s="15" t="str">
        <f>IF(AI413="","",IF(COUNTIFS($AI$9:AI413,AI413)=1,1,0))</f>
        <v/>
      </c>
      <c r="AK413" s="15" t="str">
        <f ca="1">IF(COUNTA(A413:AC413)=0,"",IF(OR(NOT(ISNUMBER(C413)),C413&lt;1),"Missing / invalid date",IF(A413="","Missing case ID",IF(COUNTIFS($A$9:$A$1008,A413)&gt;1,"Duplicate case ID",IF(C413&gt;TODAY(),"Future incident date",IF(OR(E413="",F413="",G413="",H413="",I413="",J413=""),"Complete required fields",IF(OR(AND(E413&lt;&gt;"",COUNTIFS(Setup!$F$13:$F$212,E413)=0),AND(F413&lt;&gt;"",COUNTIFS(Setup!$G$13:$G$212,F413)=0),AND(G413&lt;&gt;"",COUNTIFS(Setup!$H$13:$H$212,G413)=0),AND(H413&lt;&gt;"",COUNTIFS(Setup!$I$13:$I$212,H413)=0),AND(I413&lt;&gt;"",COUNTIFS(Setup!$J$13:$J$212,I413)=0),AND(J413&lt;&gt;"",COUNTIFS(Setup!$K$13:$K$212,J413)=0),AND(K413&lt;&gt;"",COUNTIFS(Setup!$L$13:$L$212,K413)=0),AND(L413&lt;&gt;"",COUNTIFS(Setup!$M$13:$M$212,L413)=0),AND(M413&lt;&gt;"",COUNTIFS(Setup!$N$13:$N$212,M413)=0),AND(N413&lt;&gt;"",COUNTIFS(Setup!$O$13:$O$212,N413)=0),AND(O413&lt;&gt;"",COUNTIFS(Setup!$P$13:$P$212,O413)=0),AND(P413&lt;&gt;"",COUNTIFS(Setup!$Q$13:$Q$212,P413)=0),AND(V413&lt;&gt;"",COUNTIFS(Setup!$R$13:$R$212,V413)=0),AND(W413&lt;&gt;"",COUNTIFS(Setup!$R$13:$R$212,W413)=0),AND(X413&lt;&gt;"",COUNTIFS(Setup!$S$13:$S$212,X413)=0),AND(Y413&lt;&gt;"",COUNTIFS(Setup!$S$13:$S$212,Y413)=0),AND(Z413&lt;&gt;"",COUNTIFS(Setup!$T$13:$T$212,Z413)=0)),"Use listed categories",IF(J413="Pending","Confirm work-relatedness",IF(COUNTIFS($AI$9:$AI$1008,AI413,$C$9:$C$1008,"&lt;&gt;"&amp;C413)&gt;0,"Event dates disagree",IF(OR(AND(Q413&lt;&gt;"",OR(NOT(ISNUMBER(Q413)),Q413&lt;0)),AND(R413&lt;&gt;"",OR(NOT(ISNUMBER(R413)),R413&lt;0)),AND(S413&lt;&gt;"",OR(NOT(ISNUMBER(S413)),S413&lt;0))),"Check days / cost",IF(AND(I413="Lost time",OR(NOT(ISNUMBER(Q413)),Q413&lt;1)),"Enter lost days",IF(AND(I413="Restricted / modified work",OR(NOT(ISNUMBER(R413)),R413&lt;1)),"Enter restricted days",IF(AND(Z413="Closed",NOT(ISNUMBER(AB413))),"Enter closure date",IF(AND(ISNUMBER(AB413),OR(AB413&lt;C413,AB413&gt;TODAY())),"Check closure date","Ready"))))))))))))))</f>
        <v/>
      </c>
    </row>
    <row r="414" spans="1:37" ht="24.95" customHeight="1">
      <c r="A414" s="23"/>
      <c r="B414" s="23"/>
      <c r="C414" s="24"/>
      <c r="D414" s="25"/>
      <c r="E414" s="26"/>
      <c r="F414" s="26"/>
      <c r="G414" s="26"/>
      <c r="H414" s="26"/>
      <c r="I414" s="26"/>
      <c r="J414" s="26"/>
      <c r="K414" s="26"/>
      <c r="L414" s="26"/>
      <c r="M414" s="26"/>
      <c r="N414" s="26"/>
      <c r="O414" s="26"/>
      <c r="P414" s="26"/>
      <c r="Q414" s="27"/>
      <c r="R414" s="27"/>
      <c r="S414" s="28"/>
      <c r="T414" s="26"/>
      <c r="U414" s="26"/>
      <c r="V414" s="26"/>
      <c r="W414" s="26"/>
      <c r="X414" s="26"/>
      <c r="Y414" s="26"/>
      <c r="Z414" s="26"/>
      <c r="AA414" s="26"/>
      <c r="AB414" s="24"/>
      <c r="AC414" s="26"/>
      <c r="AD414" s="15" t="str">
        <f t="shared" si="36"/>
        <v/>
      </c>
      <c r="AE414" s="16" t="str">
        <f t="shared" si="37"/>
        <v/>
      </c>
      <c r="AF414" s="15" t="str">
        <f t="shared" si="38"/>
        <v/>
      </c>
      <c r="AG414" s="15">
        <f t="shared" si="39"/>
        <v>0</v>
      </c>
      <c r="AH414" s="15">
        <f t="shared" si="40"/>
        <v>0</v>
      </c>
      <c r="AI414" s="15" t="str">
        <f t="shared" si="41"/>
        <v/>
      </c>
      <c r="AJ414" s="15" t="str">
        <f>IF(AI414="","",IF(COUNTIFS($AI$9:AI414,AI414)=1,1,0))</f>
        <v/>
      </c>
      <c r="AK414" s="15" t="str">
        <f ca="1">IF(COUNTA(A414:AC414)=0,"",IF(OR(NOT(ISNUMBER(C414)),C414&lt;1),"Missing / invalid date",IF(A414="","Missing case ID",IF(COUNTIFS($A$9:$A$1008,A414)&gt;1,"Duplicate case ID",IF(C414&gt;TODAY(),"Future incident date",IF(OR(E414="",F414="",G414="",H414="",I414="",J414=""),"Complete required fields",IF(OR(AND(E414&lt;&gt;"",COUNTIFS(Setup!$F$13:$F$212,E414)=0),AND(F414&lt;&gt;"",COUNTIFS(Setup!$G$13:$G$212,F414)=0),AND(G414&lt;&gt;"",COUNTIFS(Setup!$H$13:$H$212,G414)=0),AND(H414&lt;&gt;"",COUNTIFS(Setup!$I$13:$I$212,H414)=0),AND(I414&lt;&gt;"",COUNTIFS(Setup!$J$13:$J$212,I414)=0),AND(J414&lt;&gt;"",COUNTIFS(Setup!$K$13:$K$212,J414)=0),AND(K414&lt;&gt;"",COUNTIFS(Setup!$L$13:$L$212,K414)=0),AND(L414&lt;&gt;"",COUNTIFS(Setup!$M$13:$M$212,L414)=0),AND(M414&lt;&gt;"",COUNTIFS(Setup!$N$13:$N$212,M414)=0),AND(N414&lt;&gt;"",COUNTIFS(Setup!$O$13:$O$212,N414)=0),AND(O414&lt;&gt;"",COUNTIFS(Setup!$P$13:$P$212,O414)=0),AND(P414&lt;&gt;"",COUNTIFS(Setup!$Q$13:$Q$212,P414)=0),AND(V414&lt;&gt;"",COUNTIFS(Setup!$R$13:$R$212,V414)=0),AND(W414&lt;&gt;"",COUNTIFS(Setup!$R$13:$R$212,W414)=0),AND(X414&lt;&gt;"",COUNTIFS(Setup!$S$13:$S$212,X414)=0),AND(Y414&lt;&gt;"",COUNTIFS(Setup!$S$13:$S$212,Y414)=0),AND(Z414&lt;&gt;"",COUNTIFS(Setup!$T$13:$T$212,Z414)=0)),"Use listed categories",IF(J414="Pending","Confirm work-relatedness",IF(COUNTIFS($AI$9:$AI$1008,AI414,$C$9:$C$1008,"&lt;&gt;"&amp;C414)&gt;0,"Event dates disagree",IF(OR(AND(Q414&lt;&gt;"",OR(NOT(ISNUMBER(Q414)),Q414&lt;0)),AND(R414&lt;&gt;"",OR(NOT(ISNUMBER(R414)),R414&lt;0)),AND(S414&lt;&gt;"",OR(NOT(ISNUMBER(S414)),S414&lt;0))),"Check days / cost",IF(AND(I414="Lost time",OR(NOT(ISNUMBER(Q414)),Q414&lt;1)),"Enter lost days",IF(AND(I414="Restricted / modified work",OR(NOT(ISNUMBER(R414)),R414&lt;1)),"Enter restricted days",IF(AND(Z414="Closed",NOT(ISNUMBER(AB414))),"Enter closure date",IF(AND(ISNUMBER(AB414),OR(AB414&lt;C414,AB414&gt;TODAY())),"Check closure date","Ready"))))))))))))))</f>
        <v/>
      </c>
    </row>
    <row r="415" spans="1:37" ht="24.95" customHeight="1">
      <c r="A415" s="17"/>
      <c r="B415" s="17"/>
      <c r="C415" s="18"/>
      <c r="D415" s="19"/>
      <c r="E415" s="20"/>
      <c r="F415" s="20"/>
      <c r="G415" s="20"/>
      <c r="H415" s="20"/>
      <c r="I415" s="20"/>
      <c r="J415" s="20"/>
      <c r="K415" s="20"/>
      <c r="L415" s="20"/>
      <c r="M415" s="20"/>
      <c r="N415" s="20"/>
      <c r="O415" s="20"/>
      <c r="P415" s="20"/>
      <c r="Q415" s="21"/>
      <c r="R415" s="21"/>
      <c r="S415" s="22"/>
      <c r="T415" s="20"/>
      <c r="U415" s="20"/>
      <c r="V415" s="20"/>
      <c r="W415" s="20"/>
      <c r="X415" s="20"/>
      <c r="Y415" s="20"/>
      <c r="Z415" s="20"/>
      <c r="AA415" s="20"/>
      <c r="AB415" s="18"/>
      <c r="AC415" s="20"/>
      <c r="AD415" s="15" t="str">
        <f t="shared" si="36"/>
        <v/>
      </c>
      <c r="AE415" s="16" t="str">
        <f t="shared" si="37"/>
        <v/>
      </c>
      <c r="AF415" s="15" t="str">
        <f t="shared" si="38"/>
        <v/>
      </c>
      <c r="AG415" s="15">
        <f t="shared" si="39"/>
        <v>0</v>
      </c>
      <c r="AH415" s="15">
        <f t="shared" si="40"/>
        <v>0</v>
      </c>
      <c r="AI415" s="15" t="str">
        <f t="shared" si="41"/>
        <v/>
      </c>
      <c r="AJ415" s="15" t="str">
        <f>IF(AI415="","",IF(COUNTIFS($AI$9:AI415,AI415)=1,1,0))</f>
        <v/>
      </c>
      <c r="AK415" s="15" t="str">
        <f ca="1">IF(COUNTA(A415:AC415)=0,"",IF(OR(NOT(ISNUMBER(C415)),C415&lt;1),"Missing / invalid date",IF(A415="","Missing case ID",IF(COUNTIFS($A$9:$A$1008,A415)&gt;1,"Duplicate case ID",IF(C415&gt;TODAY(),"Future incident date",IF(OR(E415="",F415="",G415="",H415="",I415="",J415=""),"Complete required fields",IF(OR(AND(E415&lt;&gt;"",COUNTIFS(Setup!$F$13:$F$212,E415)=0),AND(F415&lt;&gt;"",COUNTIFS(Setup!$G$13:$G$212,F415)=0),AND(G415&lt;&gt;"",COUNTIFS(Setup!$H$13:$H$212,G415)=0),AND(H415&lt;&gt;"",COUNTIFS(Setup!$I$13:$I$212,H415)=0),AND(I415&lt;&gt;"",COUNTIFS(Setup!$J$13:$J$212,I415)=0),AND(J415&lt;&gt;"",COUNTIFS(Setup!$K$13:$K$212,J415)=0),AND(K415&lt;&gt;"",COUNTIFS(Setup!$L$13:$L$212,K415)=0),AND(L415&lt;&gt;"",COUNTIFS(Setup!$M$13:$M$212,L415)=0),AND(M415&lt;&gt;"",COUNTIFS(Setup!$N$13:$N$212,M415)=0),AND(N415&lt;&gt;"",COUNTIFS(Setup!$O$13:$O$212,N415)=0),AND(O415&lt;&gt;"",COUNTIFS(Setup!$P$13:$P$212,O415)=0),AND(P415&lt;&gt;"",COUNTIFS(Setup!$Q$13:$Q$212,P415)=0),AND(V415&lt;&gt;"",COUNTIFS(Setup!$R$13:$R$212,V415)=0),AND(W415&lt;&gt;"",COUNTIFS(Setup!$R$13:$R$212,W415)=0),AND(X415&lt;&gt;"",COUNTIFS(Setup!$S$13:$S$212,X415)=0),AND(Y415&lt;&gt;"",COUNTIFS(Setup!$S$13:$S$212,Y415)=0),AND(Z415&lt;&gt;"",COUNTIFS(Setup!$T$13:$T$212,Z415)=0)),"Use listed categories",IF(J415="Pending","Confirm work-relatedness",IF(COUNTIFS($AI$9:$AI$1008,AI415,$C$9:$C$1008,"&lt;&gt;"&amp;C415)&gt;0,"Event dates disagree",IF(OR(AND(Q415&lt;&gt;"",OR(NOT(ISNUMBER(Q415)),Q415&lt;0)),AND(R415&lt;&gt;"",OR(NOT(ISNUMBER(R415)),R415&lt;0)),AND(S415&lt;&gt;"",OR(NOT(ISNUMBER(S415)),S415&lt;0))),"Check days / cost",IF(AND(I415="Lost time",OR(NOT(ISNUMBER(Q415)),Q415&lt;1)),"Enter lost days",IF(AND(I415="Restricted / modified work",OR(NOT(ISNUMBER(R415)),R415&lt;1)),"Enter restricted days",IF(AND(Z415="Closed",NOT(ISNUMBER(AB415))),"Enter closure date",IF(AND(ISNUMBER(AB415),OR(AB415&lt;C415,AB415&gt;TODAY())),"Check closure date","Ready"))))))))))))))</f>
        <v/>
      </c>
    </row>
    <row r="416" spans="1:37" ht="24.95" customHeight="1">
      <c r="A416" s="23"/>
      <c r="B416" s="23"/>
      <c r="C416" s="24"/>
      <c r="D416" s="25"/>
      <c r="E416" s="26"/>
      <c r="F416" s="26"/>
      <c r="G416" s="26"/>
      <c r="H416" s="26"/>
      <c r="I416" s="26"/>
      <c r="J416" s="26"/>
      <c r="K416" s="26"/>
      <c r="L416" s="26"/>
      <c r="M416" s="26"/>
      <c r="N416" s="26"/>
      <c r="O416" s="26"/>
      <c r="P416" s="26"/>
      <c r="Q416" s="27"/>
      <c r="R416" s="27"/>
      <c r="S416" s="28"/>
      <c r="T416" s="26"/>
      <c r="U416" s="26"/>
      <c r="V416" s="26"/>
      <c r="W416" s="26"/>
      <c r="X416" s="26"/>
      <c r="Y416" s="26"/>
      <c r="Z416" s="26"/>
      <c r="AA416" s="26"/>
      <c r="AB416" s="24"/>
      <c r="AC416" s="26"/>
      <c r="AD416" s="15" t="str">
        <f t="shared" si="36"/>
        <v/>
      </c>
      <c r="AE416" s="16" t="str">
        <f t="shared" si="37"/>
        <v/>
      </c>
      <c r="AF416" s="15" t="str">
        <f t="shared" si="38"/>
        <v/>
      </c>
      <c r="AG416" s="15">
        <f t="shared" si="39"/>
        <v>0</v>
      </c>
      <c r="AH416" s="15">
        <f t="shared" si="40"/>
        <v>0</v>
      </c>
      <c r="AI416" s="15" t="str">
        <f t="shared" si="41"/>
        <v/>
      </c>
      <c r="AJ416" s="15" t="str">
        <f>IF(AI416="","",IF(COUNTIFS($AI$9:AI416,AI416)=1,1,0))</f>
        <v/>
      </c>
      <c r="AK416" s="15" t="str">
        <f ca="1">IF(COUNTA(A416:AC416)=0,"",IF(OR(NOT(ISNUMBER(C416)),C416&lt;1),"Missing / invalid date",IF(A416="","Missing case ID",IF(COUNTIFS($A$9:$A$1008,A416)&gt;1,"Duplicate case ID",IF(C416&gt;TODAY(),"Future incident date",IF(OR(E416="",F416="",G416="",H416="",I416="",J416=""),"Complete required fields",IF(OR(AND(E416&lt;&gt;"",COUNTIFS(Setup!$F$13:$F$212,E416)=0),AND(F416&lt;&gt;"",COUNTIFS(Setup!$G$13:$G$212,F416)=0),AND(G416&lt;&gt;"",COUNTIFS(Setup!$H$13:$H$212,G416)=0),AND(H416&lt;&gt;"",COUNTIFS(Setup!$I$13:$I$212,H416)=0),AND(I416&lt;&gt;"",COUNTIFS(Setup!$J$13:$J$212,I416)=0),AND(J416&lt;&gt;"",COUNTIFS(Setup!$K$13:$K$212,J416)=0),AND(K416&lt;&gt;"",COUNTIFS(Setup!$L$13:$L$212,K416)=0),AND(L416&lt;&gt;"",COUNTIFS(Setup!$M$13:$M$212,L416)=0),AND(M416&lt;&gt;"",COUNTIFS(Setup!$N$13:$N$212,M416)=0),AND(N416&lt;&gt;"",COUNTIFS(Setup!$O$13:$O$212,N416)=0),AND(O416&lt;&gt;"",COUNTIFS(Setup!$P$13:$P$212,O416)=0),AND(P416&lt;&gt;"",COUNTIFS(Setup!$Q$13:$Q$212,P416)=0),AND(V416&lt;&gt;"",COUNTIFS(Setup!$R$13:$R$212,V416)=0),AND(W416&lt;&gt;"",COUNTIFS(Setup!$R$13:$R$212,W416)=0),AND(X416&lt;&gt;"",COUNTIFS(Setup!$S$13:$S$212,X416)=0),AND(Y416&lt;&gt;"",COUNTIFS(Setup!$S$13:$S$212,Y416)=0),AND(Z416&lt;&gt;"",COUNTIFS(Setup!$T$13:$T$212,Z416)=0)),"Use listed categories",IF(J416="Pending","Confirm work-relatedness",IF(COUNTIFS($AI$9:$AI$1008,AI416,$C$9:$C$1008,"&lt;&gt;"&amp;C416)&gt;0,"Event dates disagree",IF(OR(AND(Q416&lt;&gt;"",OR(NOT(ISNUMBER(Q416)),Q416&lt;0)),AND(R416&lt;&gt;"",OR(NOT(ISNUMBER(R416)),R416&lt;0)),AND(S416&lt;&gt;"",OR(NOT(ISNUMBER(S416)),S416&lt;0))),"Check days / cost",IF(AND(I416="Lost time",OR(NOT(ISNUMBER(Q416)),Q416&lt;1)),"Enter lost days",IF(AND(I416="Restricted / modified work",OR(NOT(ISNUMBER(R416)),R416&lt;1)),"Enter restricted days",IF(AND(Z416="Closed",NOT(ISNUMBER(AB416))),"Enter closure date",IF(AND(ISNUMBER(AB416),OR(AB416&lt;C416,AB416&gt;TODAY())),"Check closure date","Ready"))))))))))))))</f>
        <v/>
      </c>
    </row>
    <row r="417" spans="1:37" ht="24.95" customHeight="1">
      <c r="A417" s="17"/>
      <c r="B417" s="17"/>
      <c r="C417" s="18"/>
      <c r="D417" s="19"/>
      <c r="E417" s="20"/>
      <c r="F417" s="20"/>
      <c r="G417" s="20"/>
      <c r="H417" s="20"/>
      <c r="I417" s="20"/>
      <c r="J417" s="20"/>
      <c r="K417" s="20"/>
      <c r="L417" s="20"/>
      <c r="M417" s="20"/>
      <c r="N417" s="20"/>
      <c r="O417" s="20"/>
      <c r="P417" s="20"/>
      <c r="Q417" s="21"/>
      <c r="R417" s="21"/>
      <c r="S417" s="22"/>
      <c r="T417" s="20"/>
      <c r="U417" s="20"/>
      <c r="V417" s="20"/>
      <c r="W417" s="20"/>
      <c r="X417" s="20"/>
      <c r="Y417" s="20"/>
      <c r="Z417" s="20"/>
      <c r="AA417" s="20"/>
      <c r="AB417" s="18"/>
      <c r="AC417" s="20"/>
      <c r="AD417" s="15" t="str">
        <f t="shared" si="36"/>
        <v/>
      </c>
      <c r="AE417" s="16" t="str">
        <f t="shared" si="37"/>
        <v/>
      </c>
      <c r="AF417" s="15" t="str">
        <f t="shared" si="38"/>
        <v/>
      </c>
      <c r="AG417" s="15">
        <f t="shared" si="39"/>
        <v>0</v>
      </c>
      <c r="AH417" s="15">
        <f t="shared" si="40"/>
        <v>0</v>
      </c>
      <c r="AI417" s="15" t="str">
        <f t="shared" si="41"/>
        <v/>
      </c>
      <c r="AJ417" s="15" t="str">
        <f>IF(AI417="","",IF(COUNTIFS($AI$9:AI417,AI417)=1,1,0))</f>
        <v/>
      </c>
      <c r="AK417" s="15" t="str">
        <f ca="1">IF(COUNTA(A417:AC417)=0,"",IF(OR(NOT(ISNUMBER(C417)),C417&lt;1),"Missing / invalid date",IF(A417="","Missing case ID",IF(COUNTIFS($A$9:$A$1008,A417)&gt;1,"Duplicate case ID",IF(C417&gt;TODAY(),"Future incident date",IF(OR(E417="",F417="",G417="",H417="",I417="",J417=""),"Complete required fields",IF(OR(AND(E417&lt;&gt;"",COUNTIFS(Setup!$F$13:$F$212,E417)=0),AND(F417&lt;&gt;"",COUNTIFS(Setup!$G$13:$G$212,F417)=0),AND(G417&lt;&gt;"",COUNTIFS(Setup!$H$13:$H$212,G417)=0),AND(H417&lt;&gt;"",COUNTIFS(Setup!$I$13:$I$212,H417)=0),AND(I417&lt;&gt;"",COUNTIFS(Setup!$J$13:$J$212,I417)=0),AND(J417&lt;&gt;"",COUNTIFS(Setup!$K$13:$K$212,J417)=0),AND(K417&lt;&gt;"",COUNTIFS(Setup!$L$13:$L$212,K417)=0),AND(L417&lt;&gt;"",COUNTIFS(Setup!$M$13:$M$212,L417)=0),AND(M417&lt;&gt;"",COUNTIFS(Setup!$N$13:$N$212,M417)=0),AND(N417&lt;&gt;"",COUNTIFS(Setup!$O$13:$O$212,N417)=0),AND(O417&lt;&gt;"",COUNTIFS(Setup!$P$13:$P$212,O417)=0),AND(P417&lt;&gt;"",COUNTIFS(Setup!$Q$13:$Q$212,P417)=0),AND(V417&lt;&gt;"",COUNTIFS(Setup!$R$13:$R$212,V417)=0),AND(W417&lt;&gt;"",COUNTIFS(Setup!$R$13:$R$212,W417)=0),AND(X417&lt;&gt;"",COUNTIFS(Setup!$S$13:$S$212,X417)=0),AND(Y417&lt;&gt;"",COUNTIFS(Setup!$S$13:$S$212,Y417)=0),AND(Z417&lt;&gt;"",COUNTIFS(Setup!$T$13:$T$212,Z417)=0)),"Use listed categories",IF(J417="Pending","Confirm work-relatedness",IF(COUNTIFS($AI$9:$AI$1008,AI417,$C$9:$C$1008,"&lt;&gt;"&amp;C417)&gt;0,"Event dates disagree",IF(OR(AND(Q417&lt;&gt;"",OR(NOT(ISNUMBER(Q417)),Q417&lt;0)),AND(R417&lt;&gt;"",OR(NOT(ISNUMBER(R417)),R417&lt;0)),AND(S417&lt;&gt;"",OR(NOT(ISNUMBER(S417)),S417&lt;0))),"Check days / cost",IF(AND(I417="Lost time",OR(NOT(ISNUMBER(Q417)),Q417&lt;1)),"Enter lost days",IF(AND(I417="Restricted / modified work",OR(NOT(ISNUMBER(R417)),R417&lt;1)),"Enter restricted days",IF(AND(Z417="Closed",NOT(ISNUMBER(AB417))),"Enter closure date",IF(AND(ISNUMBER(AB417),OR(AB417&lt;C417,AB417&gt;TODAY())),"Check closure date","Ready"))))))))))))))</f>
        <v/>
      </c>
    </row>
    <row r="418" spans="1:37" ht="24.95" customHeight="1">
      <c r="A418" s="23"/>
      <c r="B418" s="23"/>
      <c r="C418" s="24"/>
      <c r="D418" s="25"/>
      <c r="E418" s="26"/>
      <c r="F418" s="26"/>
      <c r="G418" s="26"/>
      <c r="H418" s="26"/>
      <c r="I418" s="26"/>
      <c r="J418" s="26"/>
      <c r="K418" s="26"/>
      <c r="L418" s="26"/>
      <c r="M418" s="26"/>
      <c r="N418" s="26"/>
      <c r="O418" s="26"/>
      <c r="P418" s="26"/>
      <c r="Q418" s="27"/>
      <c r="R418" s="27"/>
      <c r="S418" s="28"/>
      <c r="T418" s="26"/>
      <c r="U418" s="26"/>
      <c r="V418" s="26"/>
      <c r="W418" s="26"/>
      <c r="X418" s="26"/>
      <c r="Y418" s="26"/>
      <c r="Z418" s="26"/>
      <c r="AA418" s="26"/>
      <c r="AB418" s="24"/>
      <c r="AC418" s="26"/>
      <c r="AD418" s="15" t="str">
        <f t="shared" si="36"/>
        <v/>
      </c>
      <c r="AE418" s="16" t="str">
        <f t="shared" si="37"/>
        <v/>
      </c>
      <c r="AF418" s="15" t="str">
        <f t="shared" si="38"/>
        <v/>
      </c>
      <c r="AG418" s="15">
        <f t="shared" si="39"/>
        <v>0</v>
      </c>
      <c r="AH418" s="15">
        <f t="shared" si="40"/>
        <v>0</v>
      </c>
      <c r="AI418" s="15" t="str">
        <f t="shared" si="41"/>
        <v/>
      </c>
      <c r="AJ418" s="15" t="str">
        <f>IF(AI418="","",IF(COUNTIFS($AI$9:AI418,AI418)=1,1,0))</f>
        <v/>
      </c>
      <c r="AK418" s="15" t="str">
        <f ca="1">IF(COUNTA(A418:AC418)=0,"",IF(OR(NOT(ISNUMBER(C418)),C418&lt;1),"Missing / invalid date",IF(A418="","Missing case ID",IF(COUNTIFS($A$9:$A$1008,A418)&gt;1,"Duplicate case ID",IF(C418&gt;TODAY(),"Future incident date",IF(OR(E418="",F418="",G418="",H418="",I418="",J418=""),"Complete required fields",IF(OR(AND(E418&lt;&gt;"",COUNTIFS(Setup!$F$13:$F$212,E418)=0),AND(F418&lt;&gt;"",COUNTIFS(Setup!$G$13:$G$212,F418)=0),AND(G418&lt;&gt;"",COUNTIFS(Setup!$H$13:$H$212,G418)=0),AND(H418&lt;&gt;"",COUNTIFS(Setup!$I$13:$I$212,H418)=0),AND(I418&lt;&gt;"",COUNTIFS(Setup!$J$13:$J$212,I418)=0),AND(J418&lt;&gt;"",COUNTIFS(Setup!$K$13:$K$212,J418)=0),AND(K418&lt;&gt;"",COUNTIFS(Setup!$L$13:$L$212,K418)=0),AND(L418&lt;&gt;"",COUNTIFS(Setup!$M$13:$M$212,L418)=0),AND(M418&lt;&gt;"",COUNTIFS(Setup!$N$13:$N$212,M418)=0),AND(N418&lt;&gt;"",COUNTIFS(Setup!$O$13:$O$212,N418)=0),AND(O418&lt;&gt;"",COUNTIFS(Setup!$P$13:$P$212,O418)=0),AND(P418&lt;&gt;"",COUNTIFS(Setup!$Q$13:$Q$212,P418)=0),AND(V418&lt;&gt;"",COUNTIFS(Setup!$R$13:$R$212,V418)=0),AND(W418&lt;&gt;"",COUNTIFS(Setup!$R$13:$R$212,W418)=0),AND(X418&lt;&gt;"",COUNTIFS(Setup!$S$13:$S$212,X418)=0),AND(Y418&lt;&gt;"",COUNTIFS(Setup!$S$13:$S$212,Y418)=0),AND(Z418&lt;&gt;"",COUNTIFS(Setup!$T$13:$T$212,Z418)=0)),"Use listed categories",IF(J418="Pending","Confirm work-relatedness",IF(COUNTIFS($AI$9:$AI$1008,AI418,$C$9:$C$1008,"&lt;&gt;"&amp;C418)&gt;0,"Event dates disagree",IF(OR(AND(Q418&lt;&gt;"",OR(NOT(ISNUMBER(Q418)),Q418&lt;0)),AND(R418&lt;&gt;"",OR(NOT(ISNUMBER(R418)),R418&lt;0)),AND(S418&lt;&gt;"",OR(NOT(ISNUMBER(S418)),S418&lt;0))),"Check days / cost",IF(AND(I418="Lost time",OR(NOT(ISNUMBER(Q418)),Q418&lt;1)),"Enter lost days",IF(AND(I418="Restricted / modified work",OR(NOT(ISNUMBER(R418)),R418&lt;1)),"Enter restricted days",IF(AND(Z418="Closed",NOT(ISNUMBER(AB418))),"Enter closure date",IF(AND(ISNUMBER(AB418),OR(AB418&lt;C418,AB418&gt;TODAY())),"Check closure date","Ready"))))))))))))))</f>
        <v/>
      </c>
    </row>
    <row r="419" spans="1:37" ht="24.95" customHeight="1">
      <c r="A419" s="17"/>
      <c r="B419" s="17"/>
      <c r="C419" s="18"/>
      <c r="D419" s="19"/>
      <c r="E419" s="20"/>
      <c r="F419" s="20"/>
      <c r="G419" s="20"/>
      <c r="H419" s="20"/>
      <c r="I419" s="20"/>
      <c r="J419" s="20"/>
      <c r="K419" s="20"/>
      <c r="L419" s="20"/>
      <c r="M419" s="20"/>
      <c r="N419" s="20"/>
      <c r="O419" s="20"/>
      <c r="P419" s="20"/>
      <c r="Q419" s="21"/>
      <c r="R419" s="21"/>
      <c r="S419" s="22"/>
      <c r="T419" s="20"/>
      <c r="U419" s="20"/>
      <c r="V419" s="20"/>
      <c r="W419" s="20"/>
      <c r="X419" s="20"/>
      <c r="Y419" s="20"/>
      <c r="Z419" s="20"/>
      <c r="AA419" s="20"/>
      <c r="AB419" s="18"/>
      <c r="AC419" s="20"/>
      <c r="AD419" s="15" t="str">
        <f t="shared" si="36"/>
        <v/>
      </c>
      <c r="AE419" s="16" t="str">
        <f t="shared" si="37"/>
        <v/>
      </c>
      <c r="AF419" s="15" t="str">
        <f t="shared" si="38"/>
        <v/>
      </c>
      <c r="AG419" s="15">
        <f t="shared" si="39"/>
        <v>0</v>
      </c>
      <c r="AH419" s="15">
        <f t="shared" si="40"/>
        <v>0</v>
      </c>
      <c r="AI419" s="15" t="str">
        <f t="shared" si="41"/>
        <v/>
      </c>
      <c r="AJ419" s="15" t="str">
        <f>IF(AI419="","",IF(COUNTIFS($AI$9:AI419,AI419)=1,1,0))</f>
        <v/>
      </c>
      <c r="AK419" s="15" t="str">
        <f ca="1">IF(COUNTA(A419:AC419)=0,"",IF(OR(NOT(ISNUMBER(C419)),C419&lt;1),"Missing / invalid date",IF(A419="","Missing case ID",IF(COUNTIFS($A$9:$A$1008,A419)&gt;1,"Duplicate case ID",IF(C419&gt;TODAY(),"Future incident date",IF(OR(E419="",F419="",G419="",H419="",I419="",J419=""),"Complete required fields",IF(OR(AND(E419&lt;&gt;"",COUNTIFS(Setup!$F$13:$F$212,E419)=0),AND(F419&lt;&gt;"",COUNTIFS(Setup!$G$13:$G$212,F419)=0),AND(G419&lt;&gt;"",COUNTIFS(Setup!$H$13:$H$212,G419)=0),AND(H419&lt;&gt;"",COUNTIFS(Setup!$I$13:$I$212,H419)=0),AND(I419&lt;&gt;"",COUNTIFS(Setup!$J$13:$J$212,I419)=0),AND(J419&lt;&gt;"",COUNTIFS(Setup!$K$13:$K$212,J419)=0),AND(K419&lt;&gt;"",COUNTIFS(Setup!$L$13:$L$212,K419)=0),AND(L419&lt;&gt;"",COUNTIFS(Setup!$M$13:$M$212,L419)=0),AND(M419&lt;&gt;"",COUNTIFS(Setup!$N$13:$N$212,M419)=0),AND(N419&lt;&gt;"",COUNTIFS(Setup!$O$13:$O$212,N419)=0),AND(O419&lt;&gt;"",COUNTIFS(Setup!$P$13:$P$212,O419)=0),AND(P419&lt;&gt;"",COUNTIFS(Setup!$Q$13:$Q$212,P419)=0),AND(V419&lt;&gt;"",COUNTIFS(Setup!$R$13:$R$212,V419)=0),AND(W419&lt;&gt;"",COUNTIFS(Setup!$R$13:$R$212,W419)=0),AND(X419&lt;&gt;"",COUNTIFS(Setup!$S$13:$S$212,X419)=0),AND(Y419&lt;&gt;"",COUNTIFS(Setup!$S$13:$S$212,Y419)=0),AND(Z419&lt;&gt;"",COUNTIFS(Setup!$T$13:$T$212,Z419)=0)),"Use listed categories",IF(J419="Pending","Confirm work-relatedness",IF(COUNTIFS($AI$9:$AI$1008,AI419,$C$9:$C$1008,"&lt;&gt;"&amp;C419)&gt;0,"Event dates disagree",IF(OR(AND(Q419&lt;&gt;"",OR(NOT(ISNUMBER(Q419)),Q419&lt;0)),AND(R419&lt;&gt;"",OR(NOT(ISNUMBER(R419)),R419&lt;0)),AND(S419&lt;&gt;"",OR(NOT(ISNUMBER(S419)),S419&lt;0))),"Check days / cost",IF(AND(I419="Lost time",OR(NOT(ISNUMBER(Q419)),Q419&lt;1)),"Enter lost days",IF(AND(I419="Restricted / modified work",OR(NOT(ISNUMBER(R419)),R419&lt;1)),"Enter restricted days",IF(AND(Z419="Closed",NOT(ISNUMBER(AB419))),"Enter closure date",IF(AND(ISNUMBER(AB419),OR(AB419&lt;C419,AB419&gt;TODAY())),"Check closure date","Ready"))))))))))))))</f>
        <v/>
      </c>
    </row>
    <row r="420" spans="1:37" ht="24.95" customHeight="1">
      <c r="A420" s="23"/>
      <c r="B420" s="23"/>
      <c r="C420" s="24"/>
      <c r="D420" s="25"/>
      <c r="E420" s="26"/>
      <c r="F420" s="26"/>
      <c r="G420" s="26"/>
      <c r="H420" s="26"/>
      <c r="I420" s="26"/>
      <c r="J420" s="26"/>
      <c r="K420" s="26"/>
      <c r="L420" s="26"/>
      <c r="M420" s="26"/>
      <c r="N420" s="26"/>
      <c r="O420" s="26"/>
      <c r="P420" s="26"/>
      <c r="Q420" s="27"/>
      <c r="R420" s="27"/>
      <c r="S420" s="28"/>
      <c r="T420" s="26"/>
      <c r="U420" s="26"/>
      <c r="V420" s="26"/>
      <c r="W420" s="26"/>
      <c r="X420" s="26"/>
      <c r="Y420" s="26"/>
      <c r="Z420" s="26"/>
      <c r="AA420" s="26"/>
      <c r="AB420" s="24"/>
      <c r="AC420" s="26"/>
      <c r="AD420" s="15" t="str">
        <f t="shared" si="36"/>
        <v/>
      </c>
      <c r="AE420" s="16" t="str">
        <f t="shared" si="37"/>
        <v/>
      </c>
      <c r="AF420" s="15" t="str">
        <f t="shared" si="38"/>
        <v/>
      </c>
      <c r="AG420" s="15">
        <f t="shared" si="39"/>
        <v>0</v>
      </c>
      <c r="AH420" s="15">
        <f t="shared" si="40"/>
        <v>0</v>
      </c>
      <c r="AI420" s="15" t="str">
        <f t="shared" si="41"/>
        <v/>
      </c>
      <c r="AJ420" s="15" t="str">
        <f>IF(AI420="","",IF(COUNTIFS($AI$9:AI420,AI420)=1,1,0))</f>
        <v/>
      </c>
      <c r="AK420" s="15" t="str">
        <f ca="1">IF(COUNTA(A420:AC420)=0,"",IF(OR(NOT(ISNUMBER(C420)),C420&lt;1),"Missing / invalid date",IF(A420="","Missing case ID",IF(COUNTIFS($A$9:$A$1008,A420)&gt;1,"Duplicate case ID",IF(C420&gt;TODAY(),"Future incident date",IF(OR(E420="",F420="",G420="",H420="",I420="",J420=""),"Complete required fields",IF(OR(AND(E420&lt;&gt;"",COUNTIFS(Setup!$F$13:$F$212,E420)=0),AND(F420&lt;&gt;"",COUNTIFS(Setup!$G$13:$G$212,F420)=0),AND(G420&lt;&gt;"",COUNTIFS(Setup!$H$13:$H$212,G420)=0),AND(H420&lt;&gt;"",COUNTIFS(Setup!$I$13:$I$212,H420)=0),AND(I420&lt;&gt;"",COUNTIFS(Setup!$J$13:$J$212,I420)=0),AND(J420&lt;&gt;"",COUNTIFS(Setup!$K$13:$K$212,J420)=0),AND(K420&lt;&gt;"",COUNTIFS(Setup!$L$13:$L$212,K420)=0),AND(L420&lt;&gt;"",COUNTIFS(Setup!$M$13:$M$212,L420)=0),AND(M420&lt;&gt;"",COUNTIFS(Setup!$N$13:$N$212,M420)=0),AND(N420&lt;&gt;"",COUNTIFS(Setup!$O$13:$O$212,N420)=0),AND(O420&lt;&gt;"",COUNTIFS(Setup!$P$13:$P$212,O420)=0),AND(P420&lt;&gt;"",COUNTIFS(Setup!$Q$13:$Q$212,P420)=0),AND(V420&lt;&gt;"",COUNTIFS(Setup!$R$13:$R$212,V420)=0),AND(W420&lt;&gt;"",COUNTIFS(Setup!$R$13:$R$212,W420)=0),AND(X420&lt;&gt;"",COUNTIFS(Setup!$S$13:$S$212,X420)=0),AND(Y420&lt;&gt;"",COUNTIFS(Setup!$S$13:$S$212,Y420)=0),AND(Z420&lt;&gt;"",COUNTIFS(Setup!$T$13:$T$212,Z420)=0)),"Use listed categories",IF(J420="Pending","Confirm work-relatedness",IF(COUNTIFS($AI$9:$AI$1008,AI420,$C$9:$C$1008,"&lt;&gt;"&amp;C420)&gt;0,"Event dates disagree",IF(OR(AND(Q420&lt;&gt;"",OR(NOT(ISNUMBER(Q420)),Q420&lt;0)),AND(R420&lt;&gt;"",OR(NOT(ISNUMBER(R420)),R420&lt;0)),AND(S420&lt;&gt;"",OR(NOT(ISNUMBER(S420)),S420&lt;0))),"Check days / cost",IF(AND(I420="Lost time",OR(NOT(ISNUMBER(Q420)),Q420&lt;1)),"Enter lost days",IF(AND(I420="Restricted / modified work",OR(NOT(ISNUMBER(R420)),R420&lt;1)),"Enter restricted days",IF(AND(Z420="Closed",NOT(ISNUMBER(AB420))),"Enter closure date",IF(AND(ISNUMBER(AB420),OR(AB420&lt;C420,AB420&gt;TODAY())),"Check closure date","Ready"))))))))))))))</f>
        <v/>
      </c>
    </row>
    <row r="421" spans="1:37" ht="24.95" customHeight="1">
      <c r="A421" s="17"/>
      <c r="B421" s="17"/>
      <c r="C421" s="18"/>
      <c r="D421" s="19"/>
      <c r="E421" s="20"/>
      <c r="F421" s="20"/>
      <c r="G421" s="20"/>
      <c r="H421" s="20"/>
      <c r="I421" s="20"/>
      <c r="J421" s="20"/>
      <c r="K421" s="20"/>
      <c r="L421" s="20"/>
      <c r="M421" s="20"/>
      <c r="N421" s="20"/>
      <c r="O421" s="20"/>
      <c r="P421" s="20"/>
      <c r="Q421" s="21"/>
      <c r="R421" s="21"/>
      <c r="S421" s="22"/>
      <c r="T421" s="20"/>
      <c r="U421" s="20"/>
      <c r="V421" s="20"/>
      <c r="W421" s="20"/>
      <c r="X421" s="20"/>
      <c r="Y421" s="20"/>
      <c r="Z421" s="20"/>
      <c r="AA421" s="20"/>
      <c r="AB421" s="18"/>
      <c r="AC421" s="20"/>
      <c r="AD421" s="15" t="str">
        <f t="shared" si="36"/>
        <v/>
      </c>
      <c r="AE421" s="16" t="str">
        <f t="shared" si="37"/>
        <v/>
      </c>
      <c r="AF421" s="15" t="str">
        <f t="shared" si="38"/>
        <v/>
      </c>
      <c r="AG421" s="15">
        <f t="shared" si="39"/>
        <v>0</v>
      </c>
      <c r="AH421" s="15">
        <f t="shared" si="40"/>
        <v>0</v>
      </c>
      <c r="AI421" s="15" t="str">
        <f t="shared" si="41"/>
        <v/>
      </c>
      <c r="AJ421" s="15" t="str">
        <f>IF(AI421="","",IF(COUNTIFS($AI$9:AI421,AI421)=1,1,0))</f>
        <v/>
      </c>
      <c r="AK421" s="15" t="str">
        <f ca="1">IF(COUNTA(A421:AC421)=0,"",IF(OR(NOT(ISNUMBER(C421)),C421&lt;1),"Missing / invalid date",IF(A421="","Missing case ID",IF(COUNTIFS($A$9:$A$1008,A421)&gt;1,"Duplicate case ID",IF(C421&gt;TODAY(),"Future incident date",IF(OR(E421="",F421="",G421="",H421="",I421="",J421=""),"Complete required fields",IF(OR(AND(E421&lt;&gt;"",COUNTIFS(Setup!$F$13:$F$212,E421)=0),AND(F421&lt;&gt;"",COUNTIFS(Setup!$G$13:$G$212,F421)=0),AND(G421&lt;&gt;"",COUNTIFS(Setup!$H$13:$H$212,G421)=0),AND(H421&lt;&gt;"",COUNTIFS(Setup!$I$13:$I$212,H421)=0),AND(I421&lt;&gt;"",COUNTIFS(Setup!$J$13:$J$212,I421)=0),AND(J421&lt;&gt;"",COUNTIFS(Setup!$K$13:$K$212,J421)=0),AND(K421&lt;&gt;"",COUNTIFS(Setup!$L$13:$L$212,K421)=0),AND(L421&lt;&gt;"",COUNTIFS(Setup!$M$13:$M$212,L421)=0),AND(M421&lt;&gt;"",COUNTIFS(Setup!$N$13:$N$212,M421)=0),AND(N421&lt;&gt;"",COUNTIFS(Setup!$O$13:$O$212,N421)=0),AND(O421&lt;&gt;"",COUNTIFS(Setup!$P$13:$P$212,O421)=0),AND(P421&lt;&gt;"",COUNTIFS(Setup!$Q$13:$Q$212,P421)=0),AND(V421&lt;&gt;"",COUNTIFS(Setup!$R$13:$R$212,V421)=0),AND(W421&lt;&gt;"",COUNTIFS(Setup!$R$13:$R$212,W421)=0),AND(X421&lt;&gt;"",COUNTIFS(Setup!$S$13:$S$212,X421)=0),AND(Y421&lt;&gt;"",COUNTIFS(Setup!$S$13:$S$212,Y421)=0),AND(Z421&lt;&gt;"",COUNTIFS(Setup!$T$13:$T$212,Z421)=0)),"Use listed categories",IF(J421="Pending","Confirm work-relatedness",IF(COUNTIFS($AI$9:$AI$1008,AI421,$C$9:$C$1008,"&lt;&gt;"&amp;C421)&gt;0,"Event dates disagree",IF(OR(AND(Q421&lt;&gt;"",OR(NOT(ISNUMBER(Q421)),Q421&lt;0)),AND(R421&lt;&gt;"",OR(NOT(ISNUMBER(R421)),R421&lt;0)),AND(S421&lt;&gt;"",OR(NOT(ISNUMBER(S421)),S421&lt;0))),"Check days / cost",IF(AND(I421="Lost time",OR(NOT(ISNUMBER(Q421)),Q421&lt;1)),"Enter lost days",IF(AND(I421="Restricted / modified work",OR(NOT(ISNUMBER(R421)),R421&lt;1)),"Enter restricted days",IF(AND(Z421="Closed",NOT(ISNUMBER(AB421))),"Enter closure date",IF(AND(ISNUMBER(AB421),OR(AB421&lt;C421,AB421&gt;TODAY())),"Check closure date","Ready"))))))))))))))</f>
        <v/>
      </c>
    </row>
    <row r="422" spans="1:37" ht="24.95" customHeight="1">
      <c r="A422" s="23"/>
      <c r="B422" s="23"/>
      <c r="C422" s="24"/>
      <c r="D422" s="25"/>
      <c r="E422" s="26"/>
      <c r="F422" s="26"/>
      <c r="G422" s="26"/>
      <c r="H422" s="26"/>
      <c r="I422" s="26"/>
      <c r="J422" s="26"/>
      <c r="K422" s="26"/>
      <c r="L422" s="26"/>
      <c r="M422" s="26"/>
      <c r="N422" s="26"/>
      <c r="O422" s="26"/>
      <c r="P422" s="26"/>
      <c r="Q422" s="27"/>
      <c r="R422" s="27"/>
      <c r="S422" s="28"/>
      <c r="T422" s="26"/>
      <c r="U422" s="26"/>
      <c r="V422" s="26"/>
      <c r="W422" s="26"/>
      <c r="X422" s="26"/>
      <c r="Y422" s="26"/>
      <c r="Z422" s="26"/>
      <c r="AA422" s="26"/>
      <c r="AB422" s="24"/>
      <c r="AC422" s="26"/>
      <c r="AD422" s="15" t="str">
        <f t="shared" si="36"/>
        <v/>
      </c>
      <c r="AE422" s="16" t="str">
        <f t="shared" si="37"/>
        <v/>
      </c>
      <c r="AF422" s="15" t="str">
        <f t="shared" si="38"/>
        <v/>
      </c>
      <c r="AG422" s="15">
        <f t="shared" si="39"/>
        <v>0</v>
      </c>
      <c r="AH422" s="15">
        <f t="shared" si="40"/>
        <v>0</v>
      </c>
      <c r="AI422" s="15" t="str">
        <f t="shared" si="41"/>
        <v/>
      </c>
      <c r="AJ422" s="15" t="str">
        <f>IF(AI422="","",IF(COUNTIFS($AI$9:AI422,AI422)=1,1,0))</f>
        <v/>
      </c>
      <c r="AK422" s="15" t="str">
        <f ca="1">IF(COUNTA(A422:AC422)=0,"",IF(OR(NOT(ISNUMBER(C422)),C422&lt;1),"Missing / invalid date",IF(A422="","Missing case ID",IF(COUNTIFS($A$9:$A$1008,A422)&gt;1,"Duplicate case ID",IF(C422&gt;TODAY(),"Future incident date",IF(OR(E422="",F422="",G422="",H422="",I422="",J422=""),"Complete required fields",IF(OR(AND(E422&lt;&gt;"",COUNTIFS(Setup!$F$13:$F$212,E422)=0),AND(F422&lt;&gt;"",COUNTIFS(Setup!$G$13:$G$212,F422)=0),AND(G422&lt;&gt;"",COUNTIFS(Setup!$H$13:$H$212,G422)=0),AND(H422&lt;&gt;"",COUNTIFS(Setup!$I$13:$I$212,H422)=0),AND(I422&lt;&gt;"",COUNTIFS(Setup!$J$13:$J$212,I422)=0),AND(J422&lt;&gt;"",COUNTIFS(Setup!$K$13:$K$212,J422)=0),AND(K422&lt;&gt;"",COUNTIFS(Setup!$L$13:$L$212,K422)=0),AND(L422&lt;&gt;"",COUNTIFS(Setup!$M$13:$M$212,L422)=0),AND(M422&lt;&gt;"",COUNTIFS(Setup!$N$13:$N$212,M422)=0),AND(N422&lt;&gt;"",COUNTIFS(Setup!$O$13:$O$212,N422)=0),AND(O422&lt;&gt;"",COUNTIFS(Setup!$P$13:$P$212,O422)=0),AND(P422&lt;&gt;"",COUNTIFS(Setup!$Q$13:$Q$212,P422)=0),AND(V422&lt;&gt;"",COUNTIFS(Setup!$R$13:$R$212,V422)=0),AND(W422&lt;&gt;"",COUNTIFS(Setup!$R$13:$R$212,W422)=0),AND(X422&lt;&gt;"",COUNTIFS(Setup!$S$13:$S$212,X422)=0),AND(Y422&lt;&gt;"",COUNTIFS(Setup!$S$13:$S$212,Y422)=0),AND(Z422&lt;&gt;"",COUNTIFS(Setup!$T$13:$T$212,Z422)=0)),"Use listed categories",IF(J422="Pending","Confirm work-relatedness",IF(COUNTIFS($AI$9:$AI$1008,AI422,$C$9:$C$1008,"&lt;&gt;"&amp;C422)&gt;0,"Event dates disagree",IF(OR(AND(Q422&lt;&gt;"",OR(NOT(ISNUMBER(Q422)),Q422&lt;0)),AND(R422&lt;&gt;"",OR(NOT(ISNUMBER(R422)),R422&lt;0)),AND(S422&lt;&gt;"",OR(NOT(ISNUMBER(S422)),S422&lt;0))),"Check days / cost",IF(AND(I422="Lost time",OR(NOT(ISNUMBER(Q422)),Q422&lt;1)),"Enter lost days",IF(AND(I422="Restricted / modified work",OR(NOT(ISNUMBER(R422)),R422&lt;1)),"Enter restricted days",IF(AND(Z422="Closed",NOT(ISNUMBER(AB422))),"Enter closure date",IF(AND(ISNUMBER(AB422),OR(AB422&lt;C422,AB422&gt;TODAY())),"Check closure date","Ready"))))))))))))))</f>
        <v/>
      </c>
    </row>
    <row r="423" spans="1:37" ht="24.95" customHeight="1">
      <c r="A423" s="17"/>
      <c r="B423" s="17"/>
      <c r="C423" s="18"/>
      <c r="D423" s="19"/>
      <c r="E423" s="20"/>
      <c r="F423" s="20"/>
      <c r="G423" s="20"/>
      <c r="H423" s="20"/>
      <c r="I423" s="20"/>
      <c r="J423" s="20"/>
      <c r="K423" s="20"/>
      <c r="L423" s="20"/>
      <c r="M423" s="20"/>
      <c r="N423" s="20"/>
      <c r="O423" s="20"/>
      <c r="P423" s="20"/>
      <c r="Q423" s="21"/>
      <c r="R423" s="21"/>
      <c r="S423" s="22"/>
      <c r="T423" s="20"/>
      <c r="U423" s="20"/>
      <c r="V423" s="20"/>
      <c r="W423" s="20"/>
      <c r="X423" s="20"/>
      <c r="Y423" s="20"/>
      <c r="Z423" s="20"/>
      <c r="AA423" s="20"/>
      <c r="AB423" s="18"/>
      <c r="AC423" s="20"/>
      <c r="AD423" s="15" t="str">
        <f t="shared" si="36"/>
        <v/>
      </c>
      <c r="AE423" s="16" t="str">
        <f t="shared" si="37"/>
        <v/>
      </c>
      <c r="AF423" s="15" t="str">
        <f t="shared" si="38"/>
        <v/>
      </c>
      <c r="AG423" s="15">
        <f t="shared" si="39"/>
        <v>0</v>
      </c>
      <c r="AH423" s="15">
        <f t="shared" si="40"/>
        <v>0</v>
      </c>
      <c r="AI423" s="15" t="str">
        <f t="shared" si="41"/>
        <v/>
      </c>
      <c r="AJ423" s="15" t="str">
        <f>IF(AI423="","",IF(COUNTIFS($AI$9:AI423,AI423)=1,1,0))</f>
        <v/>
      </c>
      <c r="AK423" s="15" t="str">
        <f ca="1">IF(COUNTA(A423:AC423)=0,"",IF(OR(NOT(ISNUMBER(C423)),C423&lt;1),"Missing / invalid date",IF(A423="","Missing case ID",IF(COUNTIFS($A$9:$A$1008,A423)&gt;1,"Duplicate case ID",IF(C423&gt;TODAY(),"Future incident date",IF(OR(E423="",F423="",G423="",H423="",I423="",J423=""),"Complete required fields",IF(OR(AND(E423&lt;&gt;"",COUNTIFS(Setup!$F$13:$F$212,E423)=0),AND(F423&lt;&gt;"",COUNTIFS(Setup!$G$13:$G$212,F423)=0),AND(G423&lt;&gt;"",COUNTIFS(Setup!$H$13:$H$212,G423)=0),AND(H423&lt;&gt;"",COUNTIFS(Setup!$I$13:$I$212,H423)=0),AND(I423&lt;&gt;"",COUNTIFS(Setup!$J$13:$J$212,I423)=0),AND(J423&lt;&gt;"",COUNTIFS(Setup!$K$13:$K$212,J423)=0),AND(K423&lt;&gt;"",COUNTIFS(Setup!$L$13:$L$212,K423)=0),AND(L423&lt;&gt;"",COUNTIFS(Setup!$M$13:$M$212,L423)=0),AND(M423&lt;&gt;"",COUNTIFS(Setup!$N$13:$N$212,M423)=0),AND(N423&lt;&gt;"",COUNTIFS(Setup!$O$13:$O$212,N423)=0),AND(O423&lt;&gt;"",COUNTIFS(Setup!$P$13:$P$212,O423)=0),AND(P423&lt;&gt;"",COUNTIFS(Setup!$Q$13:$Q$212,P423)=0),AND(V423&lt;&gt;"",COUNTIFS(Setup!$R$13:$R$212,V423)=0),AND(W423&lt;&gt;"",COUNTIFS(Setup!$R$13:$R$212,W423)=0),AND(X423&lt;&gt;"",COUNTIFS(Setup!$S$13:$S$212,X423)=0),AND(Y423&lt;&gt;"",COUNTIFS(Setup!$S$13:$S$212,Y423)=0),AND(Z423&lt;&gt;"",COUNTIFS(Setup!$T$13:$T$212,Z423)=0)),"Use listed categories",IF(J423="Pending","Confirm work-relatedness",IF(COUNTIFS($AI$9:$AI$1008,AI423,$C$9:$C$1008,"&lt;&gt;"&amp;C423)&gt;0,"Event dates disagree",IF(OR(AND(Q423&lt;&gt;"",OR(NOT(ISNUMBER(Q423)),Q423&lt;0)),AND(R423&lt;&gt;"",OR(NOT(ISNUMBER(R423)),R423&lt;0)),AND(S423&lt;&gt;"",OR(NOT(ISNUMBER(S423)),S423&lt;0))),"Check days / cost",IF(AND(I423="Lost time",OR(NOT(ISNUMBER(Q423)),Q423&lt;1)),"Enter lost days",IF(AND(I423="Restricted / modified work",OR(NOT(ISNUMBER(R423)),R423&lt;1)),"Enter restricted days",IF(AND(Z423="Closed",NOT(ISNUMBER(AB423))),"Enter closure date",IF(AND(ISNUMBER(AB423),OR(AB423&lt;C423,AB423&gt;TODAY())),"Check closure date","Ready"))))))))))))))</f>
        <v/>
      </c>
    </row>
    <row r="424" spans="1:37" ht="24.95" customHeight="1">
      <c r="A424" s="23"/>
      <c r="B424" s="23"/>
      <c r="C424" s="24"/>
      <c r="D424" s="25"/>
      <c r="E424" s="26"/>
      <c r="F424" s="26"/>
      <c r="G424" s="26"/>
      <c r="H424" s="26"/>
      <c r="I424" s="26"/>
      <c r="J424" s="26"/>
      <c r="K424" s="26"/>
      <c r="L424" s="26"/>
      <c r="M424" s="26"/>
      <c r="N424" s="26"/>
      <c r="O424" s="26"/>
      <c r="P424" s="26"/>
      <c r="Q424" s="27"/>
      <c r="R424" s="27"/>
      <c r="S424" s="28"/>
      <c r="T424" s="26"/>
      <c r="U424" s="26"/>
      <c r="V424" s="26"/>
      <c r="W424" s="26"/>
      <c r="X424" s="26"/>
      <c r="Y424" s="26"/>
      <c r="Z424" s="26"/>
      <c r="AA424" s="26"/>
      <c r="AB424" s="24"/>
      <c r="AC424" s="26"/>
      <c r="AD424" s="15" t="str">
        <f t="shared" si="36"/>
        <v/>
      </c>
      <c r="AE424" s="16" t="str">
        <f t="shared" si="37"/>
        <v/>
      </c>
      <c r="AF424" s="15" t="str">
        <f t="shared" si="38"/>
        <v/>
      </c>
      <c r="AG424" s="15">
        <f t="shared" si="39"/>
        <v>0</v>
      </c>
      <c r="AH424" s="15">
        <f t="shared" si="40"/>
        <v>0</v>
      </c>
      <c r="AI424" s="15" t="str">
        <f t="shared" si="41"/>
        <v/>
      </c>
      <c r="AJ424" s="15" t="str">
        <f>IF(AI424="","",IF(COUNTIFS($AI$9:AI424,AI424)=1,1,0))</f>
        <v/>
      </c>
      <c r="AK424" s="15" t="str">
        <f ca="1">IF(COUNTA(A424:AC424)=0,"",IF(OR(NOT(ISNUMBER(C424)),C424&lt;1),"Missing / invalid date",IF(A424="","Missing case ID",IF(COUNTIFS($A$9:$A$1008,A424)&gt;1,"Duplicate case ID",IF(C424&gt;TODAY(),"Future incident date",IF(OR(E424="",F424="",G424="",H424="",I424="",J424=""),"Complete required fields",IF(OR(AND(E424&lt;&gt;"",COUNTIFS(Setup!$F$13:$F$212,E424)=0),AND(F424&lt;&gt;"",COUNTIFS(Setup!$G$13:$G$212,F424)=0),AND(G424&lt;&gt;"",COUNTIFS(Setup!$H$13:$H$212,G424)=0),AND(H424&lt;&gt;"",COUNTIFS(Setup!$I$13:$I$212,H424)=0),AND(I424&lt;&gt;"",COUNTIFS(Setup!$J$13:$J$212,I424)=0),AND(J424&lt;&gt;"",COUNTIFS(Setup!$K$13:$K$212,J424)=0),AND(K424&lt;&gt;"",COUNTIFS(Setup!$L$13:$L$212,K424)=0),AND(L424&lt;&gt;"",COUNTIFS(Setup!$M$13:$M$212,L424)=0),AND(M424&lt;&gt;"",COUNTIFS(Setup!$N$13:$N$212,M424)=0),AND(N424&lt;&gt;"",COUNTIFS(Setup!$O$13:$O$212,N424)=0),AND(O424&lt;&gt;"",COUNTIFS(Setup!$P$13:$P$212,O424)=0),AND(P424&lt;&gt;"",COUNTIFS(Setup!$Q$13:$Q$212,P424)=0),AND(V424&lt;&gt;"",COUNTIFS(Setup!$R$13:$R$212,V424)=0),AND(W424&lt;&gt;"",COUNTIFS(Setup!$R$13:$R$212,W424)=0),AND(X424&lt;&gt;"",COUNTIFS(Setup!$S$13:$S$212,X424)=0),AND(Y424&lt;&gt;"",COUNTIFS(Setup!$S$13:$S$212,Y424)=0),AND(Z424&lt;&gt;"",COUNTIFS(Setup!$T$13:$T$212,Z424)=0)),"Use listed categories",IF(J424="Pending","Confirm work-relatedness",IF(COUNTIFS($AI$9:$AI$1008,AI424,$C$9:$C$1008,"&lt;&gt;"&amp;C424)&gt;0,"Event dates disagree",IF(OR(AND(Q424&lt;&gt;"",OR(NOT(ISNUMBER(Q424)),Q424&lt;0)),AND(R424&lt;&gt;"",OR(NOT(ISNUMBER(R424)),R424&lt;0)),AND(S424&lt;&gt;"",OR(NOT(ISNUMBER(S424)),S424&lt;0))),"Check days / cost",IF(AND(I424="Lost time",OR(NOT(ISNUMBER(Q424)),Q424&lt;1)),"Enter lost days",IF(AND(I424="Restricted / modified work",OR(NOT(ISNUMBER(R424)),R424&lt;1)),"Enter restricted days",IF(AND(Z424="Closed",NOT(ISNUMBER(AB424))),"Enter closure date",IF(AND(ISNUMBER(AB424),OR(AB424&lt;C424,AB424&gt;TODAY())),"Check closure date","Ready"))))))))))))))</f>
        <v/>
      </c>
    </row>
    <row r="425" spans="1:37" ht="24.95" customHeight="1">
      <c r="A425" s="17"/>
      <c r="B425" s="17"/>
      <c r="C425" s="18"/>
      <c r="D425" s="19"/>
      <c r="E425" s="20"/>
      <c r="F425" s="20"/>
      <c r="G425" s="20"/>
      <c r="H425" s="20"/>
      <c r="I425" s="20"/>
      <c r="J425" s="20"/>
      <c r="K425" s="20"/>
      <c r="L425" s="20"/>
      <c r="M425" s="20"/>
      <c r="N425" s="20"/>
      <c r="O425" s="20"/>
      <c r="P425" s="20"/>
      <c r="Q425" s="21"/>
      <c r="R425" s="21"/>
      <c r="S425" s="22"/>
      <c r="T425" s="20"/>
      <c r="U425" s="20"/>
      <c r="V425" s="20"/>
      <c r="W425" s="20"/>
      <c r="X425" s="20"/>
      <c r="Y425" s="20"/>
      <c r="Z425" s="20"/>
      <c r="AA425" s="20"/>
      <c r="AB425" s="18"/>
      <c r="AC425" s="20"/>
      <c r="AD425" s="15" t="str">
        <f t="shared" si="36"/>
        <v/>
      </c>
      <c r="AE425" s="16" t="str">
        <f t="shared" si="37"/>
        <v/>
      </c>
      <c r="AF425" s="15" t="str">
        <f t="shared" si="38"/>
        <v/>
      </c>
      <c r="AG425" s="15">
        <f t="shared" si="39"/>
        <v>0</v>
      </c>
      <c r="AH425" s="15">
        <f t="shared" si="40"/>
        <v>0</v>
      </c>
      <c r="AI425" s="15" t="str">
        <f t="shared" si="41"/>
        <v/>
      </c>
      <c r="AJ425" s="15" t="str">
        <f>IF(AI425="","",IF(COUNTIFS($AI$9:AI425,AI425)=1,1,0))</f>
        <v/>
      </c>
      <c r="AK425" s="15" t="str">
        <f ca="1">IF(COUNTA(A425:AC425)=0,"",IF(OR(NOT(ISNUMBER(C425)),C425&lt;1),"Missing / invalid date",IF(A425="","Missing case ID",IF(COUNTIFS($A$9:$A$1008,A425)&gt;1,"Duplicate case ID",IF(C425&gt;TODAY(),"Future incident date",IF(OR(E425="",F425="",G425="",H425="",I425="",J425=""),"Complete required fields",IF(OR(AND(E425&lt;&gt;"",COUNTIFS(Setup!$F$13:$F$212,E425)=0),AND(F425&lt;&gt;"",COUNTIFS(Setup!$G$13:$G$212,F425)=0),AND(G425&lt;&gt;"",COUNTIFS(Setup!$H$13:$H$212,G425)=0),AND(H425&lt;&gt;"",COUNTIFS(Setup!$I$13:$I$212,H425)=0),AND(I425&lt;&gt;"",COUNTIFS(Setup!$J$13:$J$212,I425)=0),AND(J425&lt;&gt;"",COUNTIFS(Setup!$K$13:$K$212,J425)=0),AND(K425&lt;&gt;"",COUNTIFS(Setup!$L$13:$L$212,K425)=0),AND(L425&lt;&gt;"",COUNTIFS(Setup!$M$13:$M$212,L425)=0),AND(M425&lt;&gt;"",COUNTIFS(Setup!$N$13:$N$212,M425)=0),AND(N425&lt;&gt;"",COUNTIFS(Setup!$O$13:$O$212,N425)=0),AND(O425&lt;&gt;"",COUNTIFS(Setup!$P$13:$P$212,O425)=0),AND(P425&lt;&gt;"",COUNTIFS(Setup!$Q$13:$Q$212,P425)=0),AND(V425&lt;&gt;"",COUNTIFS(Setup!$R$13:$R$212,V425)=0),AND(W425&lt;&gt;"",COUNTIFS(Setup!$R$13:$R$212,W425)=0),AND(X425&lt;&gt;"",COUNTIFS(Setup!$S$13:$S$212,X425)=0),AND(Y425&lt;&gt;"",COUNTIFS(Setup!$S$13:$S$212,Y425)=0),AND(Z425&lt;&gt;"",COUNTIFS(Setup!$T$13:$T$212,Z425)=0)),"Use listed categories",IF(J425="Pending","Confirm work-relatedness",IF(COUNTIFS($AI$9:$AI$1008,AI425,$C$9:$C$1008,"&lt;&gt;"&amp;C425)&gt;0,"Event dates disagree",IF(OR(AND(Q425&lt;&gt;"",OR(NOT(ISNUMBER(Q425)),Q425&lt;0)),AND(R425&lt;&gt;"",OR(NOT(ISNUMBER(R425)),R425&lt;0)),AND(S425&lt;&gt;"",OR(NOT(ISNUMBER(S425)),S425&lt;0))),"Check days / cost",IF(AND(I425="Lost time",OR(NOT(ISNUMBER(Q425)),Q425&lt;1)),"Enter lost days",IF(AND(I425="Restricted / modified work",OR(NOT(ISNUMBER(R425)),R425&lt;1)),"Enter restricted days",IF(AND(Z425="Closed",NOT(ISNUMBER(AB425))),"Enter closure date",IF(AND(ISNUMBER(AB425),OR(AB425&lt;C425,AB425&gt;TODAY())),"Check closure date","Ready"))))))))))))))</f>
        <v/>
      </c>
    </row>
    <row r="426" spans="1:37" ht="24.95" customHeight="1">
      <c r="A426" s="23"/>
      <c r="B426" s="23"/>
      <c r="C426" s="24"/>
      <c r="D426" s="25"/>
      <c r="E426" s="26"/>
      <c r="F426" s="26"/>
      <c r="G426" s="26"/>
      <c r="H426" s="26"/>
      <c r="I426" s="26"/>
      <c r="J426" s="26"/>
      <c r="K426" s="26"/>
      <c r="L426" s="26"/>
      <c r="M426" s="26"/>
      <c r="N426" s="26"/>
      <c r="O426" s="26"/>
      <c r="P426" s="26"/>
      <c r="Q426" s="27"/>
      <c r="R426" s="27"/>
      <c r="S426" s="28"/>
      <c r="T426" s="26"/>
      <c r="U426" s="26"/>
      <c r="V426" s="26"/>
      <c r="W426" s="26"/>
      <c r="X426" s="26"/>
      <c r="Y426" s="26"/>
      <c r="Z426" s="26"/>
      <c r="AA426" s="26"/>
      <c r="AB426" s="24"/>
      <c r="AC426" s="26"/>
      <c r="AD426" s="15" t="str">
        <f t="shared" si="36"/>
        <v/>
      </c>
      <c r="AE426" s="16" t="str">
        <f t="shared" si="37"/>
        <v/>
      </c>
      <c r="AF426" s="15" t="str">
        <f t="shared" si="38"/>
        <v/>
      </c>
      <c r="AG426" s="15">
        <f t="shared" si="39"/>
        <v>0</v>
      </c>
      <c r="AH426" s="15">
        <f t="shared" si="40"/>
        <v>0</v>
      </c>
      <c r="AI426" s="15" t="str">
        <f t="shared" si="41"/>
        <v/>
      </c>
      <c r="AJ426" s="15" t="str">
        <f>IF(AI426="","",IF(COUNTIFS($AI$9:AI426,AI426)=1,1,0))</f>
        <v/>
      </c>
      <c r="AK426" s="15" t="str">
        <f ca="1">IF(COUNTA(A426:AC426)=0,"",IF(OR(NOT(ISNUMBER(C426)),C426&lt;1),"Missing / invalid date",IF(A426="","Missing case ID",IF(COUNTIFS($A$9:$A$1008,A426)&gt;1,"Duplicate case ID",IF(C426&gt;TODAY(),"Future incident date",IF(OR(E426="",F426="",G426="",H426="",I426="",J426=""),"Complete required fields",IF(OR(AND(E426&lt;&gt;"",COUNTIFS(Setup!$F$13:$F$212,E426)=0),AND(F426&lt;&gt;"",COUNTIFS(Setup!$G$13:$G$212,F426)=0),AND(G426&lt;&gt;"",COUNTIFS(Setup!$H$13:$H$212,G426)=0),AND(H426&lt;&gt;"",COUNTIFS(Setup!$I$13:$I$212,H426)=0),AND(I426&lt;&gt;"",COUNTIFS(Setup!$J$13:$J$212,I426)=0),AND(J426&lt;&gt;"",COUNTIFS(Setup!$K$13:$K$212,J426)=0),AND(K426&lt;&gt;"",COUNTIFS(Setup!$L$13:$L$212,K426)=0),AND(L426&lt;&gt;"",COUNTIFS(Setup!$M$13:$M$212,L426)=0),AND(M426&lt;&gt;"",COUNTIFS(Setup!$N$13:$N$212,M426)=0),AND(N426&lt;&gt;"",COUNTIFS(Setup!$O$13:$O$212,N426)=0),AND(O426&lt;&gt;"",COUNTIFS(Setup!$P$13:$P$212,O426)=0),AND(P426&lt;&gt;"",COUNTIFS(Setup!$Q$13:$Q$212,P426)=0),AND(V426&lt;&gt;"",COUNTIFS(Setup!$R$13:$R$212,V426)=0),AND(W426&lt;&gt;"",COUNTIFS(Setup!$R$13:$R$212,W426)=0),AND(X426&lt;&gt;"",COUNTIFS(Setup!$S$13:$S$212,X426)=0),AND(Y426&lt;&gt;"",COUNTIFS(Setup!$S$13:$S$212,Y426)=0),AND(Z426&lt;&gt;"",COUNTIFS(Setup!$T$13:$T$212,Z426)=0)),"Use listed categories",IF(J426="Pending","Confirm work-relatedness",IF(COUNTIFS($AI$9:$AI$1008,AI426,$C$9:$C$1008,"&lt;&gt;"&amp;C426)&gt;0,"Event dates disagree",IF(OR(AND(Q426&lt;&gt;"",OR(NOT(ISNUMBER(Q426)),Q426&lt;0)),AND(R426&lt;&gt;"",OR(NOT(ISNUMBER(R426)),R426&lt;0)),AND(S426&lt;&gt;"",OR(NOT(ISNUMBER(S426)),S426&lt;0))),"Check days / cost",IF(AND(I426="Lost time",OR(NOT(ISNUMBER(Q426)),Q426&lt;1)),"Enter lost days",IF(AND(I426="Restricted / modified work",OR(NOT(ISNUMBER(R426)),R426&lt;1)),"Enter restricted days",IF(AND(Z426="Closed",NOT(ISNUMBER(AB426))),"Enter closure date",IF(AND(ISNUMBER(AB426),OR(AB426&lt;C426,AB426&gt;TODAY())),"Check closure date","Ready"))))))))))))))</f>
        <v/>
      </c>
    </row>
    <row r="427" spans="1:37" ht="24.95" customHeight="1">
      <c r="A427" s="17"/>
      <c r="B427" s="17"/>
      <c r="C427" s="18"/>
      <c r="D427" s="19"/>
      <c r="E427" s="20"/>
      <c r="F427" s="20"/>
      <c r="G427" s="20"/>
      <c r="H427" s="20"/>
      <c r="I427" s="20"/>
      <c r="J427" s="20"/>
      <c r="K427" s="20"/>
      <c r="L427" s="20"/>
      <c r="M427" s="20"/>
      <c r="N427" s="20"/>
      <c r="O427" s="20"/>
      <c r="P427" s="20"/>
      <c r="Q427" s="21"/>
      <c r="R427" s="21"/>
      <c r="S427" s="22"/>
      <c r="T427" s="20"/>
      <c r="U427" s="20"/>
      <c r="V427" s="20"/>
      <c r="W427" s="20"/>
      <c r="X427" s="20"/>
      <c r="Y427" s="20"/>
      <c r="Z427" s="20"/>
      <c r="AA427" s="20"/>
      <c r="AB427" s="18"/>
      <c r="AC427" s="20"/>
      <c r="AD427" s="15" t="str">
        <f t="shared" si="36"/>
        <v/>
      </c>
      <c r="AE427" s="16" t="str">
        <f t="shared" si="37"/>
        <v/>
      </c>
      <c r="AF427" s="15" t="str">
        <f t="shared" si="38"/>
        <v/>
      </c>
      <c r="AG427" s="15">
        <f t="shared" si="39"/>
        <v>0</v>
      </c>
      <c r="AH427" s="15">
        <f t="shared" si="40"/>
        <v>0</v>
      </c>
      <c r="AI427" s="15" t="str">
        <f t="shared" si="41"/>
        <v/>
      </c>
      <c r="AJ427" s="15" t="str">
        <f>IF(AI427="","",IF(COUNTIFS($AI$9:AI427,AI427)=1,1,0))</f>
        <v/>
      </c>
      <c r="AK427" s="15" t="str">
        <f ca="1">IF(COUNTA(A427:AC427)=0,"",IF(OR(NOT(ISNUMBER(C427)),C427&lt;1),"Missing / invalid date",IF(A427="","Missing case ID",IF(COUNTIFS($A$9:$A$1008,A427)&gt;1,"Duplicate case ID",IF(C427&gt;TODAY(),"Future incident date",IF(OR(E427="",F427="",G427="",H427="",I427="",J427=""),"Complete required fields",IF(OR(AND(E427&lt;&gt;"",COUNTIFS(Setup!$F$13:$F$212,E427)=0),AND(F427&lt;&gt;"",COUNTIFS(Setup!$G$13:$G$212,F427)=0),AND(G427&lt;&gt;"",COUNTIFS(Setup!$H$13:$H$212,G427)=0),AND(H427&lt;&gt;"",COUNTIFS(Setup!$I$13:$I$212,H427)=0),AND(I427&lt;&gt;"",COUNTIFS(Setup!$J$13:$J$212,I427)=0),AND(J427&lt;&gt;"",COUNTIFS(Setup!$K$13:$K$212,J427)=0),AND(K427&lt;&gt;"",COUNTIFS(Setup!$L$13:$L$212,K427)=0),AND(L427&lt;&gt;"",COUNTIFS(Setup!$M$13:$M$212,L427)=0),AND(M427&lt;&gt;"",COUNTIFS(Setup!$N$13:$N$212,M427)=0),AND(N427&lt;&gt;"",COUNTIFS(Setup!$O$13:$O$212,N427)=0),AND(O427&lt;&gt;"",COUNTIFS(Setup!$P$13:$P$212,O427)=0),AND(P427&lt;&gt;"",COUNTIFS(Setup!$Q$13:$Q$212,P427)=0),AND(V427&lt;&gt;"",COUNTIFS(Setup!$R$13:$R$212,V427)=0),AND(W427&lt;&gt;"",COUNTIFS(Setup!$R$13:$R$212,W427)=0),AND(X427&lt;&gt;"",COUNTIFS(Setup!$S$13:$S$212,X427)=0),AND(Y427&lt;&gt;"",COUNTIFS(Setup!$S$13:$S$212,Y427)=0),AND(Z427&lt;&gt;"",COUNTIFS(Setup!$T$13:$T$212,Z427)=0)),"Use listed categories",IF(J427="Pending","Confirm work-relatedness",IF(COUNTIFS($AI$9:$AI$1008,AI427,$C$9:$C$1008,"&lt;&gt;"&amp;C427)&gt;0,"Event dates disagree",IF(OR(AND(Q427&lt;&gt;"",OR(NOT(ISNUMBER(Q427)),Q427&lt;0)),AND(R427&lt;&gt;"",OR(NOT(ISNUMBER(R427)),R427&lt;0)),AND(S427&lt;&gt;"",OR(NOT(ISNUMBER(S427)),S427&lt;0))),"Check days / cost",IF(AND(I427="Lost time",OR(NOT(ISNUMBER(Q427)),Q427&lt;1)),"Enter lost days",IF(AND(I427="Restricted / modified work",OR(NOT(ISNUMBER(R427)),R427&lt;1)),"Enter restricted days",IF(AND(Z427="Closed",NOT(ISNUMBER(AB427))),"Enter closure date",IF(AND(ISNUMBER(AB427),OR(AB427&lt;C427,AB427&gt;TODAY())),"Check closure date","Ready"))))))))))))))</f>
        <v/>
      </c>
    </row>
    <row r="428" spans="1:37" ht="24.95" customHeight="1">
      <c r="A428" s="23"/>
      <c r="B428" s="23"/>
      <c r="C428" s="24"/>
      <c r="D428" s="25"/>
      <c r="E428" s="26"/>
      <c r="F428" s="26"/>
      <c r="G428" s="26"/>
      <c r="H428" s="26"/>
      <c r="I428" s="26"/>
      <c r="J428" s="26"/>
      <c r="K428" s="26"/>
      <c r="L428" s="26"/>
      <c r="M428" s="26"/>
      <c r="N428" s="26"/>
      <c r="O428" s="26"/>
      <c r="P428" s="26"/>
      <c r="Q428" s="27"/>
      <c r="R428" s="27"/>
      <c r="S428" s="28"/>
      <c r="T428" s="26"/>
      <c r="U428" s="26"/>
      <c r="V428" s="26"/>
      <c r="W428" s="26"/>
      <c r="X428" s="26"/>
      <c r="Y428" s="26"/>
      <c r="Z428" s="26"/>
      <c r="AA428" s="26"/>
      <c r="AB428" s="24"/>
      <c r="AC428" s="26"/>
      <c r="AD428" s="15" t="str">
        <f t="shared" si="36"/>
        <v/>
      </c>
      <c r="AE428" s="16" t="str">
        <f t="shared" si="37"/>
        <v/>
      </c>
      <c r="AF428" s="15" t="str">
        <f t="shared" si="38"/>
        <v/>
      </c>
      <c r="AG428" s="15">
        <f t="shared" si="39"/>
        <v>0</v>
      </c>
      <c r="AH428" s="15">
        <f t="shared" si="40"/>
        <v>0</v>
      </c>
      <c r="AI428" s="15" t="str">
        <f t="shared" si="41"/>
        <v/>
      </c>
      <c r="AJ428" s="15" t="str">
        <f>IF(AI428="","",IF(COUNTIFS($AI$9:AI428,AI428)=1,1,0))</f>
        <v/>
      </c>
      <c r="AK428" s="15" t="str">
        <f ca="1">IF(COUNTA(A428:AC428)=0,"",IF(OR(NOT(ISNUMBER(C428)),C428&lt;1),"Missing / invalid date",IF(A428="","Missing case ID",IF(COUNTIFS($A$9:$A$1008,A428)&gt;1,"Duplicate case ID",IF(C428&gt;TODAY(),"Future incident date",IF(OR(E428="",F428="",G428="",H428="",I428="",J428=""),"Complete required fields",IF(OR(AND(E428&lt;&gt;"",COUNTIFS(Setup!$F$13:$F$212,E428)=0),AND(F428&lt;&gt;"",COUNTIFS(Setup!$G$13:$G$212,F428)=0),AND(G428&lt;&gt;"",COUNTIFS(Setup!$H$13:$H$212,G428)=0),AND(H428&lt;&gt;"",COUNTIFS(Setup!$I$13:$I$212,H428)=0),AND(I428&lt;&gt;"",COUNTIFS(Setup!$J$13:$J$212,I428)=0),AND(J428&lt;&gt;"",COUNTIFS(Setup!$K$13:$K$212,J428)=0),AND(K428&lt;&gt;"",COUNTIFS(Setup!$L$13:$L$212,K428)=0),AND(L428&lt;&gt;"",COUNTIFS(Setup!$M$13:$M$212,L428)=0),AND(M428&lt;&gt;"",COUNTIFS(Setup!$N$13:$N$212,M428)=0),AND(N428&lt;&gt;"",COUNTIFS(Setup!$O$13:$O$212,N428)=0),AND(O428&lt;&gt;"",COUNTIFS(Setup!$P$13:$P$212,O428)=0),AND(P428&lt;&gt;"",COUNTIFS(Setup!$Q$13:$Q$212,P428)=0),AND(V428&lt;&gt;"",COUNTIFS(Setup!$R$13:$R$212,V428)=0),AND(W428&lt;&gt;"",COUNTIFS(Setup!$R$13:$R$212,W428)=0),AND(X428&lt;&gt;"",COUNTIFS(Setup!$S$13:$S$212,X428)=0),AND(Y428&lt;&gt;"",COUNTIFS(Setup!$S$13:$S$212,Y428)=0),AND(Z428&lt;&gt;"",COUNTIFS(Setup!$T$13:$T$212,Z428)=0)),"Use listed categories",IF(J428="Pending","Confirm work-relatedness",IF(COUNTIFS($AI$9:$AI$1008,AI428,$C$9:$C$1008,"&lt;&gt;"&amp;C428)&gt;0,"Event dates disagree",IF(OR(AND(Q428&lt;&gt;"",OR(NOT(ISNUMBER(Q428)),Q428&lt;0)),AND(R428&lt;&gt;"",OR(NOT(ISNUMBER(R428)),R428&lt;0)),AND(S428&lt;&gt;"",OR(NOT(ISNUMBER(S428)),S428&lt;0))),"Check days / cost",IF(AND(I428="Lost time",OR(NOT(ISNUMBER(Q428)),Q428&lt;1)),"Enter lost days",IF(AND(I428="Restricted / modified work",OR(NOT(ISNUMBER(R428)),R428&lt;1)),"Enter restricted days",IF(AND(Z428="Closed",NOT(ISNUMBER(AB428))),"Enter closure date",IF(AND(ISNUMBER(AB428),OR(AB428&lt;C428,AB428&gt;TODAY())),"Check closure date","Ready"))))))))))))))</f>
        <v/>
      </c>
    </row>
    <row r="429" spans="1:37" ht="24.95" customHeight="1">
      <c r="A429" s="17"/>
      <c r="B429" s="17"/>
      <c r="C429" s="18"/>
      <c r="D429" s="19"/>
      <c r="E429" s="20"/>
      <c r="F429" s="20"/>
      <c r="G429" s="20"/>
      <c r="H429" s="20"/>
      <c r="I429" s="20"/>
      <c r="J429" s="20"/>
      <c r="K429" s="20"/>
      <c r="L429" s="20"/>
      <c r="M429" s="20"/>
      <c r="N429" s="20"/>
      <c r="O429" s="20"/>
      <c r="P429" s="20"/>
      <c r="Q429" s="21"/>
      <c r="R429" s="21"/>
      <c r="S429" s="22"/>
      <c r="T429" s="20"/>
      <c r="U429" s="20"/>
      <c r="V429" s="20"/>
      <c r="W429" s="20"/>
      <c r="X429" s="20"/>
      <c r="Y429" s="20"/>
      <c r="Z429" s="20"/>
      <c r="AA429" s="20"/>
      <c r="AB429" s="18"/>
      <c r="AC429" s="20"/>
      <c r="AD429" s="15" t="str">
        <f t="shared" si="36"/>
        <v/>
      </c>
      <c r="AE429" s="16" t="str">
        <f t="shared" si="37"/>
        <v/>
      </c>
      <c r="AF429" s="15" t="str">
        <f t="shared" si="38"/>
        <v/>
      </c>
      <c r="AG429" s="15">
        <f t="shared" si="39"/>
        <v>0</v>
      </c>
      <c r="AH429" s="15">
        <f t="shared" si="40"/>
        <v>0</v>
      </c>
      <c r="AI429" s="15" t="str">
        <f t="shared" si="41"/>
        <v/>
      </c>
      <c r="AJ429" s="15" t="str">
        <f>IF(AI429="","",IF(COUNTIFS($AI$9:AI429,AI429)=1,1,0))</f>
        <v/>
      </c>
      <c r="AK429" s="15" t="str">
        <f ca="1">IF(COUNTA(A429:AC429)=0,"",IF(OR(NOT(ISNUMBER(C429)),C429&lt;1),"Missing / invalid date",IF(A429="","Missing case ID",IF(COUNTIFS($A$9:$A$1008,A429)&gt;1,"Duplicate case ID",IF(C429&gt;TODAY(),"Future incident date",IF(OR(E429="",F429="",G429="",H429="",I429="",J429=""),"Complete required fields",IF(OR(AND(E429&lt;&gt;"",COUNTIFS(Setup!$F$13:$F$212,E429)=0),AND(F429&lt;&gt;"",COUNTIFS(Setup!$G$13:$G$212,F429)=0),AND(G429&lt;&gt;"",COUNTIFS(Setup!$H$13:$H$212,G429)=0),AND(H429&lt;&gt;"",COUNTIFS(Setup!$I$13:$I$212,H429)=0),AND(I429&lt;&gt;"",COUNTIFS(Setup!$J$13:$J$212,I429)=0),AND(J429&lt;&gt;"",COUNTIFS(Setup!$K$13:$K$212,J429)=0),AND(K429&lt;&gt;"",COUNTIFS(Setup!$L$13:$L$212,K429)=0),AND(L429&lt;&gt;"",COUNTIFS(Setup!$M$13:$M$212,L429)=0),AND(M429&lt;&gt;"",COUNTIFS(Setup!$N$13:$N$212,M429)=0),AND(N429&lt;&gt;"",COUNTIFS(Setup!$O$13:$O$212,N429)=0),AND(O429&lt;&gt;"",COUNTIFS(Setup!$P$13:$P$212,O429)=0),AND(P429&lt;&gt;"",COUNTIFS(Setup!$Q$13:$Q$212,P429)=0),AND(V429&lt;&gt;"",COUNTIFS(Setup!$R$13:$R$212,V429)=0),AND(W429&lt;&gt;"",COUNTIFS(Setup!$R$13:$R$212,W429)=0),AND(X429&lt;&gt;"",COUNTIFS(Setup!$S$13:$S$212,X429)=0),AND(Y429&lt;&gt;"",COUNTIFS(Setup!$S$13:$S$212,Y429)=0),AND(Z429&lt;&gt;"",COUNTIFS(Setup!$T$13:$T$212,Z429)=0)),"Use listed categories",IF(J429="Pending","Confirm work-relatedness",IF(COUNTIFS($AI$9:$AI$1008,AI429,$C$9:$C$1008,"&lt;&gt;"&amp;C429)&gt;0,"Event dates disagree",IF(OR(AND(Q429&lt;&gt;"",OR(NOT(ISNUMBER(Q429)),Q429&lt;0)),AND(R429&lt;&gt;"",OR(NOT(ISNUMBER(R429)),R429&lt;0)),AND(S429&lt;&gt;"",OR(NOT(ISNUMBER(S429)),S429&lt;0))),"Check days / cost",IF(AND(I429="Lost time",OR(NOT(ISNUMBER(Q429)),Q429&lt;1)),"Enter lost days",IF(AND(I429="Restricted / modified work",OR(NOT(ISNUMBER(R429)),R429&lt;1)),"Enter restricted days",IF(AND(Z429="Closed",NOT(ISNUMBER(AB429))),"Enter closure date",IF(AND(ISNUMBER(AB429),OR(AB429&lt;C429,AB429&gt;TODAY())),"Check closure date","Ready"))))))))))))))</f>
        <v/>
      </c>
    </row>
    <row r="430" spans="1:37" ht="24.95" customHeight="1">
      <c r="A430" s="23"/>
      <c r="B430" s="23"/>
      <c r="C430" s="24"/>
      <c r="D430" s="25"/>
      <c r="E430" s="26"/>
      <c r="F430" s="26"/>
      <c r="G430" s="26"/>
      <c r="H430" s="26"/>
      <c r="I430" s="26"/>
      <c r="J430" s="26"/>
      <c r="K430" s="26"/>
      <c r="L430" s="26"/>
      <c r="M430" s="26"/>
      <c r="N430" s="26"/>
      <c r="O430" s="26"/>
      <c r="P430" s="26"/>
      <c r="Q430" s="27"/>
      <c r="R430" s="27"/>
      <c r="S430" s="28"/>
      <c r="T430" s="26"/>
      <c r="U430" s="26"/>
      <c r="V430" s="26"/>
      <c r="W430" s="26"/>
      <c r="X430" s="26"/>
      <c r="Y430" s="26"/>
      <c r="Z430" s="26"/>
      <c r="AA430" s="26"/>
      <c r="AB430" s="24"/>
      <c r="AC430" s="26"/>
      <c r="AD430" s="15" t="str">
        <f t="shared" si="36"/>
        <v/>
      </c>
      <c r="AE430" s="16" t="str">
        <f t="shared" si="37"/>
        <v/>
      </c>
      <c r="AF430" s="15" t="str">
        <f t="shared" si="38"/>
        <v/>
      </c>
      <c r="AG430" s="15">
        <f t="shared" si="39"/>
        <v>0</v>
      </c>
      <c r="AH430" s="15">
        <f t="shared" si="40"/>
        <v>0</v>
      </c>
      <c r="AI430" s="15" t="str">
        <f t="shared" si="41"/>
        <v/>
      </c>
      <c r="AJ430" s="15" t="str">
        <f>IF(AI430="","",IF(COUNTIFS($AI$9:AI430,AI430)=1,1,0))</f>
        <v/>
      </c>
      <c r="AK430" s="15" t="str">
        <f ca="1">IF(COUNTA(A430:AC430)=0,"",IF(OR(NOT(ISNUMBER(C430)),C430&lt;1),"Missing / invalid date",IF(A430="","Missing case ID",IF(COUNTIFS($A$9:$A$1008,A430)&gt;1,"Duplicate case ID",IF(C430&gt;TODAY(),"Future incident date",IF(OR(E430="",F430="",G430="",H430="",I430="",J430=""),"Complete required fields",IF(OR(AND(E430&lt;&gt;"",COUNTIFS(Setup!$F$13:$F$212,E430)=0),AND(F430&lt;&gt;"",COUNTIFS(Setup!$G$13:$G$212,F430)=0),AND(G430&lt;&gt;"",COUNTIFS(Setup!$H$13:$H$212,G430)=0),AND(H430&lt;&gt;"",COUNTIFS(Setup!$I$13:$I$212,H430)=0),AND(I430&lt;&gt;"",COUNTIFS(Setup!$J$13:$J$212,I430)=0),AND(J430&lt;&gt;"",COUNTIFS(Setup!$K$13:$K$212,J430)=0),AND(K430&lt;&gt;"",COUNTIFS(Setup!$L$13:$L$212,K430)=0),AND(L430&lt;&gt;"",COUNTIFS(Setup!$M$13:$M$212,L430)=0),AND(M430&lt;&gt;"",COUNTIFS(Setup!$N$13:$N$212,M430)=0),AND(N430&lt;&gt;"",COUNTIFS(Setup!$O$13:$O$212,N430)=0),AND(O430&lt;&gt;"",COUNTIFS(Setup!$P$13:$P$212,O430)=0),AND(P430&lt;&gt;"",COUNTIFS(Setup!$Q$13:$Q$212,P430)=0),AND(V430&lt;&gt;"",COUNTIFS(Setup!$R$13:$R$212,V430)=0),AND(W430&lt;&gt;"",COUNTIFS(Setup!$R$13:$R$212,W430)=0),AND(X430&lt;&gt;"",COUNTIFS(Setup!$S$13:$S$212,X430)=0),AND(Y430&lt;&gt;"",COUNTIFS(Setup!$S$13:$S$212,Y430)=0),AND(Z430&lt;&gt;"",COUNTIFS(Setup!$T$13:$T$212,Z430)=0)),"Use listed categories",IF(J430="Pending","Confirm work-relatedness",IF(COUNTIFS($AI$9:$AI$1008,AI430,$C$9:$C$1008,"&lt;&gt;"&amp;C430)&gt;0,"Event dates disagree",IF(OR(AND(Q430&lt;&gt;"",OR(NOT(ISNUMBER(Q430)),Q430&lt;0)),AND(R430&lt;&gt;"",OR(NOT(ISNUMBER(R430)),R430&lt;0)),AND(S430&lt;&gt;"",OR(NOT(ISNUMBER(S430)),S430&lt;0))),"Check days / cost",IF(AND(I430="Lost time",OR(NOT(ISNUMBER(Q430)),Q430&lt;1)),"Enter lost days",IF(AND(I430="Restricted / modified work",OR(NOT(ISNUMBER(R430)),R430&lt;1)),"Enter restricted days",IF(AND(Z430="Closed",NOT(ISNUMBER(AB430))),"Enter closure date",IF(AND(ISNUMBER(AB430),OR(AB430&lt;C430,AB430&gt;TODAY())),"Check closure date","Ready"))))))))))))))</f>
        <v/>
      </c>
    </row>
    <row r="431" spans="1:37" ht="24.95" customHeight="1">
      <c r="A431" s="17"/>
      <c r="B431" s="17"/>
      <c r="C431" s="18"/>
      <c r="D431" s="19"/>
      <c r="E431" s="20"/>
      <c r="F431" s="20"/>
      <c r="G431" s="20"/>
      <c r="H431" s="20"/>
      <c r="I431" s="20"/>
      <c r="J431" s="20"/>
      <c r="K431" s="20"/>
      <c r="L431" s="20"/>
      <c r="M431" s="20"/>
      <c r="N431" s="20"/>
      <c r="O431" s="20"/>
      <c r="P431" s="20"/>
      <c r="Q431" s="21"/>
      <c r="R431" s="21"/>
      <c r="S431" s="22"/>
      <c r="T431" s="20"/>
      <c r="U431" s="20"/>
      <c r="V431" s="20"/>
      <c r="W431" s="20"/>
      <c r="X431" s="20"/>
      <c r="Y431" s="20"/>
      <c r="Z431" s="20"/>
      <c r="AA431" s="20"/>
      <c r="AB431" s="18"/>
      <c r="AC431" s="20"/>
      <c r="AD431" s="15" t="str">
        <f t="shared" si="36"/>
        <v/>
      </c>
      <c r="AE431" s="16" t="str">
        <f t="shared" si="37"/>
        <v/>
      </c>
      <c r="AF431" s="15" t="str">
        <f t="shared" si="38"/>
        <v/>
      </c>
      <c r="AG431" s="15">
        <f t="shared" si="39"/>
        <v>0</v>
      </c>
      <c r="AH431" s="15">
        <f t="shared" si="40"/>
        <v>0</v>
      </c>
      <c r="AI431" s="15" t="str">
        <f t="shared" si="41"/>
        <v/>
      </c>
      <c r="AJ431" s="15" t="str">
        <f>IF(AI431="","",IF(COUNTIFS($AI$9:AI431,AI431)=1,1,0))</f>
        <v/>
      </c>
      <c r="AK431" s="15" t="str">
        <f ca="1">IF(COUNTA(A431:AC431)=0,"",IF(OR(NOT(ISNUMBER(C431)),C431&lt;1),"Missing / invalid date",IF(A431="","Missing case ID",IF(COUNTIFS($A$9:$A$1008,A431)&gt;1,"Duplicate case ID",IF(C431&gt;TODAY(),"Future incident date",IF(OR(E431="",F431="",G431="",H431="",I431="",J431=""),"Complete required fields",IF(OR(AND(E431&lt;&gt;"",COUNTIFS(Setup!$F$13:$F$212,E431)=0),AND(F431&lt;&gt;"",COUNTIFS(Setup!$G$13:$G$212,F431)=0),AND(G431&lt;&gt;"",COUNTIFS(Setup!$H$13:$H$212,G431)=0),AND(H431&lt;&gt;"",COUNTIFS(Setup!$I$13:$I$212,H431)=0),AND(I431&lt;&gt;"",COUNTIFS(Setup!$J$13:$J$212,I431)=0),AND(J431&lt;&gt;"",COUNTIFS(Setup!$K$13:$K$212,J431)=0),AND(K431&lt;&gt;"",COUNTIFS(Setup!$L$13:$L$212,K431)=0),AND(L431&lt;&gt;"",COUNTIFS(Setup!$M$13:$M$212,L431)=0),AND(M431&lt;&gt;"",COUNTIFS(Setup!$N$13:$N$212,M431)=0),AND(N431&lt;&gt;"",COUNTIFS(Setup!$O$13:$O$212,N431)=0),AND(O431&lt;&gt;"",COUNTIFS(Setup!$P$13:$P$212,O431)=0),AND(P431&lt;&gt;"",COUNTIFS(Setup!$Q$13:$Q$212,P431)=0),AND(V431&lt;&gt;"",COUNTIFS(Setup!$R$13:$R$212,V431)=0),AND(W431&lt;&gt;"",COUNTIFS(Setup!$R$13:$R$212,W431)=0),AND(X431&lt;&gt;"",COUNTIFS(Setup!$S$13:$S$212,X431)=0),AND(Y431&lt;&gt;"",COUNTIFS(Setup!$S$13:$S$212,Y431)=0),AND(Z431&lt;&gt;"",COUNTIFS(Setup!$T$13:$T$212,Z431)=0)),"Use listed categories",IF(J431="Pending","Confirm work-relatedness",IF(COUNTIFS($AI$9:$AI$1008,AI431,$C$9:$C$1008,"&lt;&gt;"&amp;C431)&gt;0,"Event dates disagree",IF(OR(AND(Q431&lt;&gt;"",OR(NOT(ISNUMBER(Q431)),Q431&lt;0)),AND(R431&lt;&gt;"",OR(NOT(ISNUMBER(R431)),R431&lt;0)),AND(S431&lt;&gt;"",OR(NOT(ISNUMBER(S431)),S431&lt;0))),"Check days / cost",IF(AND(I431="Lost time",OR(NOT(ISNUMBER(Q431)),Q431&lt;1)),"Enter lost days",IF(AND(I431="Restricted / modified work",OR(NOT(ISNUMBER(R431)),R431&lt;1)),"Enter restricted days",IF(AND(Z431="Closed",NOT(ISNUMBER(AB431))),"Enter closure date",IF(AND(ISNUMBER(AB431),OR(AB431&lt;C431,AB431&gt;TODAY())),"Check closure date","Ready"))))))))))))))</f>
        <v/>
      </c>
    </row>
    <row r="432" spans="1:37" ht="24.95" customHeight="1">
      <c r="A432" s="23"/>
      <c r="B432" s="23"/>
      <c r="C432" s="24"/>
      <c r="D432" s="25"/>
      <c r="E432" s="26"/>
      <c r="F432" s="26"/>
      <c r="G432" s="26"/>
      <c r="H432" s="26"/>
      <c r="I432" s="26"/>
      <c r="J432" s="26"/>
      <c r="K432" s="26"/>
      <c r="L432" s="26"/>
      <c r="M432" s="26"/>
      <c r="N432" s="26"/>
      <c r="O432" s="26"/>
      <c r="P432" s="26"/>
      <c r="Q432" s="27"/>
      <c r="R432" s="27"/>
      <c r="S432" s="28"/>
      <c r="T432" s="26"/>
      <c r="U432" s="26"/>
      <c r="V432" s="26"/>
      <c r="W432" s="26"/>
      <c r="X432" s="26"/>
      <c r="Y432" s="26"/>
      <c r="Z432" s="26"/>
      <c r="AA432" s="26"/>
      <c r="AB432" s="24"/>
      <c r="AC432" s="26"/>
      <c r="AD432" s="15" t="str">
        <f t="shared" si="36"/>
        <v/>
      </c>
      <c r="AE432" s="16" t="str">
        <f t="shared" si="37"/>
        <v/>
      </c>
      <c r="AF432" s="15" t="str">
        <f t="shared" si="38"/>
        <v/>
      </c>
      <c r="AG432" s="15">
        <f t="shared" si="39"/>
        <v>0</v>
      </c>
      <c r="AH432" s="15">
        <f t="shared" si="40"/>
        <v>0</v>
      </c>
      <c r="AI432" s="15" t="str">
        <f t="shared" si="41"/>
        <v/>
      </c>
      <c r="AJ432" s="15" t="str">
        <f>IF(AI432="","",IF(COUNTIFS($AI$9:AI432,AI432)=1,1,0))</f>
        <v/>
      </c>
      <c r="AK432" s="15" t="str">
        <f ca="1">IF(COUNTA(A432:AC432)=0,"",IF(OR(NOT(ISNUMBER(C432)),C432&lt;1),"Missing / invalid date",IF(A432="","Missing case ID",IF(COUNTIFS($A$9:$A$1008,A432)&gt;1,"Duplicate case ID",IF(C432&gt;TODAY(),"Future incident date",IF(OR(E432="",F432="",G432="",H432="",I432="",J432=""),"Complete required fields",IF(OR(AND(E432&lt;&gt;"",COUNTIFS(Setup!$F$13:$F$212,E432)=0),AND(F432&lt;&gt;"",COUNTIFS(Setup!$G$13:$G$212,F432)=0),AND(G432&lt;&gt;"",COUNTIFS(Setup!$H$13:$H$212,G432)=0),AND(H432&lt;&gt;"",COUNTIFS(Setup!$I$13:$I$212,H432)=0),AND(I432&lt;&gt;"",COUNTIFS(Setup!$J$13:$J$212,I432)=0),AND(J432&lt;&gt;"",COUNTIFS(Setup!$K$13:$K$212,J432)=0),AND(K432&lt;&gt;"",COUNTIFS(Setup!$L$13:$L$212,K432)=0),AND(L432&lt;&gt;"",COUNTIFS(Setup!$M$13:$M$212,L432)=0),AND(M432&lt;&gt;"",COUNTIFS(Setup!$N$13:$N$212,M432)=0),AND(N432&lt;&gt;"",COUNTIFS(Setup!$O$13:$O$212,N432)=0),AND(O432&lt;&gt;"",COUNTIFS(Setup!$P$13:$P$212,O432)=0),AND(P432&lt;&gt;"",COUNTIFS(Setup!$Q$13:$Q$212,P432)=0),AND(V432&lt;&gt;"",COUNTIFS(Setup!$R$13:$R$212,V432)=0),AND(W432&lt;&gt;"",COUNTIFS(Setup!$R$13:$R$212,W432)=0),AND(X432&lt;&gt;"",COUNTIFS(Setup!$S$13:$S$212,X432)=0),AND(Y432&lt;&gt;"",COUNTIFS(Setup!$S$13:$S$212,Y432)=0),AND(Z432&lt;&gt;"",COUNTIFS(Setup!$T$13:$T$212,Z432)=0)),"Use listed categories",IF(J432="Pending","Confirm work-relatedness",IF(COUNTIFS($AI$9:$AI$1008,AI432,$C$9:$C$1008,"&lt;&gt;"&amp;C432)&gt;0,"Event dates disagree",IF(OR(AND(Q432&lt;&gt;"",OR(NOT(ISNUMBER(Q432)),Q432&lt;0)),AND(R432&lt;&gt;"",OR(NOT(ISNUMBER(R432)),R432&lt;0)),AND(S432&lt;&gt;"",OR(NOT(ISNUMBER(S432)),S432&lt;0))),"Check days / cost",IF(AND(I432="Lost time",OR(NOT(ISNUMBER(Q432)),Q432&lt;1)),"Enter lost days",IF(AND(I432="Restricted / modified work",OR(NOT(ISNUMBER(R432)),R432&lt;1)),"Enter restricted days",IF(AND(Z432="Closed",NOT(ISNUMBER(AB432))),"Enter closure date",IF(AND(ISNUMBER(AB432),OR(AB432&lt;C432,AB432&gt;TODAY())),"Check closure date","Ready"))))))))))))))</f>
        <v/>
      </c>
    </row>
    <row r="433" spans="1:37" ht="24.95" customHeight="1">
      <c r="A433" s="17"/>
      <c r="B433" s="17"/>
      <c r="C433" s="18"/>
      <c r="D433" s="19"/>
      <c r="E433" s="20"/>
      <c r="F433" s="20"/>
      <c r="G433" s="20"/>
      <c r="H433" s="20"/>
      <c r="I433" s="20"/>
      <c r="J433" s="20"/>
      <c r="K433" s="20"/>
      <c r="L433" s="20"/>
      <c r="M433" s="20"/>
      <c r="N433" s="20"/>
      <c r="O433" s="20"/>
      <c r="P433" s="20"/>
      <c r="Q433" s="21"/>
      <c r="R433" s="21"/>
      <c r="S433" s="22"/>
      <c r="T433" s="20"/>
      <c r="U433" s="20"/>
      <c r="V433" s="20"/>
      <c r="W433" s="20"/>
      <c r="X433" s="20"/>
      <c r="Y433" s="20"/>
      <c r="Z433" s="20"/>
      <c r="AA433" s="20"/>
      <c r="AB433" s="18"/>
      <c r="AC433" s="20"/>
      <c r="AD433" s="15" t="str">
        <f t="shared" si="36"/>
        <v/>
      </c>
      <c r="AE433" s="16" t="str">
        <f t="shared" si="37"/>
        <v/>
      </c>
      <c r="AF433" s="15" t="str">
        <f t="shared" si="38"/>
        <v/>
      </c>
      <c r="AG433" s="15">
        <f t="shared" si="39"/>
        <v>0</v>
      </c>
      <c r="AH433" s="15">
        <f t="shared" si="40"/>
        <v>0</v>
      </c>
      <c r="AI433" s="15" t="str">
        <f t="shared" si="41"/>
        <v/>
      </c>
      <c r="AJ433" s="15" t="str">
        <f>IF(AI433="","",IF(COUNTIFS($AI$9:AI433,AI433)=1,1,0))</f>
        <v/>
      </c>
      <c r="AK433" s="15" t="str">
        <f ca="1">IF(COUNTA(A433:AC433)=0,"",IF(OR(NOT(ISNUMBER(C433)),C433&lt;1),"Missing / invalid date",IF(A433="","Missing case ID",IF(COUNTIFS($A$9:$A$1008,A433)&gt;1,"Duplicate case ID",IF(C433&gt;TODAY(),"Future incident date",IF(OR(E433="",F433="",G433="",H433="",I433="",J433=""),"Complete required fields",IF(OR(AND(E433&lt;&gt;"",COUNTIFS(Setup!$F$13:$F$212,E433)=0),AND(F433&lt;&gt;"",COUNTIFS(Setup!$G$13:$G$212,F433)=0),AND(G433&lt;&gt;"",COUNTIFS(Setup!$H$13:$H$212,G433)=0),AND(H433&lt;&gt;"",COUNTIFS(Setup!$I$13:$I$212,H433)=0),AND(I433&lt;&gt;"",COUNTIFS(Setup!$J$13:$J$212,I433)=0),AND(J433&lt;&gt;"",COUNTIFS(Setup!$K$13:$K$212,J433)=0),AND(K433&lt;&gt;"",COUNTIFS(Setup!$L$13:$L$212,K433)=0),AND(L433&lt;&gt;"",COUNTIFS(Setup!$M$13:$M$212,L433)=0),AND(M433&lt;&gt;"",COUNTIFS(Setup!$N$13:$N$212,M433)=0),AND(N433&lt;&gt;"",COUNTIFS(Setup!$O$13:$O$212,N433)=0),AND(O433&lt;&gt;"",COUNTIFS(Setup!$P$13:$P$212,O433)=0),AND(P433&lt;&gt;"",COUNTIFS(Setup!$Q$13:$Q$212,P433)=0),AND(V433&lt;&gt;"",COUNTIFS(Setup!$R$13:$R$212,V433)=0),AND(W433&lt;&gt;"",COUNTIFS(Setup!$R$13:$R$212,W433)=0),AND(X433&lt;&gt;"",COUNTIFS(Setup!$S$13:$S$212,X433)=0),AND(Y433&lt;&gt;"",COUNTIFS(Setup!$S$13:$S$212,Y433)=0),AND(Z433&lt;&gt;"",COUNTIFS(Setup!$T$13:$T$212,Z433)=0)),"Use listed categories",IF(J433="Pending","Confirm work-relatedness",IF(COUNTIFS($AI$9:$AI$1008,AI433,$C$9:$C$1008,"&lt;&gt;"&amp;C433)&gt;0,"Event dates disagree",IF(OR(AND(Q433&lt;&gt;"",OR(NOT(ISNUMBER(Q433)),Q433&lt;0)),AND(R433&lt;&gt;"",OR(NOT(ISNUMBER(R433)),R433&lt;0)),AND(S433&lt;&gt;"",OR(NOT(ISNUMBER(S433)),S433&lt;0))),"Check days / cost",IF(AND(I433="Lost time",OR(NOT(ISNUMBER(Q433)),Q433&lt;1)),"Enter lost days",IF(AND(I433="Restricted / modified work",OR(NOT(ISNUMBER(R433)),R433&lt;1)),"Enter restricted days",IF(AND(Z433="Closed",NOT(ISNUMBER(AB433))),"Enter closure date",IF(AND(ISNUMBER(AB433),OR(AB433&lt;C433,AB433&gt;TODAY())),"Check closure date","Ready"))))))))))))))</f>
        <v/>
      </c>
    </row>
    <row r="434" spans="1:37" ht="24.95" customHeight="1">
      <c r="A434" s="23"/>
      <c r="B434" s="23"/>
      <c r="C434" s="24"/>
      <c r="D434" s="25"/>
      <c r="E434" s="26"/>
      <c r="F434" s="26"/>
      <c r="G434" s="26"/>
      <c r="H434" s="26"/>
      <c r="I434" s="26"/>
      <c r="J434" s="26"/>
      <c r="K434" s="26"/>
      <c r="L434" s="26"/>
      <c r="M434" s="26"/>
      <c r="N434" s="26"/>
      <c r="O434" s="26"/>
      <c r="P434" s="26"/>
      <c r="Q434" s="27"/>
      <c r="R434" s="27"/>
      <c r="S434" s="28"/>
      <c r="T434" s="26"/>
      <c r="U434" s="26"/>
      <c r="V434" s="26"/>
      <c r="W434" s="26"/>
      <c r="X434" s="26"/>
      <c r="Y434" s="26"/>
      <c r="Z434" s="26"/>
      <c r="AA434" s="26"/>
      <c r="AB434" s="24"/>
      <c r="AC434" s="26"/>
      <c r="AD434" s="15" t="str">
        <f t="shared" si="36"/>
        <v/>
      </c>
      <c r="AE434" s="16" t="str">
        <f t="shared" si="37"/>
        <v/>
      </c>
      <c r="AF434" s="15" t="str">
        <f t="shared" si="38"/>
        <v/>
      </c>
      <c r="AG434" s="15">
        <f t="shared" si="39"/>
        <v>0</v>
      </c>
      <c r="AH434" s="15">
        <f t="shared" si="40"/>
        <v>0</v>
      </c>
      <c r="AI434" s="15" t="str">
        <f t="shared" si="41"/>
        <v/>
      </c>
      <c r="AJ434" s="15" t="str">
        <f>IF(AI434="","",IF(COUNTIFS($AI$9:AI434,AI434)=1,1,0))</f>
        <v/>
      </c>
      <c r="AK434" s="15" t="str">
        <f ca="1">IF(COUNTA(A434:AC434)=0,"",IF(OR(NOT(ISNUMBER(C434)),C434&lt;1),"Missing / invalid date",IF(A434="","Missing case ID",IF(COUNTIFS($A$9:$A$1008,A434)&gt;1,"Duplicate case ID",IF(C434&gt;TODAY(),"Future incident date",IF(OR(E434="",F434="",G434="",H434="",I434="",J434=""),"Complete required fields",IF(OR(AND(E434&lt;&gt;"",COUNTIFS(Setup!$F$13:$F$212,E434)=0),AND(F434&lt;&gt;"",COUNTIFS(Setup!$G$13:$G$212,F434)=0),AND(G434&lt;&gt;"",COUNTIFS(Setup!$H$13:$H$212,G434)=0),AND(H434&lt;&gt;"",COUNTIFS(Setup!$I$13:$I$212,H434)=0),AND(I434&lt;&gt;"",COUNTIFS(Setup!$J$13:$J$212,I434)=0),AND(J434&lt;&gt;"",COUNTIFS(Setup!$K$13:$K$212,J434)=0),AND(K434&lt;&gt;"",COUNTIFS(Setup!$L$13:$L$212,K434)=0),AND(L434&lt;&gt;"",COUNTIFS(Setup!$M$13:$M$212,L434)=0),AND(M434&lt;&gt;"",COUNTIFS(Setup!$N$13:$N$212,M434)=0),AND(N434&lt;&gt;"",COUNTIFS(Setup!$O$13:$O$212,N434)=0),AND(O434&lt;&gt;"",COUNTIFS(Setup!$P$13:$P$212,O434)=0),AND(P434&lt;&gt;"",COUNTIFS(Setup!$Q$13:$Q$212,P434)=0),AND(V434&lt;&gt;"",COUNTIFS(Setup!$R$13:$R$212,V434)=0),AND(W434&lt;&gt;"",COUNTIFS(Setup!$R$13:$R$212,W434)=0),AND(X434&lt;&gt;"",COUNTIFS(Setup!$S$13:$S$212,X434)=0),AND(Y434&lt;&gt;"",COUNTIFS(Setup!$S$13:$S$212,Y434)=0),AND(Z434&lt;&gt;"",COUNTIFS(Setup!$T$13:$T$212,Z434)=0)),"Use listed categories",IF(J434="Pending","Confirm work-relatedness",IF(COUNTIFS($AI$9:$AI$1008,AI434,$C$9:$C$1008,"&lt;&gt;"&amp;C434)&gt;0,"Event dates disagree",IF(OR(AND(Q434&lt;&gt;"",OR(NOT(ISNUMBER(Q434)),Q434&lt;0)),AND(R434&lt;&gt;"",OR(NOT(ISNUMBER(R434)),R434&lt;0)),AND(S434&lt;&gt;"",OR(NOT(ISNUMBER(S434)),S434&lt;0))),"Check days / cost",IF(AND(I434="Lost time",OR(NOT(ISNUMBER(Q434)),Q434&lt;1)),"Enter lost days",IF(AND(I434="Restricted / modified work",OR(NOT(ISNUMBER(R434)),R434&lt;1)),"Enter restricted days",IF(AND(Z434="Closed",NOT(ISNUMBER(AB434))),"Enter closure date",IF(AND(ISNUMBER(AB434),OR(AB434&lt;C434,AB434&gt;TODAY())),"Check closure date","Ready"))))))))))))))</f>
        <v/>
      </c>
    </row>
    <row r="435" spans="1:37" ht="24.95" customHeight="1">
      <c r="A435" s="17"/>
      <c r="B435" s="17"/>
      <c r="C435" s="18"/>
      <c r="D435" s="19"/>
      <c r="E435" s="20"/>
      <c r="F435" s="20"/>
      <c r="G435" s="20"/>
      <c r="H435" s="20"/>
      <c r="I435" s="20"/>
      <c r="J435" s="20"/>
      <c r="K435" s="20"/>
      <c r="L435" s="20"/>
      <c r="M435" s="20"/>
      <c r="N435" s="20"/>
      <c r="O435" s="20"/>
      <c r="P435" s="20"/>
      <c r="Q435" s="21"/>
      <c r="R435" s="21"/>
      <c r="S435" s="22"/>
      <c r="T435" s="20"/>
      <c r="U435" s="20"/>
      <c r="V435" s="20"/>
      <c r="W435" s="20"/>
      <c r="X435" s="20"/>
      <c r="Y435" s="20"/>
      <c r="Z435" s="20"/>
      <c r="AA435" s="20"/>
      <c r="AB435" s="18"/>
      <c r="AC435" s="20"/>
      <c r="AD435" s="15" t="str">
        <f t="shared" si="36"/>
        <v/>
      </c>
      <c r="AE435" s="16" t="str">
        <f t="shared" si="37"/>
        <v/>
      </c>
      <c r="AF435" s="15" t="str">
        <f t="shared" si="38"/>
        <v/>
      </c>
      <c r="AG435" s="15">
        <f t="shared" si="39"/>
        <v>0</v>
      </c>
      <c r="AH435" s="15">
        <f t="shared" si="40"/>
        <v>0</v>
      </c>
      <c r="AI435" s="15" t="str">
        <f t="shared" si="41"/>
        <v/>
      </c>
      <c r="AJ435" s="15" t="str">
        <f>IF(AI435="","",IF(COUNTIFS($AI$9:AI435,AI435)=1,1,0))</f>
        <v/>
      </c>
      <c r="AK435" s="15" t="str">
        <f ca="1">IF(COUNTA(A435:AC435)=0,"",IF(OR(NOT(ISNUMBER(C435)),C435&lt;1),"Missing / invalid date",IF(A435="","Missing case ID",IF(COUNTIFS($A$9:$A$1008,A435)&gt;1,"Duplicate case ID",IF(C435&gt;TODAY(),"Future incident date",IF(OR(E435="",F435="",G435="",H435="",I435="",J435=""),"Complete required fields",IF(OR(AND(E435&lt;&gt;"",COUNTIFS(Setup!$F$13:$F$212,E435)=0),AND(F435&lt;&gt;"",COUNTIFS(Setup!$G$13:$G$212,F435)=0),AND(G435&lt;&gt;"",COUNTIFS(Setup!$H$13:$H$212,G435)=0),AND(H435&lt;&gt;"",COUNTIFS(Setup!$I$13:$I$212,H435)=0),AND(I435&lt;&gt;"",COUNTIFS(Setup!$J$13:$J$212,I435)=0),AND(J435&lt;&gt;"",COUNTIFS(Setup!$K$13:$K$212,J435)=0),AND(K435&lt;&gt;"",COUNTIFS(Setup!$L$13:$L$212,K435)=0),AND(L435&lt;&gt;"",COUNTIFS(Setup!$M$13:$M$212,L435)=0),AND(M435&lt;&gt;"",COUNTIFS(Setup!$N$13:$N$212,M435)=0),AND(N435&lt;&gt;"",COUNTIFS(Setup!$O$13:$O$212,N435)=0),AND(O435&lt;&gt;"",COUNTIFS(Setup!$P$13:$P$212,O435)=0),AND(P435&lt;&gt;"",COUNTIFS(Setup!$Q$13:$Q$212,P435)=0),AND(V435&lt;&gt;"",COUNTIFS(Setup!$R$13:$R$212,V435)=0),AND(W435&lt;&gt;"",COUNTIFS(Setup!$R$13:$R$212,W435)=0),AND(X435&lt;&gt;"",COUNTIFS(Setup!$S$13:$S$212,X435)=0),AND(Y435&lt;&gt;"",COUNTIFS(Setup!$S$13:$S$212,Y435)=0),AND(Z435&lt;&gt;"",COUNTIFS(Setup!$T$13:$T$212,Z435)=0)),"Use listed categories",IF(J435="Pending","Confirm work-relatedness",IF(COUNTIFS($AI$9:$AI$1008,AI435,$C$9:$C$1008,"&lt;&gt;"&amp;C435)&gt;0,"Event dates disagree",IF(OR(AND(Q435&lt;&gt;"",OR(NOT(ISNUMBER(Q435)),Q435&lt;0)),AND(R435&lt;&gt;"",OR(NOT(ISNUMBER(R435)),R435&lt;0)),AND(S435&lt;&gt;"",OR(NOT(ISNUMBER(S435)),S435&lt;0))),"Check days / cost",IF(AND(I435="Lost time",OR(NOT(ISNUMBER(Q435)),Q435&lt;1)),"Enter lost days",IF(AND(I435="Restricted / modified work",OR(NOT(ISNUMBER(R435)),R435&lt;1)),"Enter restricted days",IF(AND(Z435="Closed",NOT(ISNUMBER(AB435))),"Enter closure date",IF(AND(ISNUMBER(AB435),OR(AB435&lt;C435,AB435&gt;TODAY())),"Check closure date","Ready"))))))))))))))</f>
        <v/>
      </c>
    </row>
    <row r="436" spans="1:37" ht="24.95" customHeight="1">
      <c r="A436" s="23"/>
      <c r="B436" s="23"/>
      <c r="C436" s="24"/>
      <c r="D436" s="25"/>
      <c r="E436" s="26"/>
      <c r="F436" s="26"/>
      <c r="G436" s="26"/>
      <c r="H436" s="26"/>
      <c r="I436" s="26"/>
      <c r="J436" s="26"/>
      <c r="K436" s="26"/>
      <c r="L436" s="26"/>
      <c r="M436" s="26"/>
      <c r="N436" s="26"/>
      <c r="O436" s="26"/>
      <c r="P436" s="26"/>
      <c r="Q436" s="27"/>
      <c r="R436" s="27"/>
      <c r="S436" s="28"/>
      <c r="T436" s="26"/>
      <c r="U436" s="26"/>
      <c r="V436" s="26"/>
      <c r="W436" s="26"/>
      <c r="X436" s="26"/>
      <c r="Y436" s="26"/>
      <c r="Z436" s="26"/>
      <c r="AA436" s="26"/>
      <c r="AB436" s="24"/>
      <c r="AC436" s="26"/>
      <c r="AD436" s="15" t="str">
        <f t="shared" si="36"/>
        <v/>
      </c>
      <c r="AE436" s="16" t="str">
        <f t="shared" si="37"/>
        <v/>
      </c>
      <c r="AF436" s="15" t="str">
        <f t="shared" si="38"/>
        <v/>
      </c>
      <c r="AG436" s="15">
        <f t="shared" si="39"/>
        <v>0</v>
      </c>
      <c r="AH436" s="15">
        <f t="shared" si="40"/>
        <v>0</v>
      </c>
      <c r="AI436" s="15" t="str">
        <f t="shared" si="41"/>
        <v/>
      </c>
      <c r="AJ436" s="15" t="str">
        <f>IF(AI436="","",IF(COUNTIFS($AI$9:AI436,AI436)=1,1,0))</f>
        <v/>
      </c>
      <c r="AK436" s="15" t="str">
        <f ca="1">IF(COUNTA(A436:AC436)=0,"",IF(OR(NOT(ISNUMBER(C436)),C436&lt;1),"Missing / invalid date",IF(A436="","Missing case ID",IF(COUNTIFS($A$9:$A$1008,A436)&gt;1,"Duplicate case ID",IF(C436&gt;TODAY(),"Future incident date",IF(OR(E436="",F436="",G436="",H436="",I436="",J436=""),"Complete required fields",IF(OR(AND(E436&lt;&gt;"",COUNTIFS(Setup!$F$13:$F$212,E436)=0),AND(F436&lt;&gt;"",COUNTIFS(Setup!$G$13:$G$212,F436)=0),AND(G436&lt;&gt;"",COUNTIFS(Setup!$H$13:$H$212,G436)=0),AND(H436&lt;&gt;"",COUNTIFS(Setup!$I$13:$I$212,H436)=0),AND(I436&lt;&gt;"",COUNTIFS(Setup!$J$13:$J$212,I436)=0),AND(J436&lt;&gt;"",COUNTIFS(Setup!$K$13:$K$212,J436)=0),AND(K436&lt;&gt;"",COUNTIFS(Setup!$L$13:$L$212,K436)=0),AND(L436&lt;&gt;"",COUNTIFS(Setup!$M$13:$M$212,L436)=0),AND(M436&lt;&gt;"",COUNTIFS(Setup!$N$13:$N$212,M436)=0),AND(N436&lt;&gt;"",COUNTIFS(Setup!$O$13:$O$212,N436)=0),AND(O436&lt;&gt;"",COUNTIFS(Setup!$P$13:$P$212,O436)=0),AND(P436&lt;&gt;"",COUNTIFS(Setup!$Q$13:$Q$212,P436)=0),AND(V436&lt;&gt;"",COUNTIFS(Setup!$R$13:$R$212,V436)=0),AND(W436&lt;&gt;"",COUNTIFS(Setup!$R$13:$R$212,W436)=0),AND(X436&lt;&gt;"",COUNTIFS(Setup!$S$13:$S$212,X436)=0),AND(Y436&lt;&gt;"",COUNTIFS(Setup!$S$13:$S$212,Y436)=0),AND(Z436&lt;&gt;"",COUNTIFS(Setup!$T$13:$T$212,Z436)=0)),"Use listed categories",IF(J436="Pending","Confirm work-relatedness",IF(COUNTIFS($AI$9:$AI$1008,AI436,$C$9:$C$1008,"&lt;&gt;"&amp;C436)&gt;0,"Event dates disagree",IF(OR(AND(Q436&lt;&gt;"",OR(NOT(ISNUMBER(Q436)),Q436&lt;0)),AND(R436&lt;&gt;"",OR(NOT(ISNUMBER(R436)),R436&lt;0)),AND(S436&lt;&gt;"",OR(NOT(ISNUMBER(S436)),S436&lt;0))),"Check days / cost",IF(AND(I436="Lost time",OR(NOT(ISNUMBER(Q436)),Q436&lt;1)),"Enter lost days",IF(AND(I436="Restricted / modified work",OR(NOT(ISNUMBER(R436)),R436&lt;1)),"Enter restricted days",IF(AND(Z436="Closed",NOT(ISNUMBER(AB436))),"Enter closure date",IF(AND(ISNUMBER(AB436),OR(AB436&lt;C436,AB436&gt;TODAY())),"Check closure date","Ready"))))))))))))))</f>
        <v/>
      </c>
    </row>
    <row r="437" spans="1:37" ht="24.95" customHeight="1">
      <c r="A437" s="17"/>
      <c r="B437" s="17"/>
      <c r="C437" s="18"/>
      <c r="D437" s="19"/>
      <c r="E437" s="20"/>
      <c r="F437" s="20"/>
      <c r="G437" s="20"/>
      <c r="H437" s="20"/>
      <c r="I437" s="20"/>
      <c r="J437" s="20"/>
      <c r="K437" s="20"/>
      <c r="L437" s="20"/>
      <c r="M437" s="20"/>
      <c r="N437" s="20"/>
      <c r="O437" s="20"/>
      <c r="P437" s="20"/>
      <c r="Q437" s="21"/>
      <c r="R437" s="21"/>
      <c r="S437" s="22"/>
      <c r="T437" s="20"/>
      <c r="U437" s="20"/>
      <c r="V437" s="20"/>
      <c r="W437" s="20"/>
      <c r="X437" s="20"/>
      <c r="Y437" s="20"/>
      <c r="Z437" s="20"/>
      <c r="AA437" s="20"/>
      <c r="AB437" s="18"/>
      <c r="AC437" s="20"/>
      <c r="AD437" s="15" t="str">
        <f t="shared" si="36"/>
        <v/>
      </c>
      <c r="AE437" s="16" t="str">
        <f t="shared" si="37"/>
        <v/>
      </c>
      <c r="AF437" s="15" t="str">
        <f t="shared" si="38"/>
        <v/>
      </c>
      <c r="AG437" s="15">
        <f t="shared" si="39"/>
        <v>0</v>
      </c>
      <c r="AH437" s="15">
        <f t="shared" si="40"/>
        <v>0</v>
      </c>
      <c r="AI437" s="15" t="str">
        <f t="shared" si="41"/>
        <v/>
      </c>
      <c r="AJ437" s="15" t="str">
        <f>IF(AI437="","",IF(COUNTIFS($AI$9:AI437,AI437)=1,1,0))</f>
        <v/>
      </c>
      <c r="AK437" s="15" t="str">
        <f ca="1">IF(COUNTA(A437:AC437)=0,"",IF(OR(NOT(ISNUMBER(C437)),C437&lt;1),"Missing / invalid date",IF(A437="","Missing case ID",IF(COUNTIFS($A$9:$A$1008,A437)&gt;1,"Duplicate case ID",IF(C437&gt;TODAY(),"Future incident date",IF(OR(E437="",F437="",G437="",H437="",I437="",J437=""),"Complete required fields",IF(OR(AND(E437&lt;&gt;"",COUNTIFS(Setup!$F$13:$F$212,E437)=0),AND(F437&lt;&gt;"",COUNTIFS(Setup!$G$13:$G$212,F437)=0),AND(G437&lt;&gt;"",COUNTIFS(Setup!$H$13:$H$212,G437)=0),AND(H437&lt;&gt;"",COUNTIFS(Setup!$I$13:$I$212,H437)=0),AND(I437&lt;&gt;"",COUNTIFS(Setup!$J$13:$J$212,I437)=0),AND(J437&lt;&gt;"",COUNTIFS(Setup!$K$13:$K$212,J437)=0),AND(K437&lt;&gt;"",COUNTIFS(Setup!$L$13:$L$212,K437)=0),AND(L437&lt;&gt;"",COUNTIFS(Setup!$M$13:$M$212,L437)=0),AND(M437&lt;&gt;"",COUNTIFS(Setup!$N$13:$N$212,M437)=0),AND(N437&lt;&gt;"",COUNTIFS(Setup!$O$13:$O$212,N437)=0),AND(O437&lt;&gt;"",COUNTIFS(Setup!$P$13:$P$212,O437)=0),AND(P437&lt;&gt;"",COUNTIFS(Setup!$Q$13:$Q$212,P437)=0),AND(V437&lt;&gt;"",COUNTIFS(Setup!$R$13:$R$212,V437)=0),AND(W437&lt;&gt;"",COUNTIFS(Setup!$R$13:$R$212,W437)=0),AND(X437&lt;&gt;"",COUNTIFS(Setup!$S$13:$S$212,X437)=0),AND(Y437&lt;&gt;"",COUNTIFS(Setup!$S$13:$S$212,Y437)=0),AND(Z437&lt;&gt;"",COUNTIFS(Setup!$T$13:$T$212,Z437)=0)),"Use listed categories",IF(J437="Pending","Confirm work-relatedness",IF(COUNTIFS($AI$9:$AI$1008,AI437,$C$9:$C$1008,"&lt;&gt;"&amp;C437)&gt;0,"Event dates disagree",IF(OR(AND(Q437&lt;&gt;"",OR(NOT(ISNUMBER(Q437)),Q437&lt;0)),AND(R437&lt;&gt;"",OR(NOT(ISNUMBER(R437)),R437&lt;0)),AND(S437&lt;&gt;"",OR(NOT(ISNUMBER(S437)),S437&lt;0))),"Check days / cost",IF(AND(I437="Lost time",OR(NOT(ISNUMBER(Q437)),Q437&lt;1)),"Enter lost days",IF(AND(I437="Restricted / modified work",OR(NOT(ISNUMBER(R437)),R437&lt;1)),"Enter restricted days",IF(AND(Z437="Closed",NOT(ISNUMBER(AB437))),"Enter closure date",IF(AND(ISNUMBER(AB437),OR(AB437&lt;C437,AB437&gt;TODAY())),"Check closure date","Ready"))))))))))))))</f>
        <v/>
      </c>
    </row>
    <row r="438" spans="1:37" ht="24.95" customHeight="1">
      <c r="A438" s="23"/>
      <c r="B438" s="23"/>
      <c r="C438" s="24"/>
      <c r="D438" s="25"/>
      <c r="E438" s="26"/>
      <c r="F438" s="26"/>
      <c r="G438" s="26"/>
      <c r="H438" s="26"/>
      <c r="I438" s="26"/>
      <c r="J438" s="26"/>
      <c r="K438" s="26"/>
      <c r="L438" s="26"/>
      <c r="M438" s="26"/>
      <c r="N438" s="26"/>
      <c r="O438" s="26"/>
      <c r="P438" s="26"/>
      <c r="Q438" s="27"/>
      <c r="R438" s="27"/>
      <c r="S438" s="28"/>
      <c r="T438" s="26"/>
      <c r="U438" s="26"/>
      <c r="V438" s="26"/>
      <c r="W438" s="26"/>
      <c r="X438" s="26"/>
      <c r="Y438" s="26"/>
      <c r="Z438" s="26"/>
      <c r="AA438" s="26"/>
      <c r="AB438" s="24"/>
      <c r="AC438" s="26"/>
      <c r="AD438" s="15" t="str">
        <f t="shared" si="36"/>
        <v/>
      </c>
      <c r="AE438" s="16" t="str">
        <f t="shared" si="37"/>
        <v/>
      </c>
      <c r="AF438" s="15" t="str">
        <f t="shared" si="38"/>
        <v/>
      </c>
      <c r="AG438" s="15">
        <f t="shared" si="39"/>
        <v>0</v>
      </c>
      <c r="AH438" s="15">
        <f t="shared" si="40"/>
        <v>0</v>
      </c>
      <c r="AI438" s="15" t="str">
        <f t="shared" si="41"/>
        <v/>
      </c>
      <c r="AJ438" s="15" t="str">
        <f>IF(AI438="","",IF(COUNTIFS($AI$9:AI438,AI438)=1,1,0))</f>
        <v/>
      </c>
      <c r="AK438" s="15" t="str">
        <f ca="1">IF(COUNTA(A438:AC438)=0,"",IF(OR(NOT(ISNUMBER(C438)),C438&lt;1),"Missing / invalid date",IF(A438="","Missing case ID",IF(COUNTIFS($A$9:$A$1008,A438)&gt;1,"Duplicate case ID",IF(C438&gt;TODAY(),"Future incident date",IF(OR(E438="",F438="",G438="",H438="",I438="",J438=""),"Complete required fields",IF(OR(AND(E438&lt;&gt;"",COUNTIFS(Setup!$F$13:$F$212,E438)=0),AND(F438&lt;&gt;"",COUNTIFS(Setup!$G$13:$G$212,F438)=0),AND(G438&lt;&gt;"",COUNTIFS(Setup!$H$13:$H$212,G438)=0),AND(H438&lt;&gt;"",COUNTIFS(Setup!$I$13:$I$212,H438)=0),AND(I438&lt;&gt;"",COUNTIFS(Setup!$J$13:$J$212,I438)=0),AND(J438&lt;&gt;"",COUNTIFS(Setup!$K$13:$K$212,J438)=0),AND(K438&lt;&gt;"",COUNTIFS(Setup!$L$13:$L$212,K438)=0),AND(L438&lt;&gt;"",COUNTIFS(Setup!$M$13:$M$212,L438)=0),AND(M438&lt;&gt;"",COUNTIFS(Setup!$N$13:$N$212,M438)=0),AND(N438&lt;&gt;"",COUNTIFS(Setup!$O$13:$O$212,N438)=0),AND(O438&lt;&gt;"",COUNTIFS(Setup!$P$13:$P$212,O438)=0),AND(P438&lt;&gt;"",COUNTIFS(Setup!$Q$13:$Q$212,P438)=0),AND(V438&lt;&gt;"",COUNTIFS(Setup!$R$13:$R$212,V438)=0),AND(W438&lt;&gt;"",COUNTIFS(Setup!$R$13:$R$212,W438)=0),AND(X438&lt;&gt;"",COUNTIFS(Setup!$S$13:$S$212,X438)=0),AND(Y438&lt;&gt;"",COUNTIFS(Setup!$S$13:$S$212,Y438)=0),AND(Z438&lt;&gt;"",COUNTIFS(Setup!$T$13:$T$212,Z438)=0)),"Use listed categories",IF(J438="Pending","Confirm work-relatedness",IF(COUNTIFS($AI$9:$AI$1008,AI438,$C$9:$C$1008,"&lt;&gt;"&amp;C438)&gt;0,"Event dates disagree",IF(OR(AND(Q438&lt;&gt;"",OR(NOT(ISNUMBER(Q438)),Q438&lt;0)),AND(R438&lt;&gt;"",OR(NOT(ISNUMBER(R438)),R438&lt;0)),AND(S438&lt;&gt;"",OR(NOT(ISNUMBER(S438)),S438&lt;0))),"Check days / cost",IF(AND(I438="Lost time",OR(NOT(ISNUMBER(Q438)),Q438&lt;1)),"Enter lost days",IF(AND(I438="Restricted / modified work",OR(NOT(ISNUMBER(R438)),R438&lt;1)),"Enter restricted days",IF(AND(Z438="Closed",NOT(ISNUMBER(AB438))),"Enter closure date",IF(AND(ISNUMBER(AB438),OR(AB438&lt;C438,AB438&gt;TODAY())),"Check closure date","Ready"))))))))))))))</f>
        <v/>
      </c>
    </row>
    <row r="439" spans="1:37" ht="24.95" customHeight="1">
      <c r="A439" s="17"/>
      <c r="B439" s="17"/>
      <c r="C439" s="18"/>
      <c r="D439" s="19"/>
      <c r="E439" s="20"/>
      <c r="F439" s="20"/>
      <c r="G439" s="20"/>
      <c r="H439" s="20"/>
      <c r="I439" s="20"/>
      <c r="J439" s="20"/>
      <c r="K439" s="20"/>
      <c r="L439" s="20"/>
      <c r="M439" s="20"/>
      <c r="N439" s="20"/>
      <c r="O439" s="20"/>
      <c r="P439" s="20"/>
      <c r="Q439" s="21"/>
      <c r="R439" s="21"/>
      <c r="S439" s="22"/>
      <c r="T439" s="20"/>
      <c r="U439" s="20"/>
      <c r="V439" s="20"/>
      <c r="W439" s="20"/>
      <c r="X439" s="20"/>
      <c r="Y439" s="20"/>
      <c r="Z439" s="20"/>
      <c r="AA439" s="20"/>
      <c r="AB439" s="18"/>
      <c r="AC439" s="20"/>
      <c r="AD439" s="15" t="str">
        <f t="shared" si="36"/>
        <v/>
      </c>
      <c r="AE439" s="16" t="str">
        <f t="shared" si="37"/>
        <v/>
      </c>
      <c r="AF439" s="15" t="str">
        <f t="shared" si="38"/>
        <v/>
      </c>
      <c r="AG439" s="15">
        <f t="shared" si="39"/>
        <v>0</v>
      </c>
      <c r="AH439" s="15">
        <f t="shared" si="40"/>
        <v>0</v>
      </c>
      <c r="AI439" s="15" t="str">
        <f t="shared" si="41"/>
        <v/>
      </c>
      <c r="AJ439" s="15" t="str">
        <f>IF(AI439="","",IF(COUNTIFS($AI$9:AI439,AI439)=1,1,0))</f>
        <v/>
      </c>
      <c r="AK439" s="15" t="str">
        <f ca="1">IF(COUNTA(A439:AC439)=0,"",IF(OR(NOT(ISNUMBER(C439)),C439&lt;1),"Missing / invalid date",IF(A439="","Missing case ID",IF(COUNTIFS($A$9:$A$1008,A439)&gt;1,"Duplicate case ID",IF(C439&gt;TODAY(),"Future incident date",IF(OR(E439="",F439="",G439="",H439="",I439="",J439=""),"Complete required fields",IF(OR(AND(E439&lt;&gt;"",COUNTIFS(Setup!$F$13:$F$212,E439)=0),AND(F439&lt;&gt;"",COUNTIFS(Setup!$G$13:$G$212,F439)=0),AND(G439&lt;&gt;"",COUNTIFS(Setup!$H$13:$H$212,G439)=0),AND(H439&lt;&gt;"",COUNTIFS(Setup!$I$13:$I$212,H439)=0),AND(I439&lt;&gt;"",COUNTIFS(Setup!$J$13:$J$212,I439)=0),AND(J439&lt;&gt;"",COUNTIFS(Setup!$K$13:$K$212,J439)=0),AND(K439&lt;&gt;"",COUNTIFS(Setup!$L$13:$L$212,K439)=0),AND(L439&lt;&gt;"",COUNTIFS(Setup!$M$13:$M$212,L439)=0),AND(M439&lt;&gt;"",COUNTIFS(Setup!$N$13:$N$212,M439)=0),AND(N439&lt;&gt;"",COUNTIFS(Setup!$O$13:$O$212,N439)=0),AND(O439&lt;&gt;"",COUNTIFS(Setup!$P$13:$P$212,O439)=0),AND(P439&lt;&gt;"",COUNTIFS(Setup!$Q$13:$Q$212,P439)=0),AND(V439&lt;&gt;"",COUNTIFS(Setup!$R$13:$R$212,V439)=0),AND(W439&lt;&gt;"",COUNTIFS(Setup!$R$13:$R$212,W439)=0),AND(X439&lt;&gt;"",COUNTIFS(Setup!$S$13:$S$212,X439)=0),AND(Y439&lt;&gt;"",COUNTIFS(Setup!$S$13:$S$212,Y439)=0),AND(Z439&lt;&gt;"",COUNTIFS(Setup!$T$13:$T$212,Z439)=0)),"Use listed categories",IF(J439="Pending","Confirm work-relatedness",IF(COUNTIFS($AI$9:$AI$1008,AI439,$C$9:$C$1008,"&lt;&gt;"&amp;C439)&gt;0,"Event dates disagree",IF(OR(AND(Q439&lt;&gt;"",OR(NOT(ISNUMBER(Q439)),Q439&lt;0)),AND(R439&lt;&gt;"",OR(NOT(ISNUMBER(R439)),R439&lt;0)),AND(S439&lt;&gt;"",OR(NOT(ISNUMBER(S439)),S439&lt;0))),"Check days / cost",IF(AND(I439="Lost time",OR(NOT(ISNUMBER(Q439)),Q439&lt;1)),"Enter lost days",IF(AND(I439="Restricted / modified work",OR(NOT(ISNUMBER(R439)),R439&lt;1)),"Enter restricted days",IF(AND(Z439="Closed",NOT(ISNUMBER(AB439))),"Enter closure date",IF(AND(ISNUMBER(AB439),OR(AB439&lt;C439,AB439&gt;TODAY())),"Check closure date","Ready"))))))))))))))</f>
        <v/>
      </c>
    </row>
    <row r="440" spans="1:37" ht="24.95" customHeight="1">
      <c r="A440" s="23"/>
      <c r="B440" s="23"/>
      <c r="C440" s="24"/>
      <c r="D440" s="25"/>
      <c r="E440" s="26"/>
      <c r="F440" s="26"/>
      <c r="G440" s="26"/>
      <c r="H440" s="26"/>
      <c r="I440" s="26"/>
      <c r="J440" s="26"/>
      <c r="K440" s="26"/>
      <c r="L440" s="26"/>
      <c r="M440" s="26"/>
      <c r="N440" s="26"/>
      <c r="O440" s="26"/>
      <c r="P440" s="26"/>
      <c r="Q440" s="27"/>
      <c r="R440" s="27"/>
      <c r="S440" s="28"/>
      <c r="T440" s="26"/>
      <c r="U440" s="26"/>
      <c r="V440" s="26"/>
      <c r="W440" s="26"/>
      <c r="X440" s="26"/>
      <c r="Y440" s="26"/>
      <c r="Z440" s="26"/>
      <c r="AA440" s="26"/>
      <c r="AB440" s="24"/>
      <c r="AC440" s="26"/>
      <c r="AD440" s="15" t="str">
        <f t="shared" si="36"/>
        <v/>
      </c>
      <c r="AE440" s="16" t="str">
        <f t="shared" si="37"/>
        <v/>
      </c>
      <c r="AF440" s="15" t="str">
        <f t="shared" si="38"/>
        <v/>
      </c>
      <c r="AG440" s="15">
        <f t="shared" si="39"/>
        <v>0</v>
      </c>
      <c r="AH440" s="15">
        <f t="shared" si="40"/>
        <v>0</v>
      </c>
      <c r="AI440" s="15" t="str">
        <f t="shared" si="41"/>
        <v/>
      </c>
      <c r="AJ440" s="15" t="str">
        <f>IF(AI440="","",IF(COUNTIFS($AI$9:AI440,AI440)=1,1,0))</f>
        <v/>
      </c>
      <c r="AK440" s="15" t="str">
        <f ca="1">IF(COUNTA(A440:AC440)=0,"",IF(OR(NOT(ISNUMBER(C440)),C440&lt;1),"Missing / invalid date",IF(A440="","Missing case ID",IF(COUNTIFS($A$9:$A$1008,A440)&gt;1,"Duplicate case ID",IF(C440&gt;TODAY(),"Future incident date",IF(OR(E440="",F440="",G440="",H440="",I440="",J440=""),"Complete required fields",IF(OR(AND(E440&lt;&gt;"",COUNTIFS(Setup!$F$13:$F$212,E440)=0),AND(F440&lt;&gt;"",COUNTIFS(Setup!$G$13:$G$212,F440)=0),AND(G440&lt;&gt;"",COUNTIFS(Setup!$H$13:$H$212,G440)=0),AND(H440&lt;&gt;"",COUNTIFS(Setup!$I$13:$I$212,H440)=0),AND(I440&lt;&gt;"",COUNTIFS(Setup!$J$13:$J$212,I440)=0),AND(J440&lt;&gt;"",COUNTIFS(Setup!$K$13:$K$212,J440)=0),AND(K440&lt;&gt;"",COUNTIFS(Setup!$L$13:$L$212,K440)=0),AND(L440&lt;&gt;"",COUNTIFS(Setup!$M$13:$M$212,L440)=0),AND(M440&lt;&gt;"",COUNTIFS(Setup!$N$13:$N$212,M440)=0),AND(N440&lt;&gt;"",COUNTIFS(Setup!$O$13:$O$212,N440)=0),AND(O440&lt;&gt;"",COUNTIFS(Setup!$P$13:$P$212,O440)=0),AND(P440&lt;&gt;"",COUNTIFS(Setup!$Q$13:$Q$212,P440)=0),AND(V440&lt;&gt;"",COUNTIFS(Setup!$R$13:$R$212,V440)=0),AND(W440&lt;&gt;"",COUNTIFS(Setup!$R$13:$R$212,W440)=0),AND(X440&lt;&gt;"",COUNTIFS(Setup!$S$13:$S$212,X440)=0),AND(Y440&lt;&gt;"",COUNTIFS(Setup!$S$13:$S$212,Y440)=0),AND(Z440&lt;&gt;"",COUNTIFS(Setup!$T$13:$T$212,Z440)=0)),"Use listed categories",IF(J440="Pending","Confirm work-relatedness",IF(COUNTIFS($AI$9:$AI$1008,AI440,$C$9:$C$1008,"&lt;&gt;"&amp;C440)&gt;0,"Event dates disagree",IF(OR(AND(Q440&lt;&gt;"",OR(NOT(ISNUMBER(Q440)),Q440&lt;0)),AND(R440&lt;&gt;"",OR(NOT(ISNUMBER(R440)),R440&lt;0)),AND(S440&lt;&gt;"",OR(NOT(ISNUMBER(S440)),S440&lt;0))),"Check days / cost",IF(AND(I440="Lost time",OR(NOT(ISNUMBER(Q440)),Q440&lt;1)),"Enter lost days",IF(AND(I440="Restricted / modified work",OR(NOT(ISNUMBER(R440)),R440&lt;1)),"Enter restricted days",IF(AND(Z440="Closed",NOT(ISNUMBER(AB440))),"Enter closure date",IF(AND(ISNUMBER(AB440),OR(AB440&lt;C440,AB440&gt;TODAY())),"Check closure date","Ready"))))))))))))))</f>
        <v/>
      </c>
    </row>
    <row r="441" spans="1:37" ht="24.95" customHeight="1">
      <c r="A441" s="17"/>
      <c r="B441" s="17"/>
      <c r="C441" s="18"/>
      <c r="D441" s="19"/>
      <c r="E441" s="20"/>
      <c r="F441" s="20"/>
      <c r="G441" s="20"/>
      <c r="H441" s="20"/>
      <c r="I441" s="20"/>
      <c r="J441" s="20"/>
      <c r="K441" s="20"/>
      <c r="L441" s="20"/>
      <c r="M441" s="20"/>
      <c r="N441" s="20"/>
      <c r="O441" s="20"/>
      <c r="P441" s="20"/>
      <c r="Q441" s="21"/>
      <c r="R441" s="21"/>
      <c r="S441" s="22"/>
      <c r="T441" s="20"/>
      <c r="U441" s="20"/>
      <c r="V441" s="20"/>
      <c r="W441" s="20"/>
      <c r="X441" s="20"/>
      <c r="Y441" s="20"/>
      <c r="Z441" s="20"/>
      <c r="AA441" s="20"/>
      <c r="AB441" s="18"/>
      <c r="AC441" s="20"/>
      <c r="AD441" s="15" t="str">
        <f t="shared" si="36"/>
        <v/>
      </c>
      <c r="AE441" s="16" t="str">
        <f t="shared" si="37"/>
        <v/>
      </c>
      <c r="AF441" s="15" t="str">
        <f t="shared" si="38"/>
        <v/>
      </c>
      <c r="AG441" s="15">
        <f t="shared" si="39"/>
        <v>0</v>
      </c>
      <c r="AH441" s="15">
        <f t="shared" si="40"/>
        <v>0</v>
      </c>
      <c r="AI441" s="15" t="str">
        <f t="shared" si="41"/>
        <v/>
      </c>
      <c r="AJ441" s="15" t="str">
        <f>IF(AI441="","",IF(COUNTIFS($AI$9:AI441,AI441)=1,1,0))</f>
        <v/>
      </c>
      <c r="AK441" s="15" t="str">
        <f ca="1">IF(COUNTA(A441:AC441)=0,"",IF(OR(NOT(ISNUMBER(C441)),C441&lt;1),"Missing / invalid date",IF(A441="","Missing case ID",IF(COUNTIFS($A$9:$A$1008,A441)&gt;1,"Duplicate case ID",IF(C441&gt;TODAY(),"Future incident date",IF(OR(E441="",F441="",G441="",H441="",I441="",J441=""),"Complete required fields",IF(OR(AND(E441&lt;&gt;"",COUNTIFS(Setup!$F$13:$F$212,E441)=0),AND(F441&lt;&gt;"",COUNTIFS(Setup!$G$13:$G$212,F441)=0),AND(G441&lt;&gt;"",COUNTIFS(Setup!$H$13:$H$212,G441)=0),AND(H441&lt;&gt;"",COUNTIFS(Setup!$I$13:$I$212,H441)=0),AND(I441&lt;&gt;"",COUNTIFS(Setup!$J$13:$J$212,I441)=0),AND(J441&lt;&gt;"",COUNTIFS(Setup!$K$13:$K$212,J441)=0),AND(K441&lt;&gt;"",COUNTIFS(Setup!$L$13:$L$212,K441)=0),AND(L441&lt;&gt;"",COUNTIFS(Setup!$M$13:$M$212,L441)=0),AND(M441&lt;&gt;"",COUNTIFS(Setup!$N$13:$N$212,M441)=0),AND(N441&lt;&gt;"",COUNTIFS(Setup!$O$13:$O$212,N441)=0),AND(O441&lt;&gt;"",COUNTIFS(Setup!$P$13:$P$212,O441)=0),AND(P441&lt;&gt;"",COUNTIFS(Setup!$Q$13:$Q$212,P441)=0),AND(V441&lt;&gt;"",COUNTIFS(Setup!$R$13:$R$212,V441)=0),AND(W441&lt;&gt;"",COUNTIFS(Setup!$R$13:$R$212,W441)=0),AND(X441&lt;&gt;"",COUNTIFS(Setup!$S$13:$S$212,X441)=0),AND(Y441&lt;&gt;"",COUNTIFS(Setup!$S$13:$S$212,Y441)=0),AND(Z441&lt;&gt;"",COUNTIFS(Setup!$T$13:$T$212,Z441)=0)),"Use listed categories",IF(J441="Pending","Confirm work-relatedness",IF(COUNTIFS($AI$9:$AI$1008,AI441,$C$9:$C$1008,"&lt;&gt;"&amp;C441)&gt;0,"Event dates disagree",IF(OR(AND(Q441&lt;&gt;"",OR(NOT(ISNUMBER(Q441)),Q441&lt;0)),AND(R441&lt;&gt;"",OR(NOT(ISNUMBER(R441)),R441&lt;0)),AND(S441&lt;&gt;"",OR(NOT(ISNUMBER(S441)),S441&lt;0))),"Check days / cost",IF(AND(I441="Lost time",OR(NOT(ISNUMBER(Q441)),Q441&lt;1)),"Enter lost days",IF(AND(I441="Restricted / modified work",OR(NOT(ISNUMBER(R441)),R441&lt;1)),"Enter restricted days",IF(AND(Z441="Closed",NOT(ISNUMBER(AB441))),"Enter closure date",IF(AND(ISNUMBER(AB441),OR(AB441&lt;C441,AB441&gt;TODAY())),"Check closure date","Ready"))))))))))))))</f>
        <v/>
      </c>
    </row>
    <row r="442" spans="1:37" ht="24.95" customHeight="1">
      <c r="A442" s="23"/>
      <c r="B442" s="23"/>
      <c r="C442" s="24"/>
      <c r="D442" s="25"/>
      <c r="E442" s="26"/>
      <c r="F442" s="26"/>
      <c r="G442" s="26"/>
      <c r="H442" s="26"/>
      <c r="I442" s="26"/>
      <c r="J442" s="26"/>
      <c r="K442" s="26"/>
      <c r="L442" s="26"/>
      <c r="M442" s="26"/>
      <c r="N442" s="26"/>
      <c r="O442" s="26"/>
      <c r="P442" s="26"/>
      <c r="Q442" s="27"/>
      <c r="R442" s="27"/>
      <c r="S442" s="28"/>
      <c r="T442" s="26"/>
      <c r="U442" s="26"/>
      <c r="V442" s="26"/>
      <c r="W442" s="26"/>
      <c r="X442" s="26"/>
      <c r="Y442" s="26"/>
      <c r="Z442" s="26"/>
      <c r="AA442" s="26"/>
      <c r="AB442" s="24"/>
      <c r="AC442" s="26"/>
      <c r="AD442" s="15" t="str">
        <f t="shared" si="36"/>
        <v/>
      </c>
      <c r="AE442" s="16" t="str">
        <f t="shared" si="37"/>
        <v/>
      </c>
      <c r="AF442" s="15" t="str">
        <f t="shared" si="38"/>
        <v/>
      </c>
      <c r="AG442" s="15">
        <f t="shared" si="39"/>
        <v>0</v>
      </c>
      <c r="AH442" s="15">
        <f t="shared" si="40"/>
        <v>0</v>
      </c>
      <c r="AI442" s="15" t="str">
        <f t="shared" si="41"/>
        <v/>
      </c>
      <c r="AJ442" s="15" t="str">
        <f>IF(AI442="","",IF(COUNTIFS($AI$9:AI442,AI442)=1,1,0))</f>
        <v/>
      </c>
      <c r="AK442" s="15" t="str">
        <f ca="1">IF(COUNTA(A442:AC442)=0,"",IF(OR(NOT(ISNUMBER(C442)),C442&lt;1),"Missing / invalid date",IF(A442="","Missing case ID",IF(COUNTIFS($A$9:$A$1008,A442)&gt;1,"Duplicate case ID",IF(C442&gt;TODAY(),"Future incident date",IF(OR(E442="",F442="",G442="",H442="",I442="",J442=""),"Complete required fields",IF(OR(AND(E442&lt;&gt;"",COUNTIFS(Setup!$F$13:$F$212,E442)=0),AND(F442&lt;&gt;"",COUNTIFS(Setup!$G$13:$G$212,F442)=0),AND(G442&lt;&gt;"",COUNTIFS(Setup!$H$13:$H$212,G442)=0),AND(H442&lt;&gt;"",COUNTIFS(Setup!$I$13:$I$212,H442)=0),AND(I442&lt;&gt;"",COUNTIFS(Setup!$J$13:$J$212,I442)=0),AND(J442&lt;&gt;"",COUNTIFS(Setup!$K$13:$K$212,J442)=0),AND(K442&lt;&gt;"",COUNTIFS(Setup!$L$13:$L$212,K442)=0),AND(L442&lt;&gt;"",COUNTIFS(Setup!$M$13:$M$212,L442)=0),AND(M442&lt;&gt;"",COUNTIFS(Setup!$N$13:$N$212,M442)=0),AND(N442&lt;&gt;"",COUNTIFS(Setup!$O$13:$O$212,N442)=0),AND(O442&lt;&gt;"",COUNTIFS(Setup!$P$13:$P$212,O442)=0),AND(P442&lt;&gt;"",COUNTIFS(Setup!$Q$13:$Q$212,P442)=0),AND(V442&lt;&gt;"",COUNTIFS(Setup!$R$13:$R$212,V442)=0),AND(W442&lt;&gt;"",COUNTIFS(Setup!$R$13:$R$212,W442)=0),AND(X442&lt;&gt;"",COUNTIFS(Setup!$S$13:$S$212,X442)=0),AND(Y442&lt;&gt;"",COUNTIFS(Setup!$S$13:$S$212,Y442)=0),AND(Z442&lt;&gt;"",COUNTIFS(Setup!$T$13:$T$212,Z442)=0)),"Use listed categories",IF(J442="Pending","Confirm work-relatedness",IF(COUNTIFS($AI$9:$AI$1008,AI442,$C$9:$C$1008,"&lt;&gt;"&amp;C442)&gt;0,"Event dates disagree",IF(OR(AND(Q442&lt;&gt;"",OR(NOT(ISNUMBER(Q442)),Q442&lt;0)),AND(R442&lt;&gt;"",OR(NOT(ISNUMBER(R442)),R442&lt;0)),AND(S442&lt;&gt;"",OR(NOT(ISNUMBER(S442)),S442&lt;0))),"Check days / cost",IF(AND(I442="Lost time",OR(NOT(ISNUMBER(Q442)),Q442&lt;1)),"Enter lost days",IF(AND(I442="Restricted / modified work",OR(NOT(ISNUMBER(R442)),R442&lt;1)),"Enter restricted days",IF(AND(Z442="Closed",NOT(ISNUMBER(AB442))),"Enter closure date",IF(AND(ISNUMBER(AB442),OR(AB442&lt;C442,AB442&gt;TODAY())),"Check closure date","Ready"))))))))))))))</f>
        <v/>
      </c>
    </row>
    <row r="443" spans="1:37" ht="24.95" customHeight="1">
      <c r="A443" s="17"/>
      <c r="B443" s="17"/>
      <c r="C443" s="18"/>
      <c r="D443" s="19"/>
      <c r="E443" s="20"/>
      <c r="F443" s="20"/>
      <c r="G443" s="20"/>
      <c r="H443" s="20"/>
      <c r="I443" s="20"/>
      <c r="J443" s="20"/>
      <c r="K443" s="20"/>
      <c r="L443" s="20"/>
      <c r="M443" s="20"/>
      <c r="N443" s="20"/>
      <c r="O443" s="20"/>
      <c r="P443" s="20"/>
      <c r="Q443" s="21"/>
      <c r="R443" s="21"/>
      <c r="S443" s="22"/>
      <c r="T443" s="20"/>
      <c r="U443" s="20"/>
      <c r="V443" s="20"/>
      <c r="W443" s="20"/>
      <c r="X443" s="20"/>
      <c r="Y443" s="20"/>
      <c r="Z443" s="20"/>
      <c r="AA443" s="20"/>
      <c r="AB443" s="18"/>
      <c r="AC443" s="20"/>
      <c r="AD443" s="15" t="str">
        <f t="shared" si="36"/>
        <v/>
      </c>
      <c r="AE443" s="16" t="str">
        <f t="shared" si="37"/>
        <v/>
      </c>
      <c r="AF443" s="15" t="str">
        <f t="shared" si="38"/>
        <v/>
      </c>
      <c r="AG443" s="15">
        <f t="shared" si="39"/>
        <v>0</v>
      </c>
      <c r="AH443" s="15">
        <f t="shared" si="40"/>
        <v>0</v>
      </c>
      <c r="AI443" s="15" t="str">
        <f t="shared" si="41"/>
        <v/>
      </c>
      <c r="AJ443" s="15" t="str">
        <f>IF(AI443="","",IF(COUNTIFS($AI$9:AI443,AI443)=1,1,0))</f>
        <v/>
      </c>
      <c r="AK443" s="15" t="str">
        <f ca="1">IF(COUNTA(A443:AC443)=0,"",IF(OR(NOT(ISNUMBER(C443)),C443&lt;1),"Missing / invalid date",IF(A443="","Missing case ID",IF(COUNTIFS($A$9:$A$1008,A443)&gt;1,"Duplicate case ID",IF(C443&gt;TODAY(),"Future incident date",IF(OR(E443="",F443="",G443="",H443="",I443="",J443=""),"Complete required fields",IF(OR(AND(E443&lt;&gt;"",COUNTIFS(Setup!$F$13:$F$212,E443)=0),AND(F443&lt;&gt;"",COUNTIFS(Setup!$G$13:$G$212,F443)=0),AND(G443&lt;&gt;"",COUNTIFS(Setup!$H$13:$H$212,G443)=0),AND(H443&lt;&gt;"",COUNTIFS(Setup!$I$13:$I$212,H443)=0),AND(I443&lt;&gt;"",COUNTIFS(Setup!$J$13:$J$212,I443)=0),AND(J443&lt;&gt;"",COUNTIFS(Setup!$K$13:$K$212,J443)=0),AND(K443&lt;&gt;"",COUNTIFS(Setup!$L$13:$L$212,K443)=0),AND(L443&lt;&gt;"",COUNTIFS(Setup!$M$13:$M$212,L443)=0),AND(M443&lt;&gt;"",COUNTIFS(Setup!$N$13:$N$212,M443)=0),AND(N443&lt;&gt;"",COUNTIFS(Setup!$O$13:$O$212,N443)=0),AND(O443&lt;&gt;"",COUNTIFS(Setup!$P$13:$P$212,O443)=0),AND(P443&lt;&gt;"",COUNTIFS(Setup!$Q$13:$Q$212,P443)=0),AND(V443&lt;&gt;"",COUNTIFS(Setup!$R$13:$R$212,V443)=0),AND(W443&lt;&gt;"",COUNTIFS(Setup!$R$13:$R$212,W443)=0),AND(X443&lt;&gt;"",COUNTIFS(Setup!$S$13:$S$212,X443)=0),AND(Y443&lt;&gt;"",COUNTIFS(Setup!$S$13:$S$212,Y443)=0),AND(Z443&lt;&gt;"",COUNTIFS(Setup!$T$13:$T$212,Z443)=0)),"Use listed categories",IF(J443="Pending","Confirm work-relatedness",IF(COUNTIFS($AI$9:$AI$1008,AI443,$C$9:$C$1008,"&lt;&gt;"&amp;C443)&gt;0,"Event dates disagree",IF(OR(AND(Q443&lt;&gt;"",OR(NOT(ISNUMBER(Q443)),Q443&lt;0)),AND(R443&lt;&gt;"",OR(NOT(ISNUMBER(R443)),R443&lt;0)),AND(S443&lt;&gt;"",OR(NOT(ISNUMBER(S443)),S443&lt;0))),"Check days / cost",IF(AND(I443="Lost time",OR(NOT(ISNUMBER(Q443)),Q443&lt;1)),"Enter lost days",IF(AND(I443="Restricted / modified work",OR(NOT(ISNUMBER(R443)),R443&lt;1)),"Enter restricted days",IF(AND(Z443="Closed",NOT(ISNUMBER(AB443))),"Enter closure date",IF(AND(ISNUMBER(AB443),OR(AB443&lt;C443,AB443&gt;TODAY())),"Check closure date","Ready"))))))))))))))</f>
        <v/>
      </c>
    </row>
    <row r="444" spans="1:37" ht="24.95" customHeight="1">
      <c r="A444" s="23"/>
      <c r="B444" s="23"/>
      <c r="C444" s="24"/>
      <c r="D444" s="25"/>
      <c r="E444" s="26"/>
      <c r="F444" s="26"/>
      <c r="G444" s="26"/>
      <c r="H444" s="26"/>
      <c r="I444" s="26"/>
      <c r="J444" s="26"/>
      <c r="K444" s="26"/>
      <c r="L444" s="26"/>
      <c r="M444" s="26"/>
      <c r="N444" s="26"/>
      <c r="O444" s="26"/>
      <c r="P444" s="26"/>
      <c r="Q444" s="27"/>
      <c r="R444" s="27"/>
      <c r="S444" s="28"/>
      <c r="T444" s="26"/>
      <c r="U444" s="26"/>
      <c r="V444" s="26"/>
      <c r="W444" s="26"/>
      <c r="X444" s="26"/>
      <c r="Y444" s="26"/>
      <c r="Z444" s="26"/>
      <c r="AA444" s="26"/>
      <c r="AB444" s="24"/>
      <c r="AC444" s="26"/>
      <c r="AD444" s="15" t="str">
        <f t="shared" si="36"/>
        <v/>
      </c>
      <c r="AE444" s="16" t="str">
        <f t="shared" si="37"/>
        <v/>
      </c>
      <c r="AF444" s="15" t="str">
        <f t="shared" si="38"/>
        <v/>
      </c>
      <c r="AG444" s="15">
        <f t="shared" si="39"/>
        <v>0</v>
      </c>
      <c r="AH444" s="15">
        <f t="shared" si="40"/>
        <v>0</v>
      </c>
      <c r="AI444" s="15" t="str">
        <f t="shared" si="41"/>
        <v/>
      </c>
      <c r="AJ444" s="15" t="str">
        <f>IF(AI444="","",IF(COUNTIFS($AI$9:AI444,AI444)=1,1,0))</f>
        <v/>
      </c>
      <c r="AK444" s="15" t="str">
        <f ca="1">IF(COUNTA(A444:AC444)=0,"",IF(OR(NOT(ISNUMBER(C444)),C444&lt;1),"Missing / invalid date",IF(A444="","Missing case ID",IF(COUNTIFS($A$9:$A$1008,A444)&gt;1,"Duplicate case ID",IF(C444&gt;TODAY(),"Future incident date",IF(OR(E444="",F444="",G444="",H444="",I444="",J444=""),"Complete required fields",IF(OR(AND(E444&lt;&gt;"",COUNTIFS(Setup!$F$13:$F$212,E444)=0),AND(F444&lt;&gt;"",COUNTIFS(Setup!$G$13:$G$212,F444)=0),AND(G444&lt;&gt;"",COUNTIFS(Setup!$H$13:$H$212,G444)=0),AND(H444&lt;&gt;"",COUNTIFS(Setup!$I$13:$I$212,H444)=0),AND(I444&lt;&gt;"",COUNTIFS(Setup!$J$13:$J$212,I444)=0),AND(J444&lt;&gt;"",COUNTIFS(Setup!$K$13:$K$212,J444)=0),AND(K444&lt;&gt;"",COUNTIFS(Setup!$L$13:$L$212,K444)=0),AND(L444&lt;&gt;"",COUNTIFS(Setup!$M$13:$M$212,L444)=0),AND(M444&lt;&gt;"",COUNTIFS(Setup!$N$13:$N$212,M444)=0),AND(N444&lt;&gt;"",COUNTIFS(Setup!$O$13:$O$212,N444)=0),AND(O444&lt;&gt;"",COUNTIFS(Setup!$P$13:$P$212,O444)=0),AND(P444&lt;&gt;"",COUNTIFS(Setup!$Q$13:$Q$212,P444)=0),AND(V444&lt;&gt;"",COUNTIFS(Setup!$R$13:$R$212,V444)=0),AND(W444&lt;&gt;"",COUNTIFS(Setup!$R$13:$R$212,W444)=0),AND(X444&lt;&gt;"",COUNTIFS(Setup!$S$13:$S$212,X444)=0),AND(Y444&lt;&gt;"",COUNTIFS(Setup!$S$13:$S$212,Y444)=0),AND(Z444&lt;&gt;"",COUNTIFS(Setup!$T$13:$T$212,Z444)=0)),"Use listed categories",IF(J444="Pending","Confirm work-relatedness",IF(COUNTIFS($AI$9:$AI$1008,AI444,$C$9:$C$1008,"&lt;&gt;"&amp;C444)&gt;0,"Event dates disagree",IF(OR(AND(Q444&lt;&gt;"",OR(NOT(ISNUMBER(Q444)),Q444&lt;0)),AND(R444&lt;&gt;"",OR(NOT(ISNUMBER(R444)),R444&lt;0)),AND(S444&lt;&gt;"",OR(NOT(ISNUMBER(S444)),S444&lt;0))),"Check days / cost",IF(AND(I444="Lost time",OR(NOT(ISNUMBER(Q444)),Q444&lt;1)),"Enter lost days",IF(AND(I444="Restricted / modified work",OR(NOT(ISNUMBER(R444)),R444&lt;1)),"Enter restricted days",IF(AND(Z444="Closed",NOT(ISNUMBER(AB444))),"Enter closure date",IF(AND(ISNUMBER(AB444),OR(AB444&lt;C444,AB444&gt;TODAY())),"Check closure date","Ready"))))))))))))))</f>
        <v/>
      </c>
    </row>
    <row r="445" spans="1:37" ht="24.95" customHeight="1">
      <c r="A445" s="17"/>
      <c r="B445" s="17"/>
      <c r="C445" s="18"/>
      <c r="D445" s="19"/>
      <c r="E445" s="20"/>
      <c r="F445" s="20"/>
      <c r="G445" s="20"/>
      <c r="H445" s="20"/>
      <c r="I445" s="20"/>
      <c r="J445" s="20"/>
      <c r="K445" s="20"/>
      <c r="L445" s="20"/>
      <c r="M445" s="20"/>
      <c r="N445" s="20"/>
      <c r="O445" s="20"/>
      <c r="P445" s="20"/>
      <c r="Q445" s="21"/>
      <c r="R445" s="21"/>
      <c r="S445" s="22"/>
      <c r="T445" s="20"/>
      <c r="U445" s="20"/>
      <c r="V445" s="20"/>
      <c r="W445" s="20"/>
      <c r="X445" s="20"/>
      <c r="Y445" s="20"/>
      <c r="Z445" s="20"/>
      <c r="AA445" s="20"/>
      <c r="AB445" s="18"/>
      <c r="AC445" s="20"/>
      <c r="AD445" s="15" t="str">
        <f t="shared" si="36"/>
        <v/>
      </c>
      <c r="AE445" s="16" t="str">
        <f t="shared" si="37"/>
        <v/>
      </c>
      <c r="AF445" s="15" t="str">
        <f t="shared" si="38"/>
        <v/>
      </c>
      <c r="AG445" s="15">
        <f t="shared" si="39"/>
        <v>0</v>
      </c>
      <c r="AH445" s="15">
        <f t="shared" si="40"/>
        <v>0</v>
      </c>
      <c r="AI445" s="15" t="str">
        <f t="shared" si="41"/>
        <v/>
      </c>
      <c r="AJ445" s="15" t="str">
        <f>IF(AI445="","",IF(COUNTIFS($AI$9:AI445,AI445)=1,1,0))</f>
        <v/>
      </c>
      <c r="AK445" s="15" t="str">
        <f ca="1">IF(COUNTA(A445:AC445)=0,"",IF(OR(NOT(ISNUMBER(C445)),C445&lt;1),"Missing / invalid date",IF(A445="","Missing case ID",IF(COUNTIFS($A$9:$A$1008,A445)&gt;1,"Duplicate case ID",IF(C445&gt;TODAY(),"Future incident date",IF(OR(E445="",F445="",G445="",H445="",I445="",J445=""),"Complete required fields",IF(OR(AND(E445&lt;&gt;"",COUNTIFS(Setup!$F$13:$F$212,E445)=0),AND(F445&lt;&gt;"",COUNTIFS(Setup!$G$13:$G$212,F445)=0),AND(G445&lt;&gt;"",COUNTIFS(Setup!$H$13:$H$212,G445)=0),AND(H445&lt;&gt;"",COUNTIFS(Setup!$I$13:$I$212,H445)=0),AND(I445&lt;&gt;"",COUNTIFS(Setup!$J$13:$J$212,I445)=0),AND(J445&lt;&gt;"",COUNTIFS(Setup!$K$13:$K$212,J445)=0),AND(K445&lt;&gt;"",COUNTIFS(Setup!$L$13:$L$212,K445)=0),AND(L445&lt;&gt;"",COUNTIFS(Setup!$M$13:$M$212,L445)=0),AND(M445&lt;&gt;"",COUNTIFS(Setup!$N$13:$N$212,M445)=0),AND(N445&lt;&gt;"",COUNTIFS(Setup!$O$13:$O$212,N445)=0),AND(O445&lt;&gt;"",COUNTIFS(Setup!$P$13:$P$212,O445)=0),AND(P445&lt;&gt;"",COUNTIFS(Setup!$Q$13:$Q$212,P445)=0),AND(V445&lt;&gt;"",COUNTIFS(Setup!$R$13:$R$212,V445)=0),AND(W445&lt;&gt;"",COUNTIFS(Setup!$R$13:$R$212,W445)=0),AND(X445&lt;&gt;"",COUNTIFS(Setup!$S$13:$S$212,X445)=0),AND(Y445&lt;&gt;"",COUNTIFS(Setup!$S$13:$S$212,Y445)=0),AND(Z445&lt;&gt;"",COUNTIFS(Setup!$T$13:$T$212,Z445)=0)),"Use listed categories",IF(J445="Pending","Confirm work-relatedness",IF(COUNTIFS($AI$9:$AI$1008,AI445,$C$9:$C$1008,"&lt;&gt;"&amp;C445)&gt;0,"Event dates disagree",IF(OR(AND(Q445&lt;&gt;"",OR(NOT(ISNUMBER(Q445)),Q445&lt;0)),AND(R445&lt;&gt;"",OR(NOT(ISNUMBER(R445)),R445&lt;0)),AND(S445&lt;&gt;"",OR(NOT(ISNUMBER(S445)),S445&lt;0))),"Check days / cost",IF(AND(I445="Lost time",OR(NOT(ISNUMBER(Q445)),Q445&lt;1)),"Enter lost days",IF(AND(I445="Restricted / modified work",OR(NOT(ISNUMBER(R445)),R445&lt;1)),"Enter restricted days",IF(AND(Z445="Closed",NOT(ISNUMBER(AB445))),"Enter closure date",IF(AND(ISNUMBER(AB445),OR(AB445&lt;C445,AB445&gt;TODAY())),"Check closure date","Ready"))))))))))))))</f>
        <v/>
      </c>
    </row>
    <row r="446" spans="1:37" ht="24.95" customHeight="1">
      <c r="A446" s="23"/>
      <c r="B446" s="23"/>
      <c r="C446" s="24"/>
      <c r="D446" s="25"/>
      <c r="E446" s="26"/>
      <c r="F446" s="26"/>
      <c r="G446" s="26"/>
      <c r="H446" s="26"/>
      <c r="I446" s="26"/>
      <c r="J446" s="26"/>
      <c r="K446" s="26"/>
      <c r="L446" s="26"/>
      <c r="M446" s="26"/>
      <c r="N446" s="26"/>
      <c r="O446" s="26"/>
      <c r="P446" s="26"/>
      <c r="Q446" s="27"/>
      <c r="R446" s="27"/>
      <c r="S446" s="28"/>
      <c r="T446" s="26"/>
      <c r="U446" s="26"/>
      <c r="V446" s="26"/>
      <c r="W446" s="26"/>
      <c r="X446" s="26"/>
      <c r="Y446" s="26"/>
      <c r="Z446" s="26"/>
      <c r="AA446" s="26"/>
      <c r="AB446" s="24"/>
      <c r="AC446" s="26"/>
      <c r="AD446" s="15" t="str">
        <f t="shared" si="36"/>
        <v/>
      </c>
      <c r="AE446" s="16" t="str">
        <f t="shared" si="37"/>
        <v/>
      </c>
      <c r="AF446" s="15" t="str">
        <f t="shared" si="38"/>
        <v/>
      </c>
      <c r="AG446" s="15">
        <f t="shared" si="39"/>
        <v>0</v>
      </c>
      <c r="AH446" s="15">
        <f t="shared" si="40"/>
        <v>0</v>
      </c>
      <c r="AI446" s="15" t="str">
        <f t="shared" si="41"/>
        <v/>
      </c>
      <c r="AJ446" s="15" t="str">
        <f>IF(AI446="","",IF(COUNTIFS($AI$9:AI446,AI446)=1,1,0))</f>
        <v/>
      </c>
      <c r="AK446" s="15" t="str">
        <f ca="1">IF(COUNTA(A446:AC446)=0,"",IF(OR(NOT(ISNUMBER(C446)),C446&lt;1),"Missing / invalid date",IF(A446="","Missing case ID",IF(COUNTIFS($A$9:$A$1008,A446)&gt;1,"Duplicate case ID",IF(C446&gt;TODAY(),"Future incident date",IF(OR(E446="",F446="",G446="",H446="",I446="",J446=""),"Complete required fields",IF(OR(AND(E446&lt;&gt;"",COUNTIFS(Setup!$F$13:$F$212,E446)=0),AND(F446&lt;&gt;"",COUNTIFS(Setup!$G$13:$G$212,F446)=0),AND(G446&lt;&gt;"",COUNTIFS(Setup!$H$13:$H$212,G446)=0),AND(H446&lt;&gt;"",COUNTIFS(Setup!$I$13:$I$212,H446)=0),AND(I446&lt;&gt;"",COUNTIFS(Setup!$J$13:$J$212,I446)=0),AND(J446&lt;&gt;"",COUNTIFS(Setup!$K$13:$K$212,J446)=0),AND(K446&lt;&gt;"",COUNTIFS(Setup!$L$13:$L$212,K446)=0),AND(L446&lt;&gt;"",COUNTIFS(Setup!$M$13:$M$212,L446)=0),AND(M446&lt;&gt;"",COUNTIFS(Setup!$N$13:$N$212,M446)=0),AND(N446&lt;&gt;"",COUNTIFS(Setup!$O$13:$O$212,N446)=0),AND(O446&lt;&gt;"",COUNTIFS(Setup!$P$13:$P$212,O446)=0),AND(P446&lt;&gt;"",COUNTIFS(Setup!$Q$13:$Q$212,P446)=0),AND(V446&lt;&gt;"",COUNTIFS(Setup!$R$13:$R$212,V446)=0),AND(W446&lt;&gt;"",COUNTIFS(Setup!$R$13:$R$212,W446)=0),AND(X446&lt;&gt;"",COUNTIFS(Setup!$S$13:$S$212,X446)=0),AND(Y446&lt;&gt;"",COUNTIFS(Setup!$S$13:$S$212,Y446)=0),AND(Z446&lt;&gt;"",COUNTIFS(Setup!$T$13:$T$212,Z446)=0)),"Use listed categories",IF(J446="Pending","Confirm work-relatedness",IF(COUNTIFS($AI$9:$AI$1008,AI446,$C$9:$C$1008,"&lt;&gt;"&amp;C446)&gt;0,"Event dates disagree",IF(OR(AND(Q446&lt;&gt;"",OR(NOT(ISNUMBER(Q446)),Q446&lt;0)),AND(R446&lt;&gt;"",OR(NOT(ISNUMBER(R446)),R446&lt;0)),AND(S446&lt;&gt;"",OR(NOT(ISNUMBER(S446)),S446&lt;0))),"Check days / cost",IF(AND(I446="Lost time",OR(NOT(ISNUMBER(Q446)),Q446&lt;1)),"Enter lost days",IF(AND(I446="Restricted / modified work",OR(NOT(ISNUMBER(R446)),R446&lt;1)),"Enter restricted days",IF(AND(Z446="Closed",NOT(ISNUMBER(AB446))),"Enter closure date",IF(AND(ISNUMBER(AB446),OR(AB446&lt;C446,AB446&gt;TODAY())),"Check closure date","Ready"))))))))))))))</f>
        <v/>
      </c>
    </row>
    <row r="447" spans="1:37" ht="24.95" customHeight="1">
      <c r="A447" s="17"/>
      <c r="B447" s="17"/>
      <c r="C447" s="18"/>
      <c r="D447" s="19"/>
      <c r="E447" s="20"/>
      <c r="F447" s="20"/>
      <c r="G447" s="20"/>
      <c r="H447" s="20"/>
      <c r="I447" s="20"/>
      <c r="J447" s="20"/>
      <c r="K447" s="20"/>
      <c r="L447" s="20"/>
      <c r="M447" s="20"/>
      <c r="N447" s="20"/>
      <c r="O447" s="20"/>
      <c r="P447" s="20"/>
      <c r="Q447" s="21"/>
      <c r="R447" s="21"/>
      <c r="S447" s="22"/>
      <c r="T447" s="20"/>
      <c r="U447" s="20"/>
      <c r="V447" s="20"/>
      <c r="W447" s="20"/>
      <c r="X447" s="20"/>
      <c r="Y447" s="20"/>
      <c r="Z447" s="20"/>
      <c r="AA447" s="20"/>
      <c r="AB447" s="18"/>
      <c r="AC447" s="20"/>
      <c r="AD447" s="15" t="str">
        <f t="shared" si="36"/>
        <v/>
      </c>
      <c r="AE447" s="16" t="str">
        <f t="shared" si="37"/>
        <v/>
      </c>
      <c r="AF447" s="15" t="str">
        <f t="shared" si="38"/>
        <v/>
      </c>
      <c r="AG447" s="15">
        <f t="shared" si="39"/>
        <v>0</v>
      </c>
      <c r="AH447" s="15">
        <f t="shared" si="40"/>
        <v>0</v>
      </c>
      <c r="AI447" s="15" t="str">
        <f t="shared" si="41"/>
        <v/>
      </c>
      <c r="AJ447" s="15" t="str">
        <f>IF(AI447="","",IF(COUNTIFS($AI$9:AI447,AI447)=1,1,0))</f>
        <v/>
      </c>
      <c r="AK447" s="15" t="str">
        <f ca="1">IF(COUNTA(A447:AC447)=0,"",IF(OR(NOT(ISNUMBER(C447)),C447&lt;1),"Missing / invalid date",IF(A447="","Missing case ID",IF(COUNTIFS($A$9:$A$1008,A447)&gt;1,"Duplicate case ID",IF(C447&gt;TODAY(),"Future incident date",IF(OR(E447="",F447="",G447="",H447="",I447="",J447=""),"Complete required fields",IF(OR(AND(E447&lt;&gt;"",COUNTIFS(Setup!$F$13:$F$212,E447)=0),AND(F447&lt;&gt;"",COUNTIFS(Setup!$G$13:$G$212,F447)=0),AND(G447&lt;&gt;"",COUNTIFS(Setup!$H$13:$H$212,G447)=0),AND(H447&lt;&gt;"",COUNTIFS(Setup!$I$13:$I$212,H447)=0),AND(I447&lt;&gt;"",COUNTIFS(Setup!$J$13:$J$212,I447)=0),AND(J447&lt;&gt;"",COUNTIFS(Setup!$K$13:$K$212,J447)=0),AND(K447&lt;&gt;"",COUNTIFS(Setup!$L$13:$L$212,K447)=0),AND(L447&lt;&gt;"",COUNTIFS(Setup!$M$13:$M$212,L447)=0),AND(M447&lt;&gt;"",COUNTIFS(Setup!$N$13:$N$212,M447)=0),AND(N447&lt;&gt;"",COUNTIFS(Setup!$O$13:$O$212,N447)=0),AND(O447&lt;&gt;"",COUNTIFS(Setup!$P$13:$P$212,O447)=0),AND(P447&lt;&gt;"",COUNTIFS(Setup!$Q$13:$Q$212,P447)=0),AND(V447&lt;&gt;"",COUNTIFS(Setup!$R$13:$R$212,V447)=0),AND(W447&lt;&gt;"",COUNTIFS(Setup!$R$13:$R$212,W447)=0),AND(X447&lt;&gt;"",COUNTIFS(Setup!$S$13:$S$212,X447)=0),AND(Y447&lt;&gt;"",COUNTIFS(Setup!$S$13:$S$212,Y447)=0),AND(Z447&lt;&gt;"",COUNTIFS(Setup!$T$13:$T$212,Z447)=0)),"Use listed categories",IF(J447="Pending","Confirm work-relatedness",IF(COUNTIFS($AI$9:$AI$1008,AI447,$C$9:$C$1008,"&lt;&gt;"&amp;C447)&gt;0,"Event dates disagree",IF(OR(AND(Q447&lt;&gt;"",OR(NOT(ISNUMBER(Q447)),Q447&lt;0)),AND(R447&lt;&gt;"",OR(NOT(ISNUMBER(R447)),R447&lt;0)),AND(S447&lt;&gt;"",OR(NOT(ISNUMBER(S447)),S447&lt;0))),"Check days / cost",IF(AND(I447="Lost time",OR(NOT(ISNUMBER(Q447)),Q447&lt;1)),"Enter lost days",IF(AND(I447="Restricted / modified work",OR(NOT(ISNUMBER(R447)),R447&lt;1)),"Enter restricted days",IF(AND(Z447="Closed",NOT(ISNUMBER(AB447))),"Enter closure date",IF(AND(ISNUMBER(AB447),OR(AB447&lt;C447,AB447&gt;TODAY())),"Check closure date","Ready"))))))))))))))</f>
        <v/>
      </c>
    </row>
    <row r="448" spans="1:37" ht="24.95" customHeight="1">
      <c r="A448" s="23"/>
      <c r="B448" s="23"/>
      <c r="C448" s="24"/>
      <c r="D448" s="25"/>
      <c r="E448" s="26"/>
      <c r="F448" s="26"/>
      <c r="G448" s="26"/>
      <c r="H448" s="26"/>
      <c r="I448" s="26"/>
      <c r="J448" s="26"/>
      <c r="K448" s="26"/>
      <c r="L448" s="26"/>
      <c r="M448" s="26"/>
      <c r="N448" s="26"/>
      <c r="O448" s="26"/>
      <c r="P448" s="26"/>
      <c r="Q448" s="27"/>
      <c r="R448" s="27"/>
      <c r="S448" s="28"/>
      <c r="T448" s="26"/>
      <c r="U448" s="26"/>
      <c r="V448" s="26"/>
      <c r="W448" s="26"/>
      <c r="X448" s="26"/>
      <c r="Y448" s="26"/>
      <c r="Z448" s="26"/>
      <c r="AA448" s="26"/>
      <c r="AB448" s="24"/>
      <c r="AC448" s="26"/>
      <c r="AD448" s="15" t="str">
        <f t="shared" si="36"/>
        <v/>
      </c>
      <c r="AE448" s="16" t="str">
        <f t="shared" si="37"/>
        <v/>
      </c>
      <c r="AF448" s="15" t="str">
        <f t="shared" si="38"/>
        <v/>
      </c>
      <c r="AG448" s="15">
        <f t="shared" si="39"/>
        <v>0</v>
      </c>
      <c r="AH448" s="15">
        <f t="shared" si="40"/>
        <v>0</v>
      </c>
      <c r="AI448" s="15" t="str">
        <f t="shared" si="41"/>
        <v/>
      </c>
      <c r="AJ448" s="15" t="str">
        <f>IF(AI448="","",IF(COUNTIFS($AI$9:AI448,AI448)=1,1,0))</f>
        <v/>
      </c>
      <c r="AK448" s="15" t="str">
        <f ca="1">IF(COUNTA(A448:AC448)=0,"",IF(OR(NOT(ISNUMBER(C448)),C448&lt;1),"Missing / invalid date",IF(A448="","Missing case ID",IF(COUNTIFS($A$9:$A$1008,A448)&gt;1,"Duplicate case ID",IF(C448&gt;TODAY(),"Future incident date",IF(OR(E448="",F448="",G448="",H448="",I448="",J448=""),"Complete required fields",IF(OR(AND(E448&lt;&gt;"",COUNTIFS(Setup!$F$13:$F$212,E448)=0),AND(F448&lt;&gt;"",COUNTIFS(Setup!$G$13:$G$212,F448)=0),AND(G448&lt;&gt;"",COUNTIFS(Setup!$H$13:$H$212,G448)=0),AND(H448&lt;&gt;"",COUNTIFS(Setup!$I$13:$I$212,H448)=0),AND(I448&lt;&gt;"",COUNTIFS(Setup!$J$13:$J$212,I448)=0),AND(J448&lt;&gt;"",COUNTIFS(Setup!$K$13:$K$212,J448)=0),AND(K448&lt;&gt;"",COUNTIFS(Setup!$L$13:$L$212,K448)=0),AND(L448&lt;&gt;"",COUNTIFS(Setup!$M$13:$M$212,L448)=0),AND(M448&lt;&gt;"",COUNTIFS(Setup!$N$13:$N$212,M448)=0),AND(N448&lt;&gt;"",COUNTIFS(Setup!$O$13:$O$212,N448)=0),AND(O448&lt;&gt;"",COUNTIFS(Setup!$P$13:$P$212,O448)=0),AND(P448&lt;&gt;"",COUNTIFS(Setup!$Q$13:$Q$212,P448)=0),AND(V448&lt;&gt;"",COUNTIFS(Setup!$R$13:$R$212,V448)=0),AND(W448&lt;&gt;"",COUNTIFS(Setup!$R$13:$R$212,W448)=0),AND(X448&lt;&gt;"",COUNTIFS(Setup!$S$13:$S$212,X448)=0),AND(Y448&lt;&gt;"",COUNTIFS(Setup!$S$13:$S$212,Y448)=0),AND(Z448&lt;&gt;"",COUNTIFS(Setup!$T$13:$T$212,Z448)=0)),"Use listed categories",IF(J448="Pending","Confirm work-relatedness",IF(COUNTIFS($AI$9:$AI$1008,AI448,$C$9:$C$1008,"&lt;&gt;"&amp;C448)&gt;0,"Event dates disagree",IF(OR(AND(Q448&lt;&gt;"",OR(NOT(ISNUMBER(Q448)),Q448&lt;0)),AND(R448&lt;&gt;"",OR(NOT(ISNUMBER(R448)),R448&lt;0)),AND(S448&lt;&gt;"",OR(NOT(ISNUMBER(S448)),S448&lt;0))),"Check days / cost",IF(AND(I448="Lost time",OR(NOT(ISNUMBER(Q448)),Q448&lt;1)),"Enter lost days",IF(AND(I448="Restricted / modified work",OR(NOT(ISNUMBER(R448)),R448&lt;1)),"Enter restricted days",IF(AND(Z448="Closed",NOT(ISNUMBER(AB448))),"Enter closure date",IF(AND(ISNUMBER(AB448),OR(AB448&lt;C448,AB448&gt;TODAY())),"Check closure date","Ready"))))))))))))))</f>
        <v/>
      </c>
    </row>
    <row r="449" spans="1:37" ht="24.95" customHeight="1">
      <c r="A449" s="17"/>
      <c r="B449" s="17"/>
      <c r="C449" s="18"/>
      <c r="D449" s="19"/>
      <c r="E449" s="20"/>
      <c r="F449" s="20"/>
      <c r="G449" s="20"/>
      <c r="H449" s="20"/>
      <c r="I449" s="20"/>
      <c r="J449" s="20"/>
      <c r="K449" s="20"/>
      <c r="L449" s="20"/>
      <c r="M449" s="20"/>
      <c r="N449" s="20"/>
      <c r="O449" s="20"/>
      <c r="P449" s="20"/>
      <c r="Q449" s="21"/>
      <c r="R449" s="21"/>
      <c r="S449" s="22"/>
      <c r="T449" s="20"/>
      <c r="U449" s="20"/>
      <c r="V449" s="20"/>
      <c r="W449" s="20"/>
      <c r="X449" s="20"/>
      <c r="Y449" s="20"/>
      <c r="Z449" s="20"/>
      <c r="AA449" s="20"/>
      <c r="AB449" s="18"/>
      <c r="AC449" s="20"/>
      <c r="AD449" s="15" t="str">
        <f t="shared" si="36"/>
        <v/>
      </c>
      <c r="AE449" s="16" t="str">
        <f t="shared" si="37"/>
        <v/>
      </c>
      <c r="AF449" s="15" t="str">
        <f t="shared" si="38"/>
        <v/>
      </c>
      <c r="AG449" s="15">
        <f t="shared" si="39"/>
        <v>0</v>
      </c>
      <c r="AH449" s="15">
        <f t="shared" si="40"/>
        <v>0</v>
      </c>
      <c r="AI449" s="15" t="str">
        <f t="shared" si="41"/>
        <v/>
      </c>
      <c r="AJ449" s="15" t="str">
        <f>IF(AI449="","",IF(COUNTIFS($AI$9:AI449,AI449)=1,1,0))</f>
        <v/>
      </c>
      <c r="AK449" s="15" t="str">
        <f ca="1">IF(COUNTA(A449:AC449)=0,"",IF(OR(NOT(ISNUMBER(C449)),C449&lt;1),"Missing / invalid date",IF(A449="","Missing case ID",IF(COUNTIFS($A$9:$A$1008,A449)&gt;1,"Duplicate case ID",IF(C449&gt;TODAY(),"Future incident date",IF(OR(E449="",F449="",G449="",H449="",I449="",J449=""),"Complete required fields",IF(OR(AND(E449&lt;&gt;"",COUNTIFS(Setup!$F$13:$F$212,E449)=0),AND(F449&lt;&gt;"",COUNTIFS(Setup!$G$13:$G$212,F449)=0),AND(G449&lt;&gt;"",COUNTIFS(Setup!$H$13:$H$212,G449)=0),AND(H449&lt;&gt;"",COUNTIFS(Setup!$I$13:$I$212,H449)=0),AND(I449&lt;&gt;"",COUNTIFS(Setup!$J$13:$J$212,I449)=0),AND(J449&lt;&gt;"",COUNTIFS(Setup!$K$13:$K$212,J449)=0),AND(K449&lt;&gt;"",COUNTIFS(Setup!$L$13:$L$212,K449)=0),AND(L449&lt;&gt;"",COUNTIFS(Setup!$M$13:$M$212,L449)=0),AND(M449&lt;&gt;"",COUNTIFS(Setup!$N$13:$N$212,M449)=0),AND(N449&lt;&gt;"",COUNTIFS(Setup!$O$13:$O$212,N449)=0),AND(O449&lt;&gt;"",COUNTIFS(Setup!$P$13:$P$212,O449)=0),AND(P449&lt;&gt;"",COUNTIFS(Setup!$Q$13:$Q$212,P449)=0),AND(V449&lt;&gt;"",COUNTIFS(Setup!$R$13:$R$212,V449)=0),AND(W449&lt;&gt;"",COUNTIFS(Setup!$R$13:$R$212,W449)=0),AND(X449&lt;&gt;"",COUNTIFS(Setup!$S$13:$S$212,X449)=0),AND(Y449&lt;&gt;"",COUNTIFS(Setup!$S$13:$S$212,Y449)=0),AND(Z449&lt;&gt;"",COUNTIFS(Setup!$T$13:$T$212,Z449)=0)),"Use listed categories",IF(J449="Pending","Confirm work-relatedness",IF(COUNTIFS($AI$9:$AI$1008,AI449,$C$9:$C$1008,"&lt;&gt;"&amp;C449)&gt;0,"Event dates disagree",IF(OR(AND(Q449&lt;&gt;"",OR(NOT(ISNUMBER(Q449)),Q449&lt;0)),AND(R449&lt;&gt;"",OR(NOT(ISNUMBER(R449)),R449&lt;0)),AND(S449&lt;&gt;"",OR(NOT(ISNUMBER(S449)),S449&lt;0))),"Check days / cost",IF(AND(I449="Lost time",OR(NOT(ISNUMBER(Q449)),Q449&lt;1)),"Enter lost days",IF(AND(I449="Restricted / modified work",OR(NOT(ISNUMBER(R449)),R449&lt;1)),"Enter restricted days",IF(AND(Z449="Closed",NOT(ISNUMBER(AB449))),"Enter closure date",IF(AND(ISNUMBER(AB449),OR(AB449&lt;C449,AB449&gt;TODAY())),"Check closure date","Ready"))))))))))))))</f>
        <v/>
      </c>
    </row>
    <row r="450" spans="1:37" ht="24.95" customHeight="1">
      <c r="A450" s="23"/>
      <c r="B450" s="23"/>
      <c r="C450" s="24"/>
      <c r="D450" s="25"/>
      <c r="E450" s="26"/>
      <c r="F450" s="26"/>
      <c r="G450" s="26"/>
      <c r="H450" s="26"/>
      <c r="I450" s="26"/>
      <c r="J450" s="26"/>
      <c r="K450" s="26"/>
      <c r="L450" s="26"/>
      <c r="M450" s="26"/>
      <c r="N450" s="26"/>
      <c r="O450" s="26"/>
      <c r="P450" s="26"/>
      <c r="Q450" s="27"/>
      <c r="R450" s="27"/>
      <c r="S450" s="28"/>
      <c r="T450" s="26"/>
      <c r="U450" s="26"/>
      <c r="V450" s="26"/>
      <c r="W450" s="26"/>
      <c r="X450" s="26"/>
      <c r="Y450" s="26"/>
      <c r="Z450" s="26"/>
      <c r="AA450" s="26"/>
      <c r="AB450" s="24"/>
      <c r="AC450" s="26"/>
      <c r="AD450" s="15" t="str">
        <f t="shared" si="36"/>
        <v/>
      </c>
      <c r="AE450" s="16" t="str">
        <f t="shared" si="37"/>
        <v/>
      </c>
      <c r="AF450" s="15" t="str">
        <f t="shared" si="38"/>
        <v/>
      </c>
      <c r="AG450" s="15">
        <f t="shared" si="39"/>
        <v>0</v>
      </c>
      <c r="AH450" s="15">
        <f t="shared" si="40"/>
        <v>0</v>
      </c>
      <c r="AI450" s="15" t="str">
        <f t="shared" si="41"/>
        <v/>
      </c>
      <c r="AJ450" s="15" t="str">
        <f>IF(AI450="","",IF(COUNTIFS($AI$9:AI450,AI450)=1,1,0))</f>
        <v/>
      </c>
      <c r="AK450" s="15" t="str">
        <f ca="1">IF(COUNTA(A450:AC450)=0,"",IF(OR(NOT(ISNUMBER(C450)),C450&lt;1),"Missing / invalid date",IF(A450="","Missing case ID",IF(COUNTIFS($A$9:$A$1008,A450)&gt;1,"Duplicate case ID",IF(C450&gt;TODAY(),"Future incident date",IF(OR(E450="",F450="",G450="",H450="",I450="",J450=""),"Complete required fields",IF(OR(AND(E450&lt;&gt;"",COUNTIFS(Setup!$F$13:$F$212,E450)=0),AND(F450&lt;&gt;"",COUNTIFS(Setup!$G$13:$G$212,F450)=0),AND(G450&lt;&gt;"",COUNTIFS(Setup!$H$13:$H$212,G450)=0),AND(H450&lt;&gt;"",COUNTIFS(Setup!$I$13:$I$212,H450)=0),AND(I450&lt;&gt;"",COUNTIFS(Setup!$J$13:$J$212,I450)=0),AND(J450&lt;&gt;"",COUNTIFS(Setup!$K$13:$K$212,J450)=0),AND(K450&lt;&gt;"",COUNTIFS(Setup!$L$13:$L$212,K450)=0),AND(L450&lt;&gt;"",COUNTIFS(Setup!$M$13:$M$212,L450)=0),AND(M450&lt;&gt;"",COUNTIFS(Setup!$N$13:$N$212,M450)=0),AND(N450&lt;&gt;"",COUNTIFS(Setup!$O$13:$O$212,N450)=0),AND(O450&lt;&gt;"",COUNTIFS(Setup!$P$13:$P$212,O450)=0),AND(P450&lt;&gt;"",COUNTIFS(Setup!$Q$13:$Q$212,P450)=0),AND(V450&lt;&gt;"",COUNTIFS(Setup!$R$13:$R$212,V450)=0),AND(W450&lt;&gt;"",COUNTIFS(Setup!$R$13:$R$212,W450)=0),AND(X450&lt;&gt;"",COUNTIFS(Setup!$S$13:$S$212,X450)=0),AND(Y450&lt;&gt;"",COUNTIFS(Setup!$S$13:$S$212,Y450)=0),AND(Z450&lt;&gt;"",COUNTIFS(Setup!$T$13:$T$212,Z450)=0)),"Use listed categories",IF(J450="Pending","Confirm work-relatedness",IF(COUNTIFS($AI$9:$AI$1008,AI450,$C$9:$C$1008,"&lt;&gt;"&amp;C450)&gt;0,"Event dates disagree",IF(OR(AND(Q450&lt;&gt;"",OR(NOT(ISNUMBER(Q450)),Q450&lt;0)),AND(R450&lt;&gt;"",OR(NOT(ISNUMBER(R450)),R450&lt;0)),AND(S450&lt;&gt;"",OR(NOT(ISNUMBER(S450)),S450&lt;0))),"Check days / cost",IF(AND(I450="Lost time",OR(NOT(ISNUMBER(Q450)),Q450&lt;1)),"Enter lost days",IF(AND(I450="Restricted / modified work",OR(NOT(ISNUMBER(R450)),R450&lt;1)),"Enter restricted days",IF(AND(Z450="Closed",NOT(ISNUMBER(AB450))),"Enter closure date",IF(AND(ISNUMBER(AB450),OR(AB450&lt;C450,AB450&gt;TODAY())),"Check closure date","Ready"))))))))))))))</f>
        <v/>
      </c>
    </row>
    <row r="451" spans="1:37" ht="24.95" customHeight="1">
      <c r="A451" s="17"/>
      <c r="B451" s="17"/>
      <c r="C451" s="18"/>
      <c r="D451" s="19"/>
      <c r="E451" s="20"/>
      <c r="F451" s="20"/>
      <c r="G451" s="20"/>
      <c r="H451" s="20"/>
      <c r="I451" s="20"/>
      <c r="J451" s="20"/>
      <c r="K451" s="20"/>
      <c r="L451" s="20"/>
      <c r="M451" s="20"/>
      <c r="N451" s="20"/>
      <c r="O451" s="20"/>
      <c r="P451" s="20"/>
      <c r="Q451" s="21"/>
      <c r="R451" s="21"/>
      <c r="S451" s="22"/>
      <c r="T451" s="20"/>
      <c r="U451" s="20"/>
      <c r="V451" s="20"/>
      <c r="W451" s="20"/>
      <c r="X451" s="20"/>
      <c r="Y451" s="20"/>
      <c r="Z451" s="20"/>
      <c r="AA451" s="20"/>
      <c r="AB451" s="18"/>
      <c r="AC451" s="20"/>
      <c r="AD451" s="15" t="str">
        <f t="shared" si="36"/>
        <v/>
      </c>
      <c r="AE451" s="16" t="str">
        <f t="shared" si="37"/>
        <v/>
      </c>
      <c r="AF451" s="15" t="str">
        <f t="shared" si="38"/>
        <v/>
      </c>
      <c r="AG451" s="15">
        <f t="shared" si="39"/>
        <v>0</v>
      </c>
      <c r="AH451" s="15">
        <f t="shared" si="40"/>
        <v>0</v>
      </c>
      <c r="AI451" s="15" t="str">
        <f t="shared" si="41"/>
        <v/>
      </c>
      <c r="AJ451" s="15" t="str">
        <f>IF(AI451="","",IF(COUNTIFS($AI$9:AI451,AI451)=1,1,0))</f>
        <v/>
      </c>
      <c r="AK451" s="15" t="str">
        <f ca="1">IF(COUNTA(A451:AC451)=0,"",IF(OR(NOT(ISNUMBER(C451)),C451&lt;1),"Missing / invalid date",IF(A451="","Missing case ID",IF(COUNTIFS($A$9:$A$1008,A451)&gt;1,"Duplicate case ID",IF(C451&gt;TODAY(),"Future incident date",IF(OR(E451="",F451="",G451="",H451="",I451="",J451=""),"Complete required fields",IF(OR(AND(E451&lt;&gt;"",COUNTIFS(Setup!$F$13:$F$212,E451)=0),AND(F451&lt;&gt;"",COUNTIFS(Setup!$G$13:$G$212,F451)=0),AND(G451&lt;&gt;"",COUNTIFS(Setup!$H$13:$H$212,G451)=0),AND(H451&lt;&gt;"",COUNTIFS(Setup!$I$13:$I$212,H451)=0),AND(I451&lt;&gt;"",COUNTIFS(Setup!$J$13:$J$212,I451)=0),AND(J451&lt;&gt;"",COUNTIFS(Setup!$K$13:$K$212,J451)=0),AND(K451&lt;&gt;"",COUNTIFS(Setup!$L$13:$L$212,K451)=0),AND(L451&lt;&gt;"",COUNTIFS(Setup!$M$13:$M$212,L451)=0),AND(M451&lt;&gt;"",COUNTIFS(Setup!$N$13:$N$212,M451)=0),AND(N451&lt;&gt;"",COUNTIFS(Setup!$O$13:$O$212,N451)=0),AND(O451&lt;&gt;"",COUNTIFS(Setup!$P$13:$P$212,O451)=0),AND(P451&lt;&gt;"",COUNTIFS(Setup!$Q$13:$Q$212,P451)=0),AND(V451&lt;&gt;"",COUNTIFS(Setup!$R$13:$R$212,V451)=0),AND(W451&lt;&gt;"",COUNTIFS(Setup!$R$13:$R$212,W451)=0),AND(X451&lt;&gt;"",COUNTIFS(Setup!$S$13:$S$212,X451)=0),AND(Y451&lt;&gt;"",COUNTIFS(Setup!$S$13:$S$212,Y451)=0),AND(Z451&lt;&gt;"",COUNTIFS(Setup!$T$13:$T$212,Z451)=0)),"Use listed categories",IF(J451="Pending","Confirm work-relatedness",IF(COUNTIFS($AI$9:$AI$1008,AI451,$C$9:$C$1008,"&lt;&gt;"&amp;C451)&gt;0,"Event dates disagree",IF(OR(AND(Q451&lt;&gt;"",OR(NOT(ISNUMBER(Q451)),Q451&lt;0)),AND(R451&lt;&gt;"",OR(NOT(ISNUMBER(R451)),R451&lt;0)),AND(S451&lt;&gt;"",OR(NOT(ISNUMBER(S451)),S451&lt;0))),"Check days / cost",IF(AND(I451="Lost time",OR(NOT(ISNUMBER(Q451)),Q451&lt;1)),"Enter lost days",IF(AND(I451="Restricted / modified work",OR(NOT(ISNUMBER(R451)),R451&lt;1)),"Enter restricted days",IF(AND(Z451="Closed",NOT(ISNUMBER(AB451))),"Enter closure date",IF(AND(ISNUMBER(AB451),OR(AB451&lt;C451,AB451&gt;TODAY())),"Check closure date","Ready"))))))))))))))</f>
        <v/>
      </c>
    </row>
    <row r="452" spans="1:37" ht="24.95" customHeight="1">
      <c r="A452" s="23"/>
      <c r="B452" s="23"/>
      <c r="C452" s="24"/>
      <c r="D452" s="25"/>
      <c r="E452" s="26"/>
      <c r="F452" s="26"/>
      <c r="G452" s="26"/>
      <c r="H452" s="26"/>
      <c r="I452" s="26"/>
      <c r="J452" s="26"/>
      <c r="K452" s="26"/>
      <c r="L452" s="26"/>
      <c r="M452" s="26"/>
      <c r="N452" s="26"/>
      <c r="O452" s="26"/>
      <c r="P452" s="26"/>
      <c r="Q452" s="27"/>
      <c r="R452" s="27"/>
      <c r="S452" s="28"/>
      <c r="T452" s="26"/>
      <c r="U452" s="26"/>
      <c r="V452" s="26"/>
      <c r="W452" s="26"/>
      <c r="X452" s="26"/>
      <c r="Y452" s="26"/>
      <c r="Z452" s="26"/>
      <c r="AA452" s="26"/>
      <c r="AB452" s="24"/>
      <c r="AC452" s="26"/>
      <c r="AD452" s="15" t="str">
        <f t="shared" si="36"/>
        <v/>
      </c>
      <c r="AE452" s="16" t="str">
        <f t="shared" si="37"/>
        <v/>
      </c>
      <c r="AF452" s="15" t="str">
        <f t="shared" si="38"/>
        <v/>
      </c>
      <c r="AG452" s="15">
        <f t="shared" si="39"/>
        <v>0</v>
      </c>
      <c r="AH452" s="15">
        <f t="shared" si="40"/>
        <v>0</v>
      </c>
      <c r="AI452" s="15" t="str">
        <f t="shared" si="41"/>
        <v/>
      </c>
      <c r="AJ452" s="15" t="str">
        <f>IF(AI452="","",IF(COUNTIFS($AI$9:AI452,AI452)=1,1,0))</f>
        <v/>
      </c>
      <c r="AK452" s="15" t="str">
        <f ca="1">IF(COUNTA(A452:AC452)=0,"",IF(OR(NOT(ISNUMBER(C452)),C452&lt;1),"Missing / invalid date",IF(A452="","Missing case ID",IF(COUNTIFS($A$9:$A$1008,A452)&gt;1,"Duplicate case ID",IF(C452&gt;TODAY(),"Future incident date",IF(OR(E452="",F452="",G452="",H452="",I452="",J452=""),"Complete required fields",IF(OR(AND(E452&lt;&gt;"",COUNTIFS(Setup!$F$13:$F$212,E452)=0),AND(F452&lt;&gt;"",COUNTIFS(Setup!$G$13:$G$212,F452)=0),AND(G452&lt;&gt;"",COUNTIFS(Setup!$H$13:$H$212,G452)=0),AND(H452&lt;&gt;"",COUNTIFS(Setup!$I$13:$I$212,H452)=0),AND(I452&lt;&gt;"",COUNTIFS(Setup!$J$13:$J$212,I452)=0),AND(J452&lt;&gt;"",COUNTIFS(Setup!$K$13:$K$212,J452)=0),AND(K452&lt;&gt;"",COUNTIFS(Setup!$L$13:$L$212,K452)=0),AND(L452&lt;&gt;"",COUNTIFS(Setup!$M$13:$M$212,L452)=0),AND(M452&lt;&gt;"",COUNTIFS(Setup!$N$13:$N$212,M452)=0),AND(N452&lt;&gt;"",COUNTIFS(Setup!$O$13:$O$212,N452)=0),AND(O452&lt;&gt;"",COUNTIFS(Setup!$P$13:$P$212,O452)=0),AND(P452&lt;&gt;"",COUNTIFS(Setup!$Q$13:$Q$212,P452)=0),AND(V452&lt;&gt;"",COUNTIFS(Setup!$R$13:$R$212,V452)=0),AND(W452&lt;&gt;"",COUNTIFS(Setup!$R$13:$R$212,W452)=0),AND(X452&lt;&gt;"",COUNTIFS(Setup!$S$13:$S$212,X452)=0),AND(Y452&lt;&gt;"",COUNTIFS(Setup!$S$13:$S$212,Y452)=0),AND(Z452&lt;&gt;"",COUNTIFS(Setup!$T$13:$T$212,Z452)=0)),"Use listed categories",IF(J452="Pending","Confirm work-relatedness",IF(COUNTIFS($AI$9:$AI$1008,AI452,$C$9:$C$1008,"&lt;&gt;"&amp;C452)&gt;0,"Event dates disagree",IF(OR(AND(Q452&lt;&gt;"",OR(NOT(ISNUMBER(Q452)),Q452&lt;0)),AND(R452&lt;&gt;"",OR(NOT(ISNUMBER(R452)),R452&lt;0)),AND(S452&lt;&gt;"",OR(NOT(ISNUMBER(S452)),S452&lt;0))),"Check days / cost",IF(AND(I452="Lost time",OR(NOT(ISNUMBER(Q452)),Q452&lt;1)),"Enter lost days",IF(AND(I452="Restricted / modified work",OR(NOT(ISNUMBER(R452)),R452&lt;1)),"Enter restricted days",IF(AND(Z452="Closed",NOT(ISNUMBER(AB452))),"Enter closure date",IF(AND(ISNUMBER(AB452),OR(AB452&lt;C452,AB452&gt;TODAY())),"Check closure date","Ready"))))))))))))))</f>
        <v/>
      </c>
    </row>
    <row r="453" spans="1:37" ht="24.95" customHeight="1">
      <c r="A453" s="17"/>
      <c r="B453" s="17"/>
      <c r="C453" s="18"/>
      <c r="D453" s="19"/>
      <c r="E453" s="20"/>
      <c r="F453" s="20"/>
      <c r="G453" s="20"/>
      <c r="H453" s="20"/>
      <c r="I453" s="20"/>
      <c r="J453" s="20"/>
      <c r="K453" s="20"/>
      <c r="L453" s="20"/>
      <c r="M453" s="20"/>
      <c r="N453" s="20"/>
      <c r="O453" s="20"/>
      <c r="P453" s="20"/>
      <c r="Q453" s="21"/>
      <c r="R453" s="21"/>
      <c r="S453" s="22"/>
      <c r="T453" s="20"/>
      <c r="U453" s="20"/>
      <c r="V453" s="20"/>
      <c r="W453" s="20"/>
      <c r="X453" s="20"/>
      <c r="Y453" s="20"/>
      <c r="Z453" s="20"/>
      <c r="AA453" s="20"/>
      <c r="AB453" s="18"/>
      <c r="AC453" s="20"/>
      <c r="AD453" s="15" t="str">
        <f t="shared" si="36"/>
        <v/>
      </c>
      <c r="AE453" s="16" t="str">
        <f t="shared" si="37"/>
        <v/>
      </c>
      <c r="AF453" s="15" t="str">
        <f t="shared" si="38"/>
        <v/>
      </c>
      <c r="AG453" s="15">
        <f t="shared" si="39"/>
        <v>0</v>
      </c>
      <c r="AH453" s="15">
        <f t="shared" si="40"/>
        <v>0</v>
      </c>
      <c r="AI453" s="15" t="str">
        <f t="shared" si="41"/>
        <v/>
      </c>
      <c r="AJ453" s="15" t="str">
        <f>IF(AI453="","",IF(COUNTIFS($AI$9:AI453,AI453)=1,1,0))</f>
        <v/>
      </c>
      <c r="AK453" s="15" t="str">
        <f ca="1">IF(COUNTA(A453:AC453)=0,"",IF(OR(NOT(ISNUMBER(C453)),C453&lt;1),"Missing / invalid date",IF(A453="","Missing case ID",IF(COUNTIFS($A$9:$A$1008,A453)&gt;1,"Duplicate case ID",IF(C453&gt;TODAY(),"Future incident date",IF(OR(E453="",F453="",G453="",H453="",I453="",J453=""),"Complete required fields",IF(OR(AND(E453&lt;&gt;"",COUNTIFS(Setup!$F$13:$F$212,E453)=0),AND(F453&lt;&gt;"",COUNTIFS(Setup!$G$13:$G$212,F453)=0),AND(G453&lt;&gt;"",COUNTIFS(Setup!$H$13:$H$212,G453)=0),AND(H453&lt;&gt;"",COUNTIFS(Setup!$I$13:$I$212,H453)=0),AND(I453&lt;&gt;"",COUNTIFS(Setup!$J$13:$J$212,I453)=0),AND(J453&lt;&gt;"",COUNTIFS(Setup!$K$13:$K$212,J453)=0),AND(K453&lt;&gt;"",COUNTIFS(Setup!$L$13:$L$212,K453)=0),AND(L453&lt;&gt;"",COUNTIFS(Setup!$M$13:$M$212,L453)=0),AND(M453&lt;&gt;"",COUNTIFS(Setup!$N$13:$N$212,M453)=0),AND(N453&lt;&gt;"",COUNTIFS(Setup!$O$13:$O$212,N453)=0),AND(O453&lt;&gt;"",COUNTIFS(Setup!$P$13:$P$212,O453)=0),AND(P453&lt;&gt;"",COUNTIFS(Setup!$Q$13:$Q$212,P453)=0),AND(V453&lt;&gt;"",COUNTIFS(Setup!$R$13:$R$212,V453)=0),AND(W453&lt;&gt;"",COUNTIFS(Setup!$R$13:$R$212,W453)=0),AND(X453&lt;&gt;"",COUNTIFS(Setup!$S$13:$S$212,X453)=0),AND(Y453&lt;&gt;"",COUNTIFS(Setup!$S$13:$S$212,Y453)=0),AND(Z453&lt;&gt;"",COUNTIFS(Setup!$T$13:$T$212,Z453)=0)),"Use listed categories",IF(J453="Pending","Confirm work-relatedness",IF(COUNTIFS($AI$9:$AI$1008,AI453,$C$9:$C$1008,"&lt;&gt;"&amp;C453)&gt;0,"Event dates disagree",IF(OR(AND(Q453&lt;&gt;"",OR(NOT(ISNUMBER(Q453)),Q453&lt;0)),AND(R453&lt;&gt;"",OR(NOT(ISNUMBER(R453)),R453&lt;0)),AND(S453&lt;&gt;"",OR(NOT(ISNUMBER(S453)),S453&lt;0))),"Check days / cost",IF(AND(I453="Lost time",OR(NOT(ISNUMBER(Q453)),Q453&lt;1)),"Enter lost days",IF(AND(I453="Restricted / modified work",OR(NOT(ISNUMBER(R453)),R453&lt;1)),"Enter restricted days",IF(AND(Z453="Closed",NOT(ISNUMBER(AB453))),"Enter closure date",IF(AND(ISNUMBER(AB453),OR(AB453&lt;C453,AB453&gt;TODAY())),"Check closure date","Ready"))))))))))))))</f>
        <v/>
      </c>
    </row>
    <row r="454" spans="1:37" ht="24.95" customHeight="1">
      <c r="A454" s="23"/>
      <c r="B454" s="23"/>
      <c r="C454" s="24"/>
      <c r="D454" s="25"/>
      <c r="E454" s="26"/>
      <c r="F454" s="26"/>
      <c r="G454" s="26"/>
      <c r="H454" s="26"/>
      <c r="I454" s="26"/>
      <c r="J454" s="26"/>
      <c r="K454" s="26"/>
      <c r="L454" s="26"/>
      <c r="M454" s="26"/>
      <c r="N454" s="26"/>
      <c r="O454" s="26"/>
      <c r="P454" s="26"/>
      <c r="Q454" s="27"/>
      <c r="R454" s="27"/>
      <c r="S454" s="28"/>
      <c r="T454" s="26"/>
      <c r="U454" s="26"/>
      <c r="V454" s="26"/>
      <c r="W454" s="26"/>
      <c r="X454" s="26"/>
      <c r="Y454" s="26"/>
      <c r="Z454" s="26"/>
      <c r="AA454" s="26"/>
      <c r="AB454" s="24"/>
      <c r="AC454" s="26"/>
      <c r="AD454" s="15" t="str">
        <f t="shared" si="36"/>
        <v/>
      </c>
      <c r="AE454" s="16" t="str">
        <f t="shared" si="37"/>
        <v/>
      </c>
      <c r="AF454" s="15" t="str">
        <f t="shared" si="38"/>
        <v/>
      </c>
      <c r="AG454" s="15">
        <f t="shared" si="39"/>
        <v>0</v>
      </c>
      <c r="AH454" s="15">
        <f t="shared" si="40"/>
        <v>0</v>
      </c>
      <c r="AI454" s="15" t="str">
        <f t="shared" si="41"/>
        <v/>
      </c>
      <c r="AJ454" s="15" t="str">
        <f>IF(AI454="","",IF(COUNTIFS($AI$9:AI454,AI454)=1,1,0))</f>
        <v/>
      </c>
      <c r="AK454" s="15" t="str">
        <f ca="1">IF(COUNTA(A454:AC454)=0,"",IF(OR(NOT(ISNUMBER(C454)),C454&lt;1),"Missing / invalid date",IF(A454="","Missing case ID",IF(COUNTIFS($A$9:$A$1008,A454)&gt;1,"Duplicate case ID",IF(C454&gt;TODAY(),"Future incident date",IF(OR(E454="",F454="",G454="",H454="",I454="",J454=""),"Complete required fields",IF(OR(AND(E454&lt;&gt;"",COUNTIFS(Setup!$F$13:$F$212,E454)=0),AND(F454&lt;&gt;"",COUNTIFS(Setup!$G$13:$G$212,F454)=0),AND(G454&lt;&gt;"",COUNTIFS(Setup!$H$13:$H$212,G454)=0),AND(H454&lt;&gt;"",COUNTIFS(Setup!$I$13:$I$212,H454)=0),AND(I454&lt;&gt;"",COUNTIFS(Setup!$J$13:$J$212,I454)=0),AND(J454&lt;&gt;"",COUNTIFS(Setup!$K$13:$K$212,J454)=0),AND(K454&lt;&gt;"",COUNTIFS(Setup!$L$13:$L$212,K454)=0),AND(L454&lt;&gt;"",COUNTIFS(Setup!$M$13:$M$212,L454)=0),AND(M454&lt;&gt;"",COUNTIFS(Setup!$N$13:$N$212,M454)=0),AND(N454&lt;&gt;"",COUNTIFS(Setup!$O$13:$O$212,N454)=0),AND(O454&lt;&gt;"",COUNTIFS(Setup!$P$13:$P$212,O454)=0),AND(P454&lt;&gt;"",COUNTIFS(Setup!$Q$13:$Q$212,P454)=0),AND(V454&lt;&gt;"",COUNTIFS(Setup!$R$13:$R$212,V454)=0),AND(W454&lt;&gt;"",COUNTIFS(Setup!$R$13:$R$212,W454)=0),AND(X454&lt;&gt;"",COUNTIFS(Setup!$S$13:$S$212,X454)=0),AND(Y454&lt;&gt;"",COUNTIFS(Setup!$S$13:$S$212,Y454)=0),AND(Z454&lt;&gt;"",COUNTIFS(Setup!$T$13:$T$212,Z454)=0)),"Use listed categories",IF(J454="Pending","Confirm work-relatedness",IF(COUNTIFS($AI$9:$AI$1008,AI454,$C$9:$C$1008,"&lt;&gt;"&amp;C454)&gt;0,"Event dates disagree",IF(OR(AND(Q454&lt;&gt;"",OR(NOT(ISNUMBER(Q454)),Q454&lt;0)),AND(R454&lt;&gt;"",OR(NOT(ISNUMBER(R454)),R454&lt;0)),AND(S454&lt;&gt;"",OR(NOT(ISNUMBER(S454)),S454&lt;0))),"Check days / cost",IF(AND(I454="Lost time",OR(NOT(ISNUMBER(Q454)),Q454&lt;1)),"Enter lost days",IF(AND(I454="Restricted / modified work",OR(NOT(ISNUMBER(R454)),R454&lt;1)),"Enter restricted days",IF(AND(Z454="Closed",NOT(ISNUMBER(AB454))),"Enter closure date",IF(AND(ISNUMBER(AB454),OR(AB454&lt;C454,AB454&gt;TODAY())),"Check closure date","Ready"))))))))))))))</f>
        <v/>
      </c>
    </row>
    <row r="455" spans="1:37" ht="24.95" customHeight="1">
      <c r="A455" s="17"/>
      <c r="B455" s="17"/>
      <c r="C455" s="18"/>
      <c r="D455" s="19"/>
      <c r="E455" s="20"/>
      <c r="F455" s="20"/>
      <c r="G455" s="20"/>
      <c r="H455" s="20"/>
      <c r="I455" s="20"/>
      <c r="J455" s="20"/>
      <c r="K455" s="20"/>
      <c r="L455" s="20"/>
      <c r="M455" s="20"/>
      <c r="N455" s="20"/>
      <c r="O455" s="20"/>
      <c r="P455" s="20"/>
      <c r="Q455" s="21"/>
      <c r="R455" s="21"/>
      <c r="S455" s="22"/>
      <c r="T455" s="20"/>
      <c r="U455" s="20"/>
      <c r="V455" s="20"/>
      <c r="W455" s="20"/>
      <c r="X455" s="20"/>
      <c r="Y455" s="20"/>
      <c r="Z455" s="20"/>
      <c r="AA455" s="20"/>
      <c r="AB455" s="18"/>
      <c r="AC455" s="20"/>
      <c r="AD455" s="15" t="str">
        <f t="shared" si="36"/>
        <v/>
      </c>
      <c r="AE455" s="16" t="str">
        <f t="shared" si="37"/>
        <v/>
      </c>
      <c r="AF455" s="15" t="str">
        <f t="shared" si="38"/>
        <v/>
      </c>
      <c r="AG455" s="15">
        <f t="shared" si="39"/>
        <v>0</v>
      </c>
      <c r="AH455" s="15">
        <f t="shared" si="40"/>
        <v>0</v>
      </c>
      <c r="AI455" s="15" t="str">
        <f t="shared" si="41"/>
        <v/>
      </c>
      <c r="AJ455" s="15" t="str">
        <f>IF(AI455="","",IF(COUNTIFS($AI$9:AI455,AI455)=1,1,0))</f>
        <v/>
      </c>
      <c r="AK455" s="15" t="str">
        <f ca="1">IF(COUNTA(A455:AC455)=0,"",IF(OR(NOT(ISNUMBER(C455)),C455&lt;1),"Missing / invalid date",IF(A455="","Missing case ID",IF(COUNTIFS($A$9:$A$1008,A455)&gt;1,"Duplicate case ID",IF(C455&gt;TODAY(),"Future incident date",IF(OR(E455="",F455="",G455="",H455="",I455="",J455=""),"Complete required fields",IF(OR(AND(E455&lt;&gt;"",COUNTIFS(Setup!$F$13:$F$212,E455)=0),AND(F455&lt;&gt;"",COUNTIFS(Setup!$G$13:$G$212,F455)=0),AND(G455&lt;&gt;"",COUNTIFS(Setup!$H$13:$H$212,G455)=0),AND(H455&lt;&gt;"",COUNTIFS(Setup!$I$13:$I$212,H455)=0),AND(I455&lt;&gt;"",COUNTIFS(Setup!$J$13:$J$212,I455)=0),AND(J455&lt;&gt;"",COUNTIFS(Setup!$K$13:$K$212,J455)=0),AND(K455&lt;&gt;"",COUNTIFS(Setup!$L$13:$L$212,K455)=0),AND(L455&lt;&gt;"",COUNTIFS(Setup!$M$13:$M$212,L455)=0),AND(M455&lt;&gt;"",COUNTIFS(Setup!$N$13:$N$212,M455)=0),AND(N455&lt;&gt;"",COUNTIFS(Setup!$O$13:$O$212,N455)=0),AND(O455&lt;&gt;"",COUNTIFS(Setup!$P$13:$P$212,O455)=0),AND(P455&lt;&gt;"",COUNTIFS(Setup!$Q$13:$Q$212,P455)=0),AND(V455&lt;&gt;"",COUNTIFS(Setup!$R$13:$R$212,V455)=0),AND(W455&lt;&gt;"",COUNTIFS(Setup!$R$13:$R$212,W455)=0),AND(X455&lt;&gt;"",COUNTIFS(Setup!$S$13:$S$212,X455)=0),AND(Y455&lt;&gt;"",COUNTIFS(Setup!$S$13:$S$212,Y455)=0),AND(Z455&lt;&gt;"",COUNTIFS(Setup!$T$13:$T$212,Z455)=0)),"Use listed categories",IF(J455="Pending","Confirm work-relatedness",IF(COUNTIFS($AI$9:$AI$1008,AI455,$C$9:$C$1008,"&lt;&gt;"&amp;C455)&gt;0,"Event dates disagree",IF(OR(AND(Q455&lt;&gt;"",OR(NOT(ISNUMBER(Q455)),Q455&lt;0)),AND(R455&lt;&gt;"",OR(NOT(ISNUMBER(R455)),R455&lt;0)),AND(S455&lt;&gt;"",OR(NOT(ISNUMBER(S455)),S455&lt;0))),"Check days / cost",IF(AND(I455="Lost time",OR(NOT(ISNUMBER(Q455)),Q455&lt;1)),"Enter lost days",IF(AND(I455="Restricted / modified work",OR(NOT(ISNUMBER(R455)),R455&lt;1)),"Enter restricted days",IF(AND(Z455="Closed",NOT(ISNUMBER(AB455))),"Enter closure date",IF(AND(ISNUMBER(AB455),OR(AB455&lt;C455,AB455&gt;TODAY())),"Check closure date","Ready"))))))))))))))</f>
        <v/>
      </c>
    </row>
    <row r="456" spans="1:37" ht="24.95" customHeight="1">
      <c r="A456" s="23"/>
      <c r="B456" s="23"/>
      <c r="C456" s="24"/>
      <c r="D456" s="25"/>
      <c r="E456" s="26"/>
      <c r="F456" s="26"/>
      <c r="G456" s="26"/>
      <c r="H456" s="26"/>
      <c r="I456" s="26"/>
      <c r="J456" s="26"/>
      <c r="K456" s="26"/>
      <c r="L456" s="26"/>
      <c r="M456" s="26"/>
      <c r="N456" s="26"/>
      <c r="O456" s="26"/>
      <c r="P456" s="26"/>
      <c r="Q456" s="27"/>
      <c r="R456" s="27"/>
      <c r="S456" s="28"/>
      <c r="T456" s="26"/>
      <c r="U456" s="26"/>
      <c r="V456" s="26"/>
      <c r="W456" s="26"/>
      <c r="X456" s="26"/>
      <c r="Y456" s="26"/>
      <c r="Z456" s="26"/>
      <c r="AA456" s="26"/>
      <c r="AB456" s="24"/>
      <c r="AC456" s="26"/>
      <c r="AD456" s="15" t="str">
        <f t="shared" si="36"/>
        <v/>
      </c>
      <c r="AE456" s="16" t="str">
        <f t="shared" si="37"/>
        <v/>
      </c>
      <c r="AF456" s="15" t="str">
        <f t="shared" si="38"/>
        <v/>
      </c>
      <c r="AG456" s="15">
        <f t="shared" si="39"/>
        <v>0</v>
      </c>
      <c r="AH456" s="15">
        <f t="shared" si="40"/>
        <v>0</v>
      </c>
      <c r="AI456" s="15" t="str">
        <f t="shared" si="41"/>
        <v/>
      </c>
      <c r="AJ456" s="15" t="str">
        <f>IF(AI456="","",IF(COUNTIFS($AI$9:AI456,AI456)=1,1,0))</f>
        <v/>
      </c>
      <c r="AK456" s="15" t="str">
        <f ca="1">IF(COUNTA(A456:AC456)=0,"",IF(OR(NOT(ISNUMBER(C456)),C456&lt;1),"Missing / invalid date",IF(A456="","Missing case ID",IF(COUNTIFS($A$9:$A$1008,A456)&gt;1,"Duplicate case ID",IF(C456&gt;TODAY(),"Future incident date",IF(OR(E456="",F456="",G456="",H456="",I456="",J456=""),"Complete required fields",IF(OR(AND(E456&lt;&gt;"",COUNTIFS(Setup!$F$13:$F$212,E456)=0),AND(F456&lt;&gt;"",COUNTIFS(Setup!$G$13:$G$212,F456)=0),AND(G456&lt;&gt;"",COUNTIFS(Setup!$H$13:$H$212,G456)=0),AND(H456&lt;&gt;"",COUNTIFS(Setup!$I$13:$I$212,H456)=0),AND(I456&lt;&gt;"",COUNTIFS(Setup!$J$13:$J$212,I456)=0),AND(J456&lt;&gt;"",COUNTIFS(Setup!$K$13:$K$212,J456)=0),AND(K456&lt;&gt;"",COUNTIFS(Setup!$L$13:$L$212,K456)=0),AND(L456&lt;&gt;"",COUNTIFS(Setup!$M$13:$M$212,L456)=0),AND(M456&lt;&gt;"",COUNTIFS(Setup!$N$13:$N$212,M456)=0),AND(N456&lt;&gt;"",COUNTIFS(Setup!$O$13:$O$212,N456)=0),AND(O456&lt;&gt;"",COUNTIFS(Setup!$P$13:$P$212,O456)=0),AND(P456&lt;&gt;"",COUNTIFS(Setup!$Q$13:$Q$212,P456)=0),AND(V456&lt;&gt;"",COUNTIFS(Setup!$R$13:$R$212,V456)=0),AND(W456&lt;&gt;"",COUNTIFS(Setup!$R$13:$R$212,W456)=0),AND(X456&lt;&gt;"",COUNTIFS(Setup!$S$13:$S$212,X456)=0),AND(Y456&lt;&gt;"",COUNTIFS(Setup!$S$13:$S$212,Y456)=0),AND(Z456&lt;&gt;"",COUNTIFS(Setup!$T$13:$T$212,Z456)=0)),"Use listed categories",IF(J456="Pending","Confirm work-relatedness",IF(COUNTIFS($AI$9:$AI$1008,AI456,$C$9:$C$1008,"&lt;&gt;"&amp;C456)&gt;0,"Event dates disagree",IF(OR(AND(Q456&lt;&gt;"",OR(NOT(ISNUMBER(Q456)),Q456&lt;0)),AND(R456&lt;&gt;"",OR(NOT(ISNUMBER(R456)),R456&lt;0)),AND(S456&lt;&gt;"",OR(NOT(ISNUMBER(S456)),S456&lt;0))),"Check days / cost",IF(AND(I456="Lost time",OR(NOT(ISNUMBER(Q456)),Q456&lt;1)),"Enter lost days",IF(AND(I456="Restricted / modified work",OR(NOT(ISNUMBER(R456)),R456&lt;1)),"Enter restricted days",IF(AND(Z456="Closed",NOT(ISNUMBER(AB456))),"Enter closure date",IF(AND(ISNUMBER(AB456),OR(AB456&lt;C456,AB456&gt;TODAY())),"Check closure date","Ready"))))))))))))))</f>
        <v/>
      </c>
    </row>
    <row r="457" spans="1:37" ht="24.95" customHeight="1">
      <c r="A457" s="17"/>
      <c r="B457" s="17"/>
      <c r="C457" s="18"/>
      <c r="D457" s="19"/>
      <c r="E457" s="20"/>
      <c r="F457" s="20"/>
      <c r="G457" s="20"/>
      <c r="H457" s="20"/>
      <c r="I457" s="20"/>
      <c r="J457" s="20"/>
      <c r="K457" s="20"/>
      <c r="L457" s="20"/>
      <c r="M457" s="20"/>
      <c r="N457" s="20"/>
      <c r="O457" s="20"/>
      <c r="P457" s="20"/>
      <c r="Q457" s="21"/>
      <c r="R457" s="21"/>
      <c r="S457" s="22"/>
      <c r="T457" s="20"/>
      <c r="U457" s="20"/>
      <c r="V457" s="20"/>
      <c r="W457" s="20"/>
      <c r="X457" s="20"/>
      <c r="Y457" s="20"/>
      <c r="Z457" s="20"/>
      <c r="AA457" s="20"/>
      <c r="AB457" s="18"/>
      <c r="AC457" s="20"/>
      <c r="AD457" s="15" t="str">
        <f t="shared" ref="AD457:AD520" si="42">IF(ISNUMBER(C457),YEAR(C457),"")</f>
        <v/>
      </c>
      <c r="AE457" s="16" t="str">
        <f t="shared" ref="AE457:AE520" si="43">IF(ISNUMBER(C457),DATE(YEAR(C457),MONTH(C457),1),"")</f>
        <v/>
      </c>
      <c r="AF457" s="15" t="str">
        <f t="shared" ref="AF457:AF520" si="44">IF(ISNUMBER(C457),TEXT(C457,"ddd"),"")</f>
        <v/>
      </c>
      <c r="AG457" s="15">
        <f t="shared" ref="AG457:AG520" si="45">IF(AND(J457="Yes",OR(G457="Employee",G457="Contractor")),IF(OR(I457="Medical treatment",I457="Restricted / modified work",I457="Lost time",I457="Fatality",I457="Other recordable"),1,0),0)</f>
        <v>0</v>
      </c>
      <c r="AH457" s="15">
        <f t="shared" ref="AH457:AH520" si="46">IF(AND(J457="Yes",OR(G457="Employee",G457="Contractor")),IF(OR(I457="Lost time",I457="Fatality"),1,0),0)</f>
        <v>0</v>
      </c>
      <c r="AI457" s="15" t="str">
        <f t="shared" ref="AI457:AI520" si="47">IF(COUNTA(A457:AC457)=0,"",IF(B457="","C:"&amp;A457,"E:"&amp;B457))</f>
        <v/>
      </c>
      <c r="AJ457" s="15" t="str">
        <f>IF(AI457="","",IF(COUNTIFS($AI$9:AI457,AI457)=1,1,0))</f>
        <v/>
      </c>
      <c r="AK457" s="15" t="str">
        <f ca="1">IF(COUNTA(A457:AC457)=0,"",IF(OR(NOT(ISNUMBER(C457)),C457&lt;1),"Missing / invalid date",IF(A457="","Missing case ID",IF(COUNTIFS($A$9:$A$1008,A457)&gt;1,"Duplicate case ID",IF(C457&gt;TODAY(),"Future incident date",IF(OR(E457="",F457="",G457="",H457="",I457="",J457=""),"Complete required fields",IF(OR(AND(E457&lt;&gt;"",COUNTIFS(Setup!$F$13:$F$212,E457)=0),AND(F457&lt;&gt;"",COUNTIFS(Setup!$G$13:$G$212,F457)=0),AND(G457&lt;&gt;"",COUNTIFS(Setup!$H$13:$H$212,G457)=0),AND(H457&lt;&gt;"",COUNTIFS(Setup!$I$13:$I$212,H457)=0),AND(I457&lt;&gt;"",COUNTIFS(Setup!$J$13:$J$212,I457)=0),AND(J457&lt;&gt;"",COUNTIFS(Setup!$K$13:$K$212,J457)=0),AND(K457&lt;&gt;"",COUNTIFS(Setup!$L$13:$L$212,K457)=0),AND(L457&lt;&gt;"",COUNTIFS(Setup!$M$13:$M$212,L457)=0),AND(M457&lt;&gt;"",COUNTIFS(Setup!$N$13:$N$212,M457)=0),AND(N457&lt;&gt;"",COUNTIFS(Setup!$O$13:$O$212,N457)=0),AND(O457&lt;&gt;"",COUNTIFS(Setup!$P$13:$P$212,O457)=0),AND(P457&lt;&gt;"",COUNTIFS(Setup!$Q$13:$Q$212,P457)=0),AND(V457&lt;&gt;"",COUNTIFS(Setup!$R$13:$R$212,V457)=0),AND(W457&lt;&gt;"",COUNTIFS(Setup!$R$13:$R$212,W457)=0),AND(X457&lt;&gt;"",COUNTIFS(Setup!$S$13:$S$212,X457)=0),AND(Y457&lt;&gt;"",COUNTIFS(Setup!$S$13:$S$212,Y457)=0),AND(Z457&lt;&gt;"",COUNTIFS(Setup!$T$13:$T$212,Z457)=0)),"Use listed categories",IF(J457="Pending","Confirm work-relatedness",IF(COUNTIFS($AI$9:$AI$1008,AI457,$C$9:$C$1008,"&lt;&gt;"&amp;C457)&gt;0,"Event dates disagree",IF(OR(AND(Q457&lt;&gt;"",OR(NOT(ISNUMBER(Q457)),Q457&lt;0)),AND(R457&lt;&gt;"",OR(NOT(ISNUMBER(R457)),R457&lt;0)),AND(S457&lt;&gt;"",OR(NOT(ISNUMBER(S457)),S457&lt;0))),"Check days / cost",IF(AND(I457="Lost time",OR(NOT(ISNUMBER(Q457)),Q457&lt;1)),"Enter lost days",IF(AND(I457="Restricted / modified work",OR(NOT(ISNUMBER(R457)),R457&lt;1)),"Enter restricted days",IF(AND(Z457="Closed",NOT(ISNUMBER(AB457))),"Enter closure date",IF(AND(ISNUMBER(AB457),OR(AB457&lt;C457,AB457&gt;TODAY())),"Check closure date","Ready"))))))))))))))</f>
        <v/>
      </c>
    </row>
    <row r="458" spans="1:37" ht="24.95" customHeight="1">
      <c r="A458" s="23"/>
      <c r="B458" s="23"/>
      <c r="C458" s="24"/>
      <c r="D458" s="25"/>
      <c r="E458" s="26"/>
      <c r="F458" s="26"/>
      <c r="G458" s="26"/>
      <c r="H458" s="26"/>
      <c r="I458" s="26"/>
      <c r="J458" s="26"/>
      <c r="K458" s="26"/>
      <c r="L458" s="26"/>
      <c r="M458" s="26"/>
      <c r="N458" s="26"/>
      <c r="O458" s="26"/>
      <c r="P458" s="26"/>
      <c r="Q458" s="27"/>
      <c r="R458" s="27"/>
      <c r="S458" s="28"/>
      <c r="T458" s="26"/>
      <c r="U458" s="26"/>
      <c r="V458" s="26"/>
      <c r="W458" s="26"/>
      <c r="X458" s="26"/>
      <c r="Y458" s="26"/>
      <c r="Z458" s="26"/>
      <c r="AA458" s="26"/>
      <c r="AB458" s="24"/>
      <c r="AC458" s="26"/>
      <c r="AD458" s="15" t="str">
        <f t="shared" si="42"/>
        <v/>
      </c>
      <c r="AE458" s="16" t="str">
        <f t="shared" si="43"/>
        <v/>
      </c>
      <c r="AF458" s="15" t="str">
        <f t="shared" si="44"/>
        <v/>
      </c>
      <c r="AG458" s="15">
        <f t="shared" si="45"/>
        <v>0</v>
      </c>
      <c r="AH458" s="15">
        <f t="shared" si="46"/>
        <v>0</v>
      </c>
      <c r="AI458" s="15" t="str">
        <f t="shared" si="47"/>
        <v/>
      </c>
      <c r="AJ458" s="15" t="str">
        <f>IF(AI458="","",IF(COUNTIFS($AI$9:AI458,AI458)=1,1,0))</f>
        <v/>
      </c>
      <c r="AK458" s="15" t="str">
        <f ca="1">IF(COUNTA(A458:AC458)=0,"",IF(OR(NOT(ISNUMBER(C458)),C458&lt;1),"Missing / invalid date",IF(A458="","Missing case ID",IF(COUNTIFS($A$9:$A$1008,A458)&gt;1,"Duplicate case ID",IF(C458&gt;TODAY(),"Future incident date",IF(OR(E458="",F458="",G458="",H458="",I458="",J458=""),"Complete required fields",IF(OR(AND(E458&lt;&gt;"",COUNTIFS(Setup!$F$13:$F$212,E458)=0),AND(F458&lt;&gt;"",COUNTIFS(Setup!$G$13:$G$212,F458)=0),AND(G458&lt;&gt;"",COUNTIFS(Setup!$H$13:$H$212,G458)=0),AND(H458&lt;&gt;"",COUNTIFS(Setup!$I$13:$I$212,H458)=0),AND(I458&lt;&gt;"",COUNTIFS(Setup!$J$13:$J$212,I458)=0),AND(J458&lt;&gt;"",COUNTIFS(Setup!$K$13:$K$212,J458)=0),AND(K458&lt;&gt;"",COUNTIFS(Setup!$L$13:$L$212,K458)=0),AND(L458&lt;&gt;"",COUNTIFS(Setup!$M$13:$M$212,L458)=0),AND(M458&lt;&gt;"",COUNTIFS(Setup!$N$13:$N$212,M458)=0),AND(N458&lt;&gt;"",COUNTIFS(Setup!$O$13:$O$212,N458)=0),AND(O458&lt;&gt;"",COUNTIFS(Setup!$P$13:$P$212,O458)=0),AND(P458&lt;&gt;"",COUNTIFS(Setup!$Q$13:$Q$212,P458)=0),AND(V458&lt;&gt;"",COUNTIFS(Setup!$R$13:$R$212,V458)=0),AND(W458&lt;&gt;"",COUNTIFS(Setup!$R$13:$R$212,W458)=0),AND(X458&lt;&gt;"",COUNTIFS(Setup!$S$13:$S$212,X458)=0),AND(Y458&lt;&gt;"",COUNTIFS(Setup!$S$13:$S$212,Y458)=0),AND(Z458&lt;&gt;"",COUNTIFS(Setup!$T$13:$T$212,Z458)=0)),"Use listed categories",IF(J458="Pending","Confirm work-relatedness",IF(COUNTIFS($AI$9:$AI$1008,AI458,$C$9:$C$1008,"&lt;&gt;"&amp;C458)&gt;0,"Event dates disagree",IF(OR(AND(Q458&lt;&gt;"",OR(NOT(ISNUMBER(Q458)),Q458&lt;0)),AND(R458&lt;&gt;"",OR(NOT(ISNUMBER(R458)),R458&lt;0)),AND(S458&lt;&gt;"",OR(NOT(ISNUMBER(S458)),S458&lt;0))),"Check days / cost",IF(AND(I458="Lost time",OR(NOT(ISNUMBER(Q458)),Q458&lt;1)),"Enter lost days",IF(AND(I458="Restricted / modified work",OR(NOT(ISNUMBER(R458)),R458&lt;1)),"Enter restricted days",IF(AND(Z458="Closed",NOT(ISNUMBER(AB458))),"Enter closure date",IF(AND(ISNUMBER(AB458),OR(AB458&lt;C458,AB458&gt;TODAY())),"Check closure date","Ready"))))))))))))))</f>
        <v/>
      </c>
    </row>
    <row r="459" spans="1:37" ht="24.95" customHeight="1">
      <c r="A459" s="17"/>
      <c r="B459" s="17"/>
      <c r="C459" s="18"/>
      <c r="D459" s="19"/>
      <c r="E459" s="20"/>
      <c r="F459" s="20"/>
      <c r="G459" s="20"/>
      <c r="H459" s="20"/>
      <c r="I459" s="20"/>
      <c r="J459" s="20"/>
      <c r="K459" s="20"/>
      <c r="L459" s="20"/>
      <c r="M459" s="20"/>
      <c r="N459" s="20"/>
      <c r="O459" s="20"/>
      <c r="P459" s="20"/>
      <c r="Q459" s="21"/>
      <c r="R459" s="21"/>
      <c r="S459" s="22"/>
      <c r="T459" s="20"/>
      <c r="U459" s="20"/>
      <c r="V459" s="20"/>
      <c r="W459" s="20"/>
      <c r="X459" s="20"/>
      <c r="Y459" s="20"/>
      <c r="Z459" s="20"/>
      <c r="AA459" s="20"/>
      <c r="AB459" s="18"/>
      <c r="AC459" s="20"/>
      <c r="AD459" s="15" t="str">
        <f t="shared" si="42"/>
        <v/>
      </c>
      <c r="AE459" s="16" t="str">
        <f t="shared" si="43"/>
        <v/>
      </c>
      <c r="AF459" s="15" t="str">
        <f t="shared" si="44"/>
        <v/>
      </c>
      <c r="AG459" s="15">
        <f t="shared" si="45"/>
        <v>0</v>
      </c>
      <c r="AH459" s="15">
        <f t="shared" si="46"/>
        <v>0</v>
      </c>
      <c r="AI459" s="15" t="str">
        <f t="shared" si="47"/>
        <v/>
      </c>
      <c r="AJ459" s="15" t="str">
        <f>IF(AI459="","",IF(COUNTIFS($AI$9:AI459,AI459)=1,1,0))</f>
        <v/>
      </c>
      <c r="AK459" s="15" t="str">
        <f ca="1">IF(COUNTA(A459:AC459)=0,"",IF(OR(NOT(ISNUMBER(C459)),C459&lt;1),"Missing / invalid date",IF(A459="","Missing case ID",IF(COUNTIFS($A$9:$A$1008,A459)&gt;1,"Duplicate case ID",IF(C459&gt;TODAY(),"Future incident date",IF(OR(E459="",F459="",G459="",H459="",I459="",J459=""),"Complete required fields",IF(OR(AND(E459&lt;&gt;"",COUNTIFS(Setup!$F$13:$F$212,E459)=0),AND(F459&lt;&gt;"",COUNTIFS(Setup!$G$13:$G$212,F459)=0),AND(G459&lt;&gt;"",COUNTIFS(Setup!$H$13:$H$212,G459)=0),AND(H459&lt;&gt;"",COUNTIFS(Setup!$I$13:$I$212,H459)=0),AND(I459&lt;&gt;"",COUNTIFS(Setup!$J$13:$J$212,I459)=0),AND(J459&lt;&gt;"",COUNTIFS(Setup!$K$13:$K$212,J459)=0),AND(K459&lt;&gt;"",COUNTIFS(Setup!$L$13:$L$212,K459)=0),AND(L459&lt;&gt;"",COUNTIFS(Setup!$M$13:$M$212,L459)=0),AND(M459&lt;&gt;"",COUNTIFS(Setup!$N$13:$N$212,M459)=0),AND(N459&lt;&gt;"",COUNTIFS(Setup!$O$13:$O$212,N459)=0),AND(O459&lt;&gt;"",COUNTIFS(Setup!$P$13:$P$212,O459)=0),AND(P459&lt;&gt;"",COUNTIFS(Setup!$Q$13:$Q$212,P459)=0),AND(V459&lt;&gt;"",COUNTIFS(Setup!$R$13:$R$212,V459)=0),AND(W459&lt;&gt;"",COUNTIFS(Setup!$R$13:$R$212,W459)=0),AND(X459&lt;&gt;"",COUNTIFS(Setup!$S$13:$S$212,X459)=0),AND(Y459&lt;&gt;"",COUNTIFS(Setup!$S$13:$S$212,Y459)=0),AND(Z459&lt;&gt;"",COUNTIFS(Setup!$T$13:$T$212,Z459)=0)),"Use listed categories",IF(J459="Pending","Confirm work-relatedness",IF(COUNTIFS($AI$9:$AI$1008,AI459,$C$9:$C$1008,"&lt;&gt;"&amp;C459)&gt;0,"Event dates disagree",IF(OR(AND(Q459&lt;&gt;"",OR(NOT(ISNUMBER(Q459)),Q459&lt;0)),AND(R459&lt;&gt;"",OR(NOT(ISNUMBER(R459)),R459&lt;0)),AND(S459&lt;&gt;"",OR(NOT(ISNUMBER(S459)),S459&lt;0))),"Check days / cost",IF(AND(I459="Lost time",OR(NOT(ISNUMBER(Q459)),Q459&lt;1)),"Enter lost days",IF(AND(I459="Restricted / modified work",OR(NOT(ISNUMBER(R459)),R459&lt;1)),"Enter restricted days",IF(AND(Z459="Closed",NOT(ISNUMBER(AB459))),"Enter closure date",IF(AND(ISNUMBER(AB459),OR(AB459&lt;C459,AB459&gt;TODAY())),"Check closure date","Ready"))))))))))))))</f>
        <v/>
      </c>
    </row>
    <row r="460" spans="1:37" ht="24.95" customHeight="1">
      <c r="A460" s="23"/>
      <c r="B460" s="23"/>
      <c r="C460" s="24"/>
      <c r="D460" s="25"/>
      <c r="E460" s="26"/>
      <c r="F460" s="26"/>
      <c r="G460" s="26"/>
      <c r="H460" s="26"/>
      <c r="I460" s="26"/>
      <c r="J460" s="26"/>
      <c r="K460" s="26"/>
      <c r="L460" s="26"/>
      <c r="M460" s="26"/>
      <c r="N460" s="26"/>
      <c r="O460" s="26"/>
      <c r="P460" s="26"/>
      <c r="Q460" s="27"/>
      <c r="R460" s="27"/>
      <c r="S460" s="28"/>
      <c r="T460" s="26"/>
      <c r="U460" s="26"/>
      <c r="V460" s="26"/>
      <c r="W460" s="26"/>
      <c r="X460" s="26"/>
      <c r="Y460" s="26"/>
      <c r="Z460" s="26"/>
      <c r="AA460" s="26"/>
      <c r="AB460" s="24"/>
      <c r="AC460" s="26"/>
      <c r="AD460" s="15" t="str">
        <f t="shared" si="42"/>
        <v/>
      </c>
      <c r="AE460" s="16" t="str">
        <f t="shared" si="43"/>
        <v/>
      </c>
      <c r="AF460" s="15" t="str">
        <f t="shared" si="44"/>
        <v/>
      </c>
      <c r="AG460" s="15">
        <f t="shared" si="45"/>
        <v>0</v>
      </c>
      <c r="AH460" s="15">
        <f t="shared" si="46"/>
        <v>0</v>
      </c>
      <c r="AI460" s="15" t="str">
        <f t="shared" si="47"/>
        <v/>
      </c>
      <c r="AJ460" s="15" t="str">
        <f>IF(AI460="","",IF(COUNTIFS($AI$9:AI460,AI460)=1,1,0))</f>
        <v/>
      </c>
      <c r="AK460" s="15" t="str">
        <f ca="1">IF(COUNTA(A460:AC460)=0,"",IF(OR(NOT(ISNUMBER(C460)),C460&lt;1),"Missing / invalid date",IF(A460="","Missing case ID",IF(COUNTIFS($A$9:$A$1008,A460)&gt;1,"Duplicate case ID",IF(C460&gt;TODAY(),"Future incident date",IF(OR(E460="",F460="",G460="",H460="",I460="",J460=""),"Complete required fields",IF(OR(AND(E460&lt;&gt;"",COUNTIFS(Setup!$F$13:$F$212,E460)=0),AND(F460&lt;&gt;"",COUNTIFS(Setup!$G$13:$G$212,F460)=0),AND(G460&lt;&gt;"",COUNTIFS(Setup!$H$13:$H$212,G460)=0),AND(H460&lt;&gt;"",COUNTIFS(Setup!$I$13:$I$212,H460)=0),AND(I460&lt;&gt;"",COUNTIFS(Setup!$J$13:$J$212,I460)=0),AND(J460&lt;&gt;"",COUNTIFS(Setup!$K$13:$K$212,J460)=0),AND(K460&lt;&gt;"",COUNTIFS(Setup!$L$13:$L$212,K460)=0),AND(L460&lt;&gt;"",COUNTIFS(Setup!$M$13:$M$212,L460)=0),AND(M460&lt;&gt;"",COUNTIFS(Setup!$N$13:$N$212,M460)=0),AND(N460&lt;&gt;"",COUNTIFS(Setup!$O$13:$O$212,N460)=0),AND(O460&lt;&gt;"",COUNTIFS(Setup!$P$13:$P$212,O460)=0),AND(P460&lt;&gt;"",COUNTIFS(Setup!$Q$13:$Q$212,P460)=0),AND(V460&lt;&gt;"",COUNTIFS(Setup!$R$13:$R$212,V460)=0),AND(W460&lt;&gt;"",COUNTIFS(Setup!$R$13:$R$212,W460)=0),AND(X460&lt;&gt;"",COUNTIFS(Setup!$S$13:$S$212,X460)=0),AND(Y460&lt;&gt;"",COUNTIFS(Setup!$S$13:$S$212,Y460)=0),AND(Z460&lt;&gt;"",COUNTIFS(Setup!$T$13:$T$212,Z460)=0)),"Use listed categories",IF(J460="Pending","Confirm work-relatedness",IF(COUNTIFS($AI$9:$AI$1008,AI460,$C$9:$C$1008,"&lt;&gt;"&amp;C460)&gt;0,"Event dates disagree",IF(OR(AND(Q460&lt;&gt;"",OR(NOT(ISNUMBER(Q460)),Q460&lt;0)),AND(R460&lt;&gt;"",OR(NOT(ISNUMBER(R460)),R460&lt;0)),AND(S460&lt;&gt;"",OR(NOT(ISNUMBER(S460)),S460&lt;0))),"Check days / cost",IF(AND(I460="Lost time",OR(NOT(ISNUMBER(Q460)),Q460&lt;1)),"Enter lost days",IF(AND(I460="Restricted / modified work",OR(NOT(ISNUMBER(R460)),R460&lt;1)),"Enter restricted days",IF(AND(Z460="Closed",NOT(ISNUMBER(AB460))),"Enter closure date",IF(AND(ISNUMBER(AB460),OR(AB460&lt;C460,AB460&gt;TODAY())),"Check closure date","Ready"))))))))))))))</f>
        <v/>
      </c>
    </row>
    <row r="461" spans="1:37" ht="24.95" customHeight="1">
      <c r="A461" s="17"/>
      <c r="B461" s="17"/>
      <c r="C461" s="18"/>
      <c r="D461" s="19"/>
      <c r="E461" s="20"/>
      <c r="F461" s="20"/>
      <c r="G461" s="20"/>
      <c r="H461" s="20"/>
      <c r="I461" s="20"/>
      <c r="J461" s="20"/>
      <c r="K461" s="20"/>
      <c r="L461" s="20"/>
      <c r="M461" s="20"/>
      <c r="N461" s="20"/>
      <c r="O461" s="20"/>
      <c r="P461" s="20"/>
      <c r="Q461" s="21"/>
      <c r="R461" s="21"/>
      <c r="S461" s="22"/>
      <c r="T461" s="20"/>
      <c r="U461" s="20"/>
      <c r="V461" s="20"/>
      <c r="W461" s="20"/>
      <c r="X461" s="20"/>
      <c r="Y461" s="20"/>
      <c r="Z461" s="20"/>
      <c r="AA461" s="20"/>
      <c r="AB461" s="18"/>
      <c r="AC461" s="20"/>
      <c r="AD461" s="15" t="str">
        <f t="shared" si="42"/>
        <v/>
      </c>
      <c r="AE461" s="16" t="str">
        <f t="shared" si="43"/>
        <v/>
      </c>
      <c r="AF461" s="15" t="str">
        <f t="shared" si="44"/>
        <v/>
      </c>
      <c r="AG461" s="15">
        <f t="shared" si="45"/>
        <v>0</v>
      </c>
      <c r="AH461" s="15">
        <f t="shared" si="46"/>
        <v>0</v>
      </c>
      <c r="AI461" s="15" t="str">
        <f t="shared" si="47"/>
        <v/>
      </c>
      <c r="AJ461" s="15" t="str">
        <f>IF(AI461="","",IF(COUNTIFS($AI$9:AI461,AI461)=1,1,0))</f>
        <v/>
      </c>
      <c r="AK461" s="15" t="str">
        <f ca="1">IF(COUNTA(A461:AC461)=0,"",IF(OR(NOT(ISNUMBER(C461)),C461&lt;1),"Missing / invalid date",IF(A461="","Missing case ID",IF(COUNTIFS($A$9:$A$1008,A461)&gt;1,"Duplicate case ID",IF(C461&gt;TODAY(),"Future incident date",IF(OR(E461="",F461="",G461="",H461="",I461="",J461=""),"Complete required fields",IF(OR(AND(E461&lt;&gt;"",COUNTIFS(Setup!$F$13:$F$212,E461)=0),AND(F461&lt;&gt;"",COUNTIFS(Setup!$G$13:$G$212,F461)=0),AND(G461&lt;&gt;"",COUNTIFS(Setup!$H$13:$H$212,G461)=0),AND(H461&lt;&gt;"",COUNTIFS(Setup!$I$13:$I$212,H461)=0),AND(I461&lt;&gt;"",COUNTIFS(Setup!$J$13:$J$212,I461)=0),AND(J461&lt;&gt;"",COUNTIFS(Setup!$K$13:$K$212,J461)=0),AND(K461&lt;&gt;"",COUNTIFS(Setup!$L$13:$L$212,K461)=0),AND(L461&lt;&gt;"",COUNTIFS(Setup!$M$13:$M$212,L461)=0),AND(M461&lt;&gt;"",COUNTIFS(Setup!$N$13:$N$212,M461)=0),AND(N461&lt;&gt;"",COUNTIFS(Setup!$O$13:$O$212,N461)=0),AND(O461&lt;&gt;"",COUNTIFS(Setup!$P$13:$P$212,O461)=0),AND(P461&lt;&gt;"",COUNTIFS(Setup!$Q$13:$Q$212,P461)=0),AND(V461&lt;&gt;"",COUNTIFS(Setup!$R$13:$R$212,V461)=0),AND(W461&lt;&gt;"",COUNTIFS(Setup!$R$13:$R$212,W461)=0),AND(X461&lt;&gt;"",COUNTIFS(Setup!$S$13:$S$212,X461)=0),AND(Y461&lt;&gt;"",COUNTIFS(Setup!$S$13:$S$212,Y461)=0),AND(Z461&lt;&gt;"",COUNTIFS(Setup!$T$13:$T$212,Z461)=0)),"Use listed categories",IF(J461="Pending","Confirm work-relatedness",IF(COUNTIFS($AI$9:$AI$1008,AI461,$C$9:$C$1008,"&lt;&gt;"&amp;C461)&gt;0,"Event dates disagree",IF(OR(AND(Q461&lt;&gt;"",OR(NOT(ISNUMBER(Q461)),Q461&lt;0)),AND(R461&lt;&gt;"",OR(NOT(ISNUMBER(R461)),R461&lt;0)),AND(S461&lt;&gt;"",OR(NOT(ISNUMBER(S461)),S461&lt;0))),"Check days / cost",IF(AND(I461="Lost time",OR(NOT(ISNUMBER(Q461)),Q461&lt;1)),"Enter lost days",IF(AND(I461="Restricted / modified work",OR(NOT(ISNUMBER(R461)),R461&lt;1)),"Enter restricted days",IF(AND(Z461="Closed",NOT(ISNUMBER(AB461))),"Enter closure date",IF(AND(ISNUMBER(AB461),OR(AB461&lt;C461,AB461&gt;TODAY())),"Check closure date","Ready"))))))))))))))</f>
        <v/>
      </c>
    </row>
    <row r="462" spans="1:37" ht="24.95" customHeight="1">
      <c r="A462" s="23"/>
      <c r="B462" s="23"/>
      <c r="C462" s="24"/>
      <c r="D462" s="25"/>
      <c r="E462" s="26"/>
      <c r="F462" s="26"/>
      <c r="G462" s="26"/>
      <c r="H462" s="26"/>
      <c r="I462" s="26"/>
      <c r="J462" s="26"/>
      <c r="K462" s="26"/>
      <c r="L462" s="26"/>
      <c r="M462" s="26"/>
      <c r="N462" s="26"/>
      <c r="O462" s="26"/>
      <c r="P462" s="26"/>
      <c r="Q462" s="27"/>
      <c r="R462" s="27"/>
      <c r="S462" s="28"/>
      <c r="T462" s="26"/>
      <c r="U462" s="26"/>
      <c r="V462" s="26"/>
      <c r="W462" s="26"/>
      <c r="X462" s="26"/>
      <c r="Y462" s="26"/>
      <c r="Z462" s="26"/>
      <c r="AA462" s="26"/>
      <c r="AB462" s="24"/>
      <c r="AC462" s="26"/>
      <c r="AD462" s="15" t="str">
        <f t="shared" si="42"/>
        <v/>
      </c>
      <c r="AE462" s="16" t="str">
        <f t="shared" si="43"/>
        <v/>
      </c>
      <c r="AF462" s="15" t="str">
        <f t="shared" si="44"/>
        <v/>
      </c>
      <c r="AG462" s="15">
        <f t="shared" si="45"/>
        <v>0</v>
      </c>
      <c r="AH462" s="15">
        <f t="shared" si="46"/>
        <v>0</v>
      </c>
      <c r="AI462" s="15" t="str">
        <f t="shared" si="47"/>
        <v/>
      </c>
      <c r="AJ462" s="15" t="str">
        <f>IF(AI462="","",IF(COUNTIFS($AI$9:AI462,AI462)=1,1,0))</f>
        <v/>
      </c>
      <c r="AK462" s="15" t="str">
        <f ca="1">IF(COUNTA(A462:AC462)=0,"",IF(OR(NOT(ISNUMBER(C462)),C462&lt;1),"Missing / invalid date",IF(A462="","Missing case ID",IF(COUNTIFS($A$9:$A$1008,A462)&gt;1,"Duplicate case ID",IF(C462&gt;TODAY(),"Future incident date",IF(OR(E462="",F462="",G462="",H462="",I462="",J462=""),"Complete required fields",IF(OR(AND(E462&lt;&gt;"",COUNTIFS(Setup!$F$13:$F$212,E462)=0),AND(F462&lt;&gt;"",COUNTIFS(Setup!$G$13:$G$212,F462)=0),AND(G462&lt;&gt;"",COUNTIFS(Setup!$H$13:$H$212,G462)=0),AND(H462&lt;&gt;"",COUNTIFS(Setup!$I$13:$I$212,H462)=0),AND(I462&lt;&gt;"",COUNTIFS(Setup!$J$13:$J$212,I462)=0),AND(J462&lt;&gt;"",COUNTIFS(Setup!$K$13:$K$212,J462)=0),AND(K462&lt;&gt;"",COUNTIFS(Setup!$L$13:$L$212,K462)=0),AND(L462&lt;&gt;"",COUNTIFS(Setup!$M$13:$M$212,L462)=0),AND(M462&lt;&gt;"",COUNTIFS(Setup!$N$13:$N$212,M462)=0),AND(N462&lt;&gt;"",COUNTIFS(Setup!$O$13:$O$212,N462)=0),AND(O462&lt;&gt;"",COUNTIFS(Setup!$P$13:$P$212,O462)=0),AND(P462&lt;&gt;"",COUNTIFS(Setup!$Q$13:$Q$212,P462)=0),AND(V462&lt;&gt;"",COUNTIFS(Setup!$R$13:$R$212,V462)=0),AND(W462&lt;&gt;"",COUNTIFS(Setup!$R$13:$R$212,W462)=0),AND(X462&lt;&gt;"",COUNTIFS(Setup!$S$13:$S$212,X462)=0),AND(Y462&lt;&gt;"",COUNTIFS(Setup!$S$13:$S$212,Y462)=0),AND(Z462&lt;&gt;"",COUNTIFS(Setup!$T$13:$T$212,Z462)=0)),"Use listed categories",IF(J462="Pending","Confirm work-relatedness",IF(COUNTIFS($AI$9:$AI$1008,AI462,$C$9:$C$1008,"&lt;&gt;"&amp;C462)&gt;0,"Event dates disagree",IF(OR(AND(Q462&lt;&gt;"",OR(NOT(ISNUMBER(Q462)),Q462&lt;0)),AND(R462&lt;&gt;"",OR(NOT(ISNUMBER(R462)),R462&lt;0)),AND(S462&lt;&gt;"",OR(NOT(ISNUMBER(S462)),S462&lt;0))),"Check days / cost",IF(AND(I462="Lost time",OR(NOT(ISNUMBER(Q462)),Q462&lt;1)),"Enter lost days",IF(AND(I462="Restricted / modified work",OR(NOT(ISNUMBER(R462)),R462&lt;1)),"Enter restricted days",IF(AND(Z462="Closed",NOT(ISNUMBER(AB462))),"Enter closure date",IF(AND(ISNUMBER(AB462),OR(AB462&lt;C462,AB462&gt;TODAY())),"Check closure date","Ready"))))))))))))))</f>
        <v/>
      </c>
    </row>
    <row r="463" spans="1:37" ht="24.95" customHeight="1">
      <c r="A463" s="17"/>
      <c r="B463" s="17"/>
      <c r="C463" s="18"/>
      <c r="D463" s="19"/>
      <c r="E463" s="20"/>
      <c r="F463" s="20"/>
      <c r="G463" s="20"/>
      <c r="H463" s="20"/>
      <c r="I463" s="20"/>
      <c r="J463" s="20"/>
      <c r="K463" s="20"/>
      <c r="L463" s="20"/>
      <c r="M463" s="20"/>
      <c r="N463" s="20"/>
      <c r="O463" s="20"/>
      <c r="P463" s="20"/>
      <c r="Q463" s="21"/>
      <c r="R463" s="21"/>
      <c r="S463" s="22"/>
      <c r="T463" s="20"/>
      <c r="U463" s="20"/>
      <c r="V463" s="20"/>
      <c r="W463" s="20"/>
      <c r="X463" s="20"/>
      <c r="Y463" s="20"/>
      <c r="Z463" s="20"/>
      <c r="AA463" s="20"/>
      <c r="AB463" s="18"/>
      <c r="AC463" s="20"/>
      <c r="AD463" s="15" t="str">
        <f t="shared" si="42"/>
        <v/>
      </c>
      <c r="AE463" s="16" t="str">
        <f t="shared" si="43"/>
        <v/>
      </c>
      <c r="AF463" s="15" t="str">
        <f t="shared" si="44"/>
        <v/>
      </c>
      <c r="AG463" s="15">
        <f t="shared" si="45"/>
        <v>0</v>
      </c>
      <c r="AH463" s="15">
        <f t="shared" si="46"/>
        <v>0</v>
      </c>
      <c r="AI463" s="15" t="str">
        <f t="shared" si="47"/>
        <v/>
      </c>
      <c r="AJ463" s="15" t="str">
        <f>IF(AI463="","",IF(COUNTIFS($AI$9:AI463,AI463)=1,1,0))</f>
        <v/>
      </c>
      <c r="AK463" s="15" t="str">
        <f ca="1">IF(COUNTA(A463:AC463)=0,"",IF(OR(NOT(ISNUMBER(C463)),C463&lt;1),"Missing / invalid date",IF(A463="","Missing case ID",IF(COUNTIFS($A$9:$A$1008,A463)&gt;1,"Duplicate case ID",IF(C463&gt;TODAY(),"Future incident date",IF(OR(E463="",F463="",G463="",H463="",I463="",J463=""),"Complete required fields",IF(OR(AND(E463&lt;&gt;"",COUNTIFS(Setup!$F$13:$F$212,E463)=0),AND(F463&lt;&gt;"",COUNTIFS(Setup!$G$13:$G$212,F463)=0),AND(G463&lt;&gt;"",COUNTIFS(Setup!$H$13:$H$212,G463)=0),AND(H463&lt;&gt;"",COUNTIFS(Setup!$I$13:$I$212,H463)=0),AND(I463&lt;&gt;"",COUNTIFS(Setup!$J$13:$J$212,I463)=0),AND(J463&lt;&gt;"",COUNTIFS(Setup!$K$13:$K$212,J463)=0),AND(K463&lt;&gt;"",COUNTIFS(Setup!$L$13:$L$212,K463)=0),AND(L463&lt;&gt;"",COUNTIFS(Setup!$M$13:$M$212,L463)=0),AND(M463&lt;&gt;"",COUNTIFS(Setup!$N$13:$N$212,M463)=0),AND(N463&lt;&gt;"",COUNTIFS(Setup!$O$13:$O$212,N463)=0),AND(O463&lt;&gt;"",COUNTIFS(Setup!$P$13:$P$212,O463)=0),AND(P463&lt;&gt;"",COUNTIFS(Setup!$Q$13:$Q$212,P463)=0),AND(V463&lt;&gt;"",COUNTIFS(Setup!$R$13:$R$212,V463)=0),AND(W463&lt;&gt;"",COUNTIFS(Setup!$R$13:$R$212,W463)=0),AND(X463&lt;&gt;"",COUNTIFS(Setup!$S$13:$S$212,X463)=0),AND(Y463&lt;&gt;"",COUNTIFS(Setup!$S$13:$S$212,Y463)=0),AND(Z463&lt;&gt;"",COUNTIFS(Setup!$T$13:$T$212,Z463)=0)),"Use listed categories",IF(J463="Pending","Confirm work-relatedness",IF(COUNTIFS($AI$9:$AI$1008,AI463,$C$9:$C$1008,"&lt;&gt;"&amp;C463)&gt;0,"Event dates disagree",IF(OR(AND(Q463&lt;&gt;"",OR(NOT(ISNUMBER(Q463)),Q463&lt;0)),AND(R463&lt;&gt;"",OR(NOT(ISNUMBER(R463)),R463&lt;0)),AND(S463&lt;&gt;"",OR(NOT(ISNUMBER(S463)),S463&lt;0))),"Check days / cost",IF(AND(I463="Lost time",OR(NOT(ISNUMBER(Q463)),Q463&lt;1)),"Enter lost days",IF(AND(I463="Restricted / modified work",OR(NOT(ISNUMBER(R463)),R463&lt;1)),"Enter restricted days",IF(AND(Z463="Closed",NOT(ISNUMBER(AB463))),"Enter closure date",IF(AND(ISNUMBER(AB463),OR(AB463&lt;C463,AB463&gt;TODAY())),"Check closure date","Ready"))))))))))))))</f>
        <v/>
      </c>
    </row>
    <row r="464" spans="1:37" ht="24.95" customHeight="1">
      <c r="A464" s="23"/>
      <c r="B464" s="23"/>
      <c r="C464" s="24"/>
      <c r="D464" s="25"/>
      <c r="E464" s="26"/>
      <c r="F464" s="26"/>
      <c r="G464" s="26"/>
      <c r="H464" s="26"/>
      <c r="I464" s="26"/>
      <c r="J464" s="26"/>
      <c r="K464" s="26"/>
      <c r="L464" s="26"/>
      <c r="M464" s="26"/>
      <c r="N464" s="26"/>
      <c r="O464" s="26"/>
      <c r="P464" s="26"/>
      <c r="Q464" s="27"/>
      <c r="R464" s="27"/>
      <c r="S464" s="28"/>
      <c r="T464" s="26"/>
      <c r="U464" s="26"/>
      <c r="V464" s="26"/>
      <c r="W464" s="26"/>
      <c r="X464" s="26"/>
      <c r="Y464" s="26"/>
      <c r="Z464" s="26"/>
      <c r="AA464" s="26"/>
      <c r="AB464" s="24"/>
      <c r="AC464" s="26"/>
      <c r="AD464" s="15" t="str">
        <f t="shared" si="42"/>
        <v/>
      </c>
      <c r="AE464" s="16" t="str">
        <f t="shared" si="43"/>
        <v/>
      </c>
      <c r="AF464" s="15" t="str">
        <f t="shared" si="44"/>
        <v/>
      </c>
      <c r="AG464" s="15">
        <f t="shared" si="45"/>
        <v>0</v>
      </c>
      <c r="AH464" s="15">
        <f t="shared" si="46"/>
        <v>0</v>
      </c>
      <c r="AI464" s="15" t="str">
        <f t="shared" si="47"/>
        <v/>
      </c>
      <c r="AJ464" s="15" t="str">
        <f>IF(AI464="","",IF(COUNTIFS($AI$9:AI464,AI464)=1,1,0))</f>
        <v/>
      </c>
      <c r="AK464" s="15" t="str">
        <f ca="1">IF(COUNTA(A464:AC464)=0,"",IF(OR(NOT(ISNUMBER(C464)),C464&lt;1),"Missing / invalid date",IF(A464="","Missing case ID",IF(COUNTIFS($A$9:$A$1008,A464)&gt;1,"Duplicate case ID",IF(C464&gt;TODAY(),"Future incident date",IF(OR(E464="",F464="",G464="",H464="",I464="",J464=""),"Complete required fields",IF(OR(AND(E464&lt;&gt;"",COUNTIFS(Setup!$F$13:$F$212,E464)=0),AND(F464&lt;&gt;"",COUNTIFS(Setup!$G$13:$G$212,F464)=0),AND(G464&lt;&gt;"",COUNTIFS(Setup!$H$13:$H$212,G464)=0),AND(H464&lt;&gt;"",COUNTIFS(Setup!$I$13:$I$212,H464)=0),AND(I464&lt;&gt;"",COUNTIFS(Setup!$J$13:$J$212,I464)=0),AND(J464&lt;&gt;"",COUNTIFS(Setup!$K$13:$K$212,J464)=0),AND(K464&lt;&gt;"",COUNTIFS(Setup!$L$13:$L$212,K464)=0),AND(L464&lt;&gt;"",COUNTIFS(Setup!$M$13:$M$212,L464)=0),AND(M464&lt;&gt;"",COUNTIFS(Setup!$N$13:$N$212,M464)=0),AND(N464&lt;&gt;"",COUNTIFS(Setup!$O$13:$O$212,N464)=0),AND(O464&lt;&gt;"",COUNTIFS(Setup!$P$13:$P$212,O464)=0),AND(P464&lt;&gt;"",COUNTIFS(Setup!$Q$13:$Q$212,P464)=0),AND(V464&lt;&gt;"",COUNTIFS(Setup!$R$13:$R$212,V464)=0),AND(W464&lt;&gt;"",COUNTIFS(Setup!$R$13:$R$212,W464)=0),AND(X464&lt;&gt;"",COUNTIFS(Setup!$S$13:$S$212,X464)=0),AND(Y464&lt;&gt;"",COUNTIFS(Setup!$S$13:$S$212,Y464)=0),AND(Z464&lt;&gt;"",COUNTIFS(Setup!$T$13:$T$212,Z464)=0)),"Use listed categories",IF(J464="Pending","Confirm work-relatedness",IF(COUNTIFS($AI$9:$AI$1008,AI464,$C$9:$C$1008,"&lt;&gt;"&amp;C464)&gt;0,"Event dates disagree",IF(OR(AND(Q464&lt;&gt;"",OR(NOT(ISNUMBER(Q464)),Q464&lt;0)),AND(R464&lt;&gt;"",OR(NOT(ISNUMBER(R464)),R464&lt;0)),AND(S464&lt;&gt;"",OR(NOT(ISNUMBER(S464)),S464&lt;0))),"Check days / cost",IF(AND(I464="Lost time",OR(NOT(ISNUMBER(Q464)),Q464&lt;1)),"Enter lost days",IF(AND(I464="Restricted / modified work",OR(NOT(ISNUMBER(R464)),R464&lt;1)),"Enter restricted days",IF(AND(Z464="Closed",NOT(ISNUMBER(AB464))),"Enter closure date",IF(AND(ISNUMBER(AB464),OR(AB464&lt;C464,AB464&gt;TODAY())),"Check closure date","Ready"))))))))))))))</f>
        <v/>
      </c>
    </row>
    <row r="465" spans="1:37" ht="24.95" customHeight="1">
      <c r="A465" s="17"/>
      <c r="B465" s="17"/>
      <c r="C465" s="18"/>
      <c r="D465" s="19"/>
      <c r="E465" s="20"/>
      <c r="F465" s="20"/>
      <c r="G465" s="20"/>
      <c r="H465" s="20"/>
      <c r="I465" s="20"/>
      <c r="J465" s="20"/>
      <c r="K465" s="20"/>
      <c r="L465" s="20"/>
      <c r="M465" s="20"/>
      <c r="N465" s="20"/>
      <c r="O465" s="20"/>
      <c r="P465" s="20"/>
      <c r="Q465" s="21"/>
      <c r="R465" s="21"/>
      <c r="S465" s="22"/>
      <c r="T465" s="20"/>
      <c r="U465" s="20"/>
      <c r="V465" s="20"/>
      <c r="W465" s="20"/>
      <c r="X465" s="20"/>
      <c r="Y465" s="20"/>
      <c r="Z465" s="20"/>
      <c r="AA465" s="20"/>
      <c r="AB465" s="18"/>
      <c r="AC465" s="20"/>
      <c r="AD465" s="15" t="str">
        <f t="shared" si="42"/>
        <v/>
      </c>
      <c r="AE465" s="16" t="str">
        <f t="shared" si="43"/>
        <v/>
      </c>
      <c r="AF465" s="15" t="str">
        <f t="shared" si="44"/>
        <v/>
      </c>
      <c r="AG465" s="15">
        <f t="shared" si="45"/>
        <v>0</v>
      </c>
      <c r="AH465" s="15">
        <f t="shared" si="46"/>
        <v>0</v>
      </c>
      <c r="AI465" s="15" t="str">
        <f t="shared" si="47"/>
        <v/>
      </c>
      <c r="AJ465" s="15" t="str">
        <f>IF(AI465="","",IF(COUNTIFS($AI$9:AI465,AI465)=1,1,0))</f>
        <v/>
      </c>
      <c r="AK465" s="15" t="str">
        <f ca="1">IF(COUNTA(A465:AC465)=0,"",IF(OR(NOT(ISNUMBER(C465)),C465&lt;1),"Missing / invalid date",IF(A465="","Missing case ID",IF(COUNTIFS($A$9:$A$1008,A465)&gt;1,"Duplicate case ID",IF(C465&gt;TODAY(),"Future incident date",IF(OR(E465="",F465="",G465="",H465="",I465="",J465=""),"Complete required fields",IF(OR(AND(E465&lt;&gt;"",COUNTIFS(Setup!$F$13:$F$212,E465)=0),AND(F465&lt;&gt;"",COUNTIFS(Setup!$G$13:$G$212,F465)=0),AND(G465&lt;&gt;"",COUNTIFS(Setup!$H$13:$H$212,G465)=0),AND(H465&lt;&gt;"",COUNTIFS(Setup!$I$13:$I$212,H465)=0),AND(I465&lt;&gt;"",COUNTIFS(Setup!$J$13:$J$212,I465)=0),AND(J465&lt;&gt;"",COUNTIFS(Setup!$K$13:$K$212,J465)=0),AND(K465&lt;&gt;"",COUNTIFS(Setup!$L$13:$L$212,K465)=0),AND(L465&lt;&gt;"",COUNTIFS(Setup!$M$13:$M$212,L465)=0),AND(M465&lt;&gt;"",COUNTIFS(Setup!$N$13:$N$212,M465)=0),AND(N465&lt;&gt;"",COUNTIFS(Setup!$O$13:$O$212,N465)=0),AND(O465&lt;&gt;"",COUNTIFS(Setup!$P$13:$P$212,O465)=0),AND(P465&lt;&gt;"",COUNTIFS(Setup!$Q$13:$Q$212,P465)=0),AND(V465&lt;&gt;"",COUNTIFS(Setup!$R$13:$R$212,V465)=0),AND(W465&lt;&gt;"",COUNTIFS(Setup!$R$13:$R$212,W465)=0),AND(X465&lt;&gt;"",COUNTIFS(Setup!$S$13:$S$212,X465)=0),AND(Y465&lt;&gt;"",COUNTIFS(Setup!$S$13:$S$212,Y465)=0),AND(Z465&lt;&gt;"",COUNTIFS(Setup!$T$13:$T$212,Z465)=0)),"Use listed categories",IF(J465="Pending","Confirm work-relatedness",IF(COUNTIFS($AI$9:$AI$1008,AI465,$C$9:$C$1008,"&lt;&gt;"&amp;C465)&gt;0,"Event dates disagree",IF(OR(AND(Q465&lt;&gt;"",OR(NOT(ISNUMBER(Q465)),Q465&lt;0)),AND(R465&lt;&gt;"",OR(NOT(ISNUMBER(R465)),R465&lt;0)),AND(S465&lt;&gt;"",OR(NOT(ISNUMBER(S465)),S465&lt;0))),"Check days / cost",IF(AND(I465="Lost time",OR(NOT(ISNUMBER(Q465)),Q465&lt;1)),"Enter lost days",IF(AND(I465="Restricted / modified work",OR(NOT(ISNUMBER(R465)),R465&lt;1)),"Enter restricted days",IF(AND(Z465="Closed",NOT(ISNUMBER(AB465))),"Enter closure date",IF(AND(ISNUMBER(AB465),OR(AB465&lt;C465,AB465&gt;TODAY())),"Check closure date","Ready"))))))))))))))</f>
        <v/>
      </c>
    </row>
    <row r="466" spans="1:37" ht="24.95" customHeight="1">
      <c r="A466" s="23"/>
      <c r="B466" s="23"/>
      <c r="C466" s="24"/>
      <c r="D466" s="25"/>
      <c r="E466" s="26"/>
      <c r="F466" s="26"/>
      <c r="G466" s="26"/>
      <c r="H466" s="26"/>
      <c r="I466" s="26"/>
      <c r="J466" s="26"/>
      <c r="K466" s="26"/>
      <c r="L466" s="26"/>
      <c r="M466" s="26"/>
      <c r="N466" s="26"/>
      <c r="O466" s="26"/>
      <c r="P466" s="26"/>
      <c r="Q466" s="27"/>
      <c r="R466" s="27"/>
      <c r="S466" s="28"/>
      <c r="T466" s="26"/>
      <c r="U466" s="26"/>
      <c r="V466" s="26"/>
      <c r="W466" s="26"/>
      <c r="X466" s="26"/>
      <c r="Y466" s="26"/>
      <c r="Z466" s="26"/>
      <c r="AA466" s="26"/>
      <c r="AB466" s="24"/>
      <c r="AC466" s="26"/>
      <c r="AD466" s="15" t="str">
        <f t="shared" si="42"/>
        <v/>
      </c>
      <c r="AE466" s="16" t="str">
        <f t="shared" si="43"/>
        <v/>
      </c>
      <c r="AF466" s="15" t="str">
        <f t="shared" si="44"/>
        <v/>
      </c>
      <c r="AG466" s="15">
        <f t="shared" si="45"/>
        <v>0</v>
      </c>
      <c r="AH466" s="15">
        <f t="shared" si="46"/>
        <v>0</v>
      </c>
      <c r="AI466" s="15" t="str">
        <f t="shared" si="47"/>
        <v/>
      </c>
      <c r="AJ466" s="15" t="str">
        <f>IF(AI466="","",IF(COUNTIFS($AI$9:AI466,AI466)=1,1,0))</f>
        <v/>
      </c>
      <c r="AK466" s="15" t="str">
        <f ca="1">IF(COUNTA(A466:AC466)=0,"",IF(OR(NOT(ISNUMBER(C466)),C466&lt;1),"Missing / invalid date",IF(A466="","Missing case ID",IF(COUNTIFS($A$9:$A$1008,A466)&gt;1,"Duplicate case ID",IF(C466&gt;TODAY(),"Future incident date",IF(OR(E466="",F466="",G466="",H466="",I466="",J466=""),"Complete required fields",IF(OR(AND(E466&lt;&gt;"",COUNTIFS(Setup!$F$13:$F$212,E466)=0),AND(F466&lt;&gt;"",COUNTIFS(Setup!$G$13:$G$212,F466)=0),AND(G466&lt;&gt;"",COUNTIFS(Setup!$H$13:$H$212,G466)=0),AND(H466&lt;&gt;"",COUNTIFS(Setup!$I$13:$I$212,H466)=0),AND(I466&lt;&gt;"",COUNTIFS(Setup!$J$13:$J$212,I466)=0),AND(J466&lt;&gt;"",COUNTIFS(Setup!$K$13:$K$212,J466)=0),AND(K466&lt;&gt;"",COUNTIFS(Setup!$L$13:$L$212,K466)=0),AND(L466&lt;&gt;"",COUNTIFS(Setup!$M$13:$M$212,L466)=0),AND(M466&lt;&gt;"",COUNTIFS(Setup!$N$13:$N$212,M466)=0),AND(N466&lt;&gt;"",COUNTIFS(Setup!$O$13:$O$212,N466)=0),AND(O466&lt;&gt;"",COUNTIFS(Setup!$P$13:$P$212,O466)=0),AND(P466&lt;&gt;"",COUNTIFS(Setup!$Q$13:$Q$212,P466)=0),AND(V466&lt;&gt;"",COUNTIFS(Setup!$R$13:$R$212,V466)=0),AND(W466&lt;&gt;"",COUNTIFS(Setup!$R$13:$R$212,W466)=0),AND(X466&lt;&gt;"",COUNTIFS(Setup!$S$13:$S$212,X466)=0),AND(Y466&lt;&gt;"",COUNTIFS(Setup!$S$13:$S$212,Y466)=0),AND(Z466&lt;&gt;"",COUNTIFS(Setup!$T$13:$T$212,Z466)=0)),"Use listed categories",IF(J466="Pending","Confirm work-relatedness",IF(COUNTIFS($AI$9:$AI$1008,AI466,$C$9:$C$1008,"&lt;&gt;"&amp;C466)&gt;0,"Event dates disagree",IF(OR(AND(Q466&lt;&gt;"",OR(NOT(ISNUMBER(Q466)),Q466&lt;0)),AND(R466&lt;&gt;"",OR(NOT(ISNUMBER(R466)),R466&lt;0)),AND(S466&lt;&gt;"",OR(NOT(ISNUMBER(S466)),S466&lt;0))),"Check days / cost",IF(AND(I466="Lost time",OR(NOT(ISNUMBER(Q466)),Q466&lt;1)),"Enter lost days",IF(AND(I466="Restricted / modified work",OR(NOT(ISNUMBER(R466)),R466&lt;1)),"Enter restricted days",IF(AND(Z466="Closed",NOT(ISNUMBER(AB466))),"Enter closure date",IF(AND(ISNUMBER(AB466),OR(AB466&lt;C466,AB466&gt;TODAY())),"Check closure date","Ready"))))))))))))))</f>
        <v/>
      </c>
    </row>
    <row r="467" spans="1:37" ht="24.95" customHeight="1">
      <c r="A467" s="17"/>
      <c r="B467" s="17"/>
      <c r="C467" s="18"/>
      <c r="D467" s="19"/>
      <c r="E467" s="20"/>
      <c r="F467" s="20"/>
      <c r="G467" s="20"/>
      <c r="H467" s="20"/>
      <c r="I467" s="20"/>
      <c r="J467" s="20"/>
      <c r="K467" s="20"/>
      <c r="L467" s="20"/>
      <c r="M467" s="20"/>
      <c r="N467" s="20"/>
      <c r="O467" s="20"/>
      <c r="P467" s="20"/>
      <c r="Q467" s="21"/>
      <c r="R467" s="21"/>
      <c r="S467" s="22"/>
      <c r="T467" s="20"/>
      <c r="U467" s="20"/>
      <c r="V467" s="20"/>
      <c r="W467" s="20"/>
      <c r="X467" s="20"/>
      <c r="Y467" s="20"/>
      <c r="Z467" s="20"/>
      <c r="AA467" s="20"/>
      <c r="AB467" s="18"/>
      <c r="AC467" s="20"/>
      <c r="AD467" s="15" t="str">
        <f t="shared" si="42"/>
        <v/>
      </c>
      <c r="AE467" s="16" t="str">
        <f t="shared" si="43"/>
        <v/>
      </c>
      <c r="AF467" s="15" t="str">
        <f t="shared" si="44"/>
        <v/>
      </c>
      <c r="AG467" s="15">
        <f t="shared" si="45"/>
        <v>0</v>
      </c>
      <c r="AH467" s="15">
        <f t="shared" si="46"/>
        <v>0</v>
      </c>
      <c r="AI467" s="15" t="str">
        <f t="shared" si="47"/>
        <v/>
      </c>
      <c r="AJ467" s="15" t="str">
        <f>IF(AI467="","",IF(COUNTIFS($AI$9:AI467,AI467)=1,1,0))</f>
        <v/>
      </c>
      <c r="AK467" s="15" t="str">
        <f ca="1">IF(COUNTA(A467:AC467)=0,"",IF(OR(NOT(ISNUMBER(C467)),C467&lt;1),"Missing / invalid date",IF(A467="","Missing case ID",IF(COUNTIFS($A$9:$A$1008,A467)&gt;1,"Duplicate case ID",IF(C467&gt;TODAY(),"Future incident date",IF(OR(E467="",F467="",G467="",H467="",I467="",J467=""),"Complete required fields",IF(OR(AND(E467&lt;&gt;"",COUNTIFS(Setup!$F$13:$F$212,E467)=0),AND(F467&lt;&gt;"",COUNTIFS(Setup!$G$13:$G$212,F467)=0),AND(G467&lt;&gt;"",COUNTIFS(Setup!$H$13:$H$212,G467)=0),AND(H467&lt;&gt;"",COUNTIFS(Setup!$I$13:$I$212,H467)=0),AND(I467&lt;&gt;"",COUNTIFS(Setup!$J$13:$J$212,I467)=0),AND(J467&lt;&gt;"",COUNTIFS(Setup!$K$13:$K$212,J467)=0),AND(K467&lt;&gt;"",COUNTIFS(Setup!$L$13:$L$212,K467)=0),AND(L467&lt;&gt;"",COUNTIFS(Setup!$M$13:$M$212,L467)=0),AND(M467&lt;&gt;"",COUNTIFS(Setup!$N$13:$N$212,M467)=0),AND(N467&lt;&gt;"",COUNTIFS(Setup!$O$13:$O$212,N467)=0),AND(O467&lt;&gt;"",COUNTIFS(Setup!$P$13:$P$212,O467)=0),AND(P467&lt;&gt;"",COUNTIFS(Setup!$Q$13:$Q$212,P467)=0),AND(V467&lt;&gt;"",COUNTIFS(Setup!$R$13:$R$212,V467)=0),AND(W467&lt;&gt;"",COUNTIFS(Setup!$R$13:$R$212,W467)=0),AND(X467&lt;&gt;"",COUNTIFS(Setup!$S$13:$S$212,X467)=0),AND(Y467&lt;&gt;"",COUNTIFS(Setup!$S$13:$S$212,Y467)=0),AND(Z467&lt;&gt;"",COUNTIFS(Setup!$T$13:$T$212,Z467)=0)),"Use listed categories",IF(J467="Pending","Confirm work-relatedness",IF(COUNTIFS($AI$9:$AI$1008,AI467,$C$9:$C$1008,"&lt;&gt;"&amp;C467)&gt;0,"Event dates disagree",IF(OR(AND(Q467&lt;&gt;"",OR(NOT(ISNUMBER(Q467)),Q467&lt;0)),AND(R467&lt;&gt;"",OR(NOT(ISNUMBER(R467)),R467&lt;0)),AND(S467&lt;&gt;"",OR(NOT(ISNUMBER(S467)),S467&lt;0))),"Check days / cost",IF(AND(I467="Lost time",OR(NOT(ISNUMBER(Q467)),Q467&lt;1)),"Enter lost days",IF(AND(I467="Restricted / modified work",OR(NOT(ISNUMBER(R467)),R467&lt;1)),"Enter restricted days",IF(AND(Z467="Closed",NOT(ISNUMBER(AB467))),"Enter closure date",IF(AND(ISNUMBER(AB467),OR(AB467&lt;C467,AB467&gt;TODAY())),"Check closure date","Ready"))))))))))))))</f>
        <v/>
      </c>
    </row>
    <row r="468" spans="1:37" ht="24.95" customHeight="1">
      <c r="A468" s="23"/>
      <c r="B468" s="23"/>
      <c r="C468" s="24"/>
      <c r="D468" s="25"/>
      <c r="E468" s="26"/>
      <c r="F468" s="26"/>
      <c r="G468" s="26"/>
      <c r="H468" s="26"/>
      <c r="I468" s="26"/>
      <c r="J468" s="26"/>
      <c r="K468" s="26"/>
      <c r="L468" s="26"/>
      <c r="M468" s="26"/>
      <c r="N468" s="26"/>
      <c r="O468" s="26"/>
      <c r="P468" s="26"/>
      <c r="Q468" s="27"/>
      <c r="R468" s="27"/>
      <c r="S468" s="28"/>
      <c r="T468" s="26"/>
      <c r="U468" s="26"/>
      <c r="V468" s="26"/>
      <c r="W468" s="26"/>
      <c r="X468" s="26"/>
      <c r="Y468" s="26"/>
      <c r="Z468" s="26"/>
      <c r="AA468" s="26"/>
      <c r="AB468" s="24"/>
      <c r="AC468" s="26"/>
      <c r="AD468" s="15" t="str">
        <f t="shared" si="42"/>
        <v/>
      </c>
      <c r="AE468" s="16" t="str">
        <f t="shared" si="43"/>
        <v/>
      </c>
      <c r="AF468" s="15" t="str">
        <f t="shared" si="44"/>
        <v/>
      </c>
      <c r="AG468" s="15">
        <f t="shared" si="45"/>
        <v>0</v>
      </c>
      <c r="AH468" s="15">
        <f t="shared" si="46"/>
        <v>0</v>
      </c>
      <c r="AI468" s="15" t="str">
        <f t="shared" si="47"/>
        <v/>
      </c>
      <c r="AJ468" s="15" t="str">
        <f>IF(AI468="","",IF(COUNTIFS($AI$9:AI468,AI468)=1,1,0))</f>
        <v/>
      </c>
      <c r="AK468" s="15" t="str">
        <f ca="1">IF(COUNTA(A468:AC468)=0,"",IF(OR(NOT(ISNUMBER(C468)),C468&lt;1),"Missing / invalid date",IF(A468="","Missing case ID",IF(COUNTIFS($A$9:$A$1008,A468)&gt;1,"Duplicate case ID",IF(C468&gt;TODAY(),"Future incident date",IF(OR(E468="",F468="",G468="",H468="",I468="",J468=""),"Complete required fields",IF(OR(AND(E468&lt;&gt;"",COUNTIFS(Setup!$F$13:$F$212,E468)=0),AND(F468&lt;&gt;"",COUNTIFS(Setup!$G$13:$G$212,F468)=0),AND(G468&lt;&gt;"",COUNTIFS(Setup!$H$13:$H$212,G468)=0),AND(H468&lt;&gt;"",COUNTIFS(Setup!$I$13:$I$212,H468)=0),AND(I468&lt;&gt;"",COUNTIFS(Setup!$J$13:$J$212,I468)=0),AND(J468&lt;&gt;"",COUNTIFS(Setup!$K$13:$K$212,J468)=0),AND(K468&lt;&gt;"",COUNTIFS(Setup!$L$13:$L$212,K468)=0),AND(L468&lt;&gt;"",COUNTIFS(Setup!$M$13:$M$212,L468)=0),AND(M468&lt;&gt;"",COUNTIFS(Setup!$N$13:$N$212,M468)=0),AND(N468&lt;&gt;"",COUNTIFS(Setup!$O$13:$O$212,N468)=0),AND(O468&lt;&gt;"",COUNTIFS(Setup!$P$13:$P$212,O468)=0),AND(P468&lt;&gt;"",COUNTIFS(Setup!$Q$13:$Q$212,P468)=0),AND(V468&lt;&gt;"",COUNTIFS(Setup!$R$13:$R$212,V468)=0),AND(W468&lt;&gt;"",COUNTIFS(Setup!$R$13:$R$212,W468)=0),AND(X468&lt;&gt;"",COUNTIFS(Setup!$S$13:$S$212,X468)=0),AND(Y468&lt;&gt;"",COUNTIFS(Setup!$S$13:$S$212,Y468)=0),AND(Z468&lt;&gt;"",COUNTIFS(Setup!$T$13:$T$212,Z468)=0)),"Use listed categories",IF(J468="Pending","Confirm work-relatedness",IF(COUNTIFS($AI$9:$AI$1008,AI468,$C$9:$C$1008,"&lt;&gt;"&amp;C468)&gt;0,"Event dates disagree",IF(OR(AND(Q468&lt;&gt;"",OR(NOT(ISNUMBER(Q468)),Q468&lt;0)),AND(R468&lt;&gt;"",OR(NOT(ISNUMBER(R468)),R468&lt;0)),AND(S468&lt;&gt;"",OR(NOT(ISNUMBER(S468)),S468&lt;0))),"Check days / cost",IF(AND(I468="Lost time",OR(NOT(ISNUMBER(Q468)),Q468&lt;1)),"Enter lost days",IF(AND(I468="Restricted / modified work",OR(NOT(ISNUMBER(R468)),R468&lt;1)),"Enter restricted days",IF(AND(Z468="Closed",NOT(ISNUMBER(AB468))),"Enter closure date",IF(AND(ISNUMBER(AB468),OR(AB468&lt;C468,AB468&gt;TODAY())),"Check closure date","Ready"))))))))))))))</f>
        <v/>
      </c>
    </row>
    <row r="469" spans="1:37" ht="24.95" customHeight="1">
      <c r="A469" s="17"/>
      <c r="B469" s="17"/>
      <c r="C469" s="18"/>
      <c r="D469" s="19"/>
      <c r="E469" s="20"/>
      <c r="F469" s="20"/>
      <c r="G469" s="20"/>
      <c r="H469" s="20"/>
      <c r="I469" s="20"/>
      <c r="J469" s="20"/>
      <c r="K469" s="20"/>
      <c r="L469" s="20"/>
      <c r="M469" s="20"/>
      <c r="N469" s="20"/>
      <c r="O469" s="20"/>
      <c r="P469" s="20"/>
      <c r="Q469" s="21"/>
      <c r="R469" s="21"/>
      <c r="S469" s="22"/>
      <c r="T469" s="20"/>
      <c r="U469" s="20"/>
      <c r="V469" s="20"/>
      <c r="W469" s="20"/>
      <c r="X469" s="20"/>
      <c r="Y469" s="20"/>
      <c r="Z469" s="20"/>
      <c r="AA469" s="20"/>
      <c r="AB469" s="18"/>
      <c r="AC469" s="20"/>
      <c r="AD469" s="15" t="str">
        <f t="shared" si="42"/>
        <v/>
      </c>
      <c r="AE469" s="16" t="str">
        <f t="shared" si="43"/>
        <v/>
      </c>
      <c r="AF469" s="15" t="str">
        <f t="shared" si="44"/>
        <v/>
      </c>
      <c r="AG469" s="15">
        <f t="shared" si="45"/>
        <v>0</v>
      </c>
      <c r="AH469" s="15">
        <f t="shared" si="46"/>
        <v>0</v>
      </c>
      <c r="AI469" s="15" t="str">
        <f t="shared" si="47"/>
        <v/>
      </c>
      <c r="AJ469" s="15" t="str">
        <f>IF(AI469="","",IF(COUNTIFS($AI$9:AI469,AI469)=1,1,0))</f>
        <v/>
      </c>
      <c r="AK469" s="15" t="str">
        <f ca="1">IF(COUNTA(A469:AC469)=0,"",IF(OR(NOT(ISNUMBER(C469)),C469&lt;1),"Missing / invalid date",IF(A469="","Missing case ID",IF(COUNTIFS($A$9:$A$1008,A469)&gt;1,"Duplicate case ID",IF(C469&gt;TODAY(),"Future incident date",IF(OR(E469="",F469="",G469="",H469="",I469="",J469=""),"Complete required fields",IF(OR(AND(E469&lt;&gt;"",COUNTIFS(Setup!$F$13:$F$212,E469)=0),AND(F469&lt;&gt;"",COUNTIFS(Setup!$G$13:$G$212,F469)=0),AND(G469&lt;&gt;"",COUNTIFS(Setup!$H$13:$H$212,G469)=0),AND(H469&lt;&gt;"",COUNTIFS(Setup!$I$13:$I$212,H469)=0),AND(I469&lt;&gt;"",COUNTIFS(Setup!$J$13:$J$212,I469)=0),AND(J469&lt;&gt;"",COUNTIFS(Setup!$K$13:$K$212,J469)=0),AND(K469&lt;&gt;"",COUNTIFS(Setup!$L$13:$L$212,K469)=0),AND(L469&lt;&gt;"",COUNTIFS(Setup!$M$13:$M$212,L469)=0),AND(M469&lt;&gt;"",COUNTIFS(Setup!$N$13:$N$212,M469)=0),AND(N469&lt;&gt;"",COUNTIFS(Setup!$O$13:$O$212,N469)=0),AND(O469&lt;&gt;"",COUNTIFS(Setup!$P$13:$P$212,O469)=0),AND(P469&lt;&gt;"",COUNTIFS(Setup!$Q$13:$Q$212,P469)=0),AND(V469&lt;&gt;"",COUNTIFS(Setup!$R$13:$R$212,V469)=0),AND(W469&lt;&gt;"",COUNTIFS(Setup!$R$13:$R$212,W469)=0),AND(X469&lt;&gt;"",COUNTIFS(Setup!$S$13:$S$212,X469)=0),AND(Y469&lt;&gt;"",COUNTIFS(Setup!$S$13:$S$212,Y469)=0),AND(Z469&lt;&gt;"",COUNTIFS(Setup!$T$13:$T$212,Z469)=0)),"Use listed categories",IF(J469="Pending","Confirm work-relatedness",IF(COUNTIFS($AI$9:$AI$1008,AI469,$C$9:$C$1008,"&lt;&gt;"&amp;C469)&gt;0,"Event dates disagree",IF(OR(AND(Q469&lt;&gt;"",OR(NOT(ISNUMBER(Q469)),Q469&lt;0)),AND(R469&lt;&gt;"",OR(NOT(ISNUMBER(R469)),R469&lt;0)),AND(S469&lt;&gt;"",OR(NOT(ISNUMBER(S469)),S469&lt;0))),"Check days / cost",IF(AND(I469="Lost time",OR(NOT(ISNUMBER(Q469)),Q469&lt;1)),"Enter lost days",IF(AND(I469="Restricted / modified work",OR(NOT(ISNUMBER(R469)),R469&lt;1)),"Enter restricted days",IF(AND(Z469="Closed",NOT(ISNUMBER(AB469))),"Enter closure date",IF(AND(ISNUMBER(AB469),OR(AB469&lt;C469,AB469&gt;TODAY())),"Check closure date","Ready"))))))))))))))</f>
        <v/>
      </c>
    </row>
    <row r="470" spans="1:37" ht="24.95" customHeight="1">
      <c r="A470" s="23"/>
      <c r="B470" s="23"/>
      <c r="C470" s="24"/>
      <c r="D470" s="25"/>
      <c r="E470" s="26"/>
      <c r="F470" s="26"/>
      <c r="G470" s="26"/>
      <c r="H470" s="26"/>
      <c r="I470" s="26"/>
      <c r="J470" s="26"/>
      <c r="K470" s="26"/>
      <c r="L470" s="26"/>
      <c r="M470" s="26"/>
      <c r="N470" s="26"/>
      <c r="O470" s="26"/>
      <c r="P470" s="26"/>
      <c r="Q470" s="27"/>
      <c r="R470" s="27"/>
      <c r="S470" s="28"/>
      <c r="T470" s="26"/>
      <c r="U470" s="26"/>
      <c r="V470" s="26"/>
      <c r="W470" s="26"/>
      <c r="X470" s="26"/>
      <c r="Y470" s="26"/>
      <c r="Z470" s="26"/>
      <c r="AA470" s="26"/>
      <c r="AB470" s="24"/>
      <c r="AC470" s="26"/>
      <c r="AD470" s="15" t="str">
        <f t="shared" si="42"/>
        <v/>
      </c>
      <c r="AE470" s="16" t="str">
        <f t="shared" si="43"/>
        <v/>
      </c>
      <c r="AF470" s="15" t="str">
        <f t="shared" si="44"/>
        <v/>
      </c>
      <c r="AG470" s="15">
        <f t="shared" si="45"/>
        <v>0</v>
      </c>
      <c r="AH470" s="15">
        <f t="shared" si="46"/>
        <v>0</v>
      </c>
      <c r="AI470" s="15" t="str">
        <f t="shared" si="47"/>
        <v/>
      </c>
      <c r="AJ470" s="15" t="str">
        <f>IF(AI470="","",IF(COUNTIFS($AI$9:AI470,AI470)=1,1,0))</f>
        <v/>
      </c>
      <c r="AK470" s="15" t="str">
        <f ca="1">IF(COUNTA(A470:AC470)=0,"",IF(OR(NOT(ISNUMBER(C470)),C470&lt;1),"Missing / invalid date",IF(A470="","Missing case ID",IF(COUNTIFS($A$9:$A$1008,A470)&gt;1,"Duplicate case ID",IF(C470&gt;TODAY(),"Future incident date",IF(OR(E470="",F470="",G470="",H470="",I470="",J470=""),"Complete required fields",IF(OR(AND(E470&lt;&gt;"",COUNTIFS(Setup!$F$13:$F$212,E470)=0),AND(F470&lt;&gt;"",COUNTIFS(Setup!$G$13:$G$212,F470)=0),AND(G470&lt;&gt;"",COUNTIFS(Setup!$H$13:$H$212,G470)=0),AND(H470&lt;&gt;"",COUNTIFS(Setup!$I$13:$I$212,H470)=0),AND(I470&lt;&gt;"",COUNTIFS(Setup!$J$13:$J$212,I470)=0),AND(J470&lt;&gt;"",COUNTIFS(Setup!$K$13:$K$212,J470)=0),AND(K470&lt;&gt;"",COUNTIFS(Setup!$L$13:$L$212,K470)=0),AND(L470&lt;&gt;"",COUNTIFS(Setup!$M$13:$M$212,L470)=0),AND(M470&lt;&gt;"",COUNTIFS(Setup!$N$13:$N$212,M470)=0),AND(N470&lt;&gt;"",COUNTIFS(Setup!$O$13:$O$212,N470)=0),AND(O470&lt;&gt;"",COUNTIFS(Setup!$P$13:$P$212,O470)=0),AND(P470&lt;&gt;"",COUNTIFS(Setup!$Q$13:$Q$212,P470)=0),AND(V470&lt;&gt;"",COUNTIFS(Setup!$R$13:$R$212,V470)=0),AND(W470&lt;&gt;"",COUNTIFS(Setup!$R$13:$R$212,W470)=0),AND(X470&lt;&gt;"",COUNTIFS(Setup!$S$13:$S$212,X470)=0),AND(Y470&lt;&gt;"",COUNTIFS(Setup!$S$13:$S$212,Y470)=0),AND(Z470&lt;&gt;"",COUNTIFS(Setup!$T$13:$T$212,Z470)=0)),"Use listed categories",IF(J470="Pending","Confirm work-relatedness",IF(COUNTIFS($AI$9:$AI$1008,AI470,$C$9:$C$1008,"&lt;&gt;"&amp;C470)&gt;0,"Event dates disagree",IF(OR(AND(Q470&lt;&gt;"",OR(NOT(ISNUMBER(Q470)),Q470&lt;0)),AND(R470&lt;&gt;"",OR(NOT(ISNUMBER(R470)),R470&lt;0)),AND(S470&lt;&gt;"",OR(NOT(ISNUMBER(S470)),S470&lt;0))),"Check days / cost",IF(AND(I470="Lost time",OR(NOT(ISNUMBER(Q470)),Q470&lt;1)),"Enter lost days",IF(AND(I470="Restricted / modified work",OR(NOT(ISNUMBER(R470)),R470&lt;1)),"Enter restricted days",IF(AND(Z470="Closed",NOT(ISNUMBER(AB470))),"Enter closure date",IF(AND(ISNUMBER(AB470),OR(AB470&lt;C470,AB470&gt;TODAY())),"Check closure date","Ready"))))))))))))))</f>
        <v/>
      </c>
    </row>
    <row r="471" spans="1:37" ht="24.95" customHeight="1">
      <c r="A471" s="17"/>
      <c r="B471" s="17"/>
      <c r="C471" s="18"/>
      <c r="D471" s="19"/>
      <c r="E471" s="20"/>
      <c r="F471" s="20"/>
      <c r="G471" s="20"/>
      <c r="H471" s="20"/>
      <c r="I471" s="20"/>
      <c r="J471" s="20"/>
      <c r="K471" s="20"/>
      <c r="L471" s="20"/>
      <c r="M471" s="20"/>
      <c r="N471" s="20"/>
      <c r="O471" s="20"/>
      <c r="P471" s="20"/>
      <c r="Q471" s="21"/>
      <c r="R471" s="21"/>
      <c r="S471" s="22"/>
      <c r="T471" s="20"/>
      <c r="U471" s="20"/>
      <c r="V471" s="20"/>
      <c r="W471" s="20"/>
      <c r="X471" s="20"/>
      <c r="Y471" s="20"/>
      <c r="Z471" s="20"/>
      <c r="AA471" s="20"/>
      <c r="AB471" s="18"/>
      <c r="AC471" s="20"/>
      <c r="AD471" s="15" t="str">
        <f t="shared" si="42"/>
        <v/>
      </c>
      <c r="AE471" s="16" t="str">
        <f t="shared" si="43"/>
        <v/>
      </c>
      <c r="AF471" s="15" t="str">
        <f t="shared" si="44"/>
        <v/>
      </c>
      <c r="AG471" s="15">
        <f t="shared" si="45"/>
        <v>0</v>
      </c>
      <c r="AH471" s="15">
        <f t="shared" si="46"/>
        <v>0</v>
      </c>
      <c r="AI471" s="15" t="str">
        <f t="shared" si="47"/>
        <v/>
      </c>
      <c r="AJ471" s="15" t="str">
        <f>IF(AI471="","",IF(COUNTIFS($AI$9:AI471,AI471)=1,1,0))</f>
        <v/>
      </c>
      <c r="AK471" s="15" t="str">
        <f ca="1">IF(COUNTA(A471:AC471)=0,"",IF(OR(NOT(ISNUMBER(C471)),C471&lt;1),"Missing / invalid date",IF(A471="","Missing case ID",IF(COUNTIFS($A$9:$A$1008,A471)&gt;1,"Duplicate case ID",IF(C471&gt;TODAY(),"Future incident date",IF(OR(E471="",F471="",G471="",H471="",I471="",J471=""),"Complete required fields",IF(OR(AND(E471&lt;&gt;"",COUNTIFS(Setup!$F$13:$F$212,E471)=0),AND(F471&lt;&gt;"",COUNTIFS(Setup!$G$13:$G$212,F471)=0),AND(G471&lt;&gt;"",COUNTIFS(Setup!$H$13:$H$212,G471)=0),AND(H471&lt;&gt;"",COUNTIFS(Setup!$I$13:$I$212,H471)=0),AND(I471&lt;&gt;"",COUNTIFS(Setup!$J$13:$J$212,I471)=0),AND(J471&lt;&gt;"",COUNTIFS(Setup!$K$13:$K$212,J471)=0),AND(K471&lt;&gt;"",COUNTIFS(Setup!$L$13:$L$212,K471)=0),AND(L471&lt;&gt;"",COUNTIFS(Setup!$M$13:$M$212,L471)=0),AND(M471&lt;&gt;"",COUNTIFS(Setup!$N$13:$N$212,M471)=0),AND(N471&lt;&gt;"",COUNTIFS(Setup!$O$13:$O$212,N471)=0),AND(O471&lt;&gt;"",COUNTIFS(Setup!$P$13:$P$212,O471)=0),AND(P471&lt;&gt;"",COUNTIFS(Setup!$Q$13:$Q$212,P471)=0),AND(V471&lt;&gt;"",COUNTIFS(Setup!$R$13:$R$212,V471)=0),AND(W471&lt;&gt;"",COUNTIFS(Setup!$R$13:$R$212,W471)=0),AND(X471&lt;&gt;"",COUNTIFS(Setup!$S$13:$S$212,X471)=0),AND(Y471&lt;&gt;"",COUNTIFS(Setup!$S$13:$S$212,Y471)=0),AND(Z471&lt;&gt;"",COUNTIFS(Setup!$T$13:$T$212,Z471)=0)),"Use listed categories",IF(J471="Pending","Confirm work-relatedness",IF(COUNTIFS($AI$9:$AI$1008,AI471,$C$9:$C$1008,"&lt;&gt;"&amp;C471)&gt;0,"Event dates disagree",IF(OR(AND(Q471&lt;&gt;"",OR(NOT(ISNUMBER(Q471)),Q471&lt;0)),AND(R471&lt;&gt;"",OR(NOT(ISNUMBER(R471)),R471&lt;0)),AND(S471&lt;&gt;"",OR(NOT(ISNUMBER(S471)),S471&lt;0))),"Check days / cost",IF(AND(I471="Lost time",OR(NOT(ISNUMBER(Q471)),Q471&lt;1)),"Enter lost days",IF(AND(I471="Restricted / modified work",OR(NOT(ISNUMBER(R471)),R471&lt;1)),"Enter restricted days",IF(AND(Z471="Closed",NOT(ISNUMBER(AB471))),"Enter closure date",IF(AND(ISNUMBER(AB471),OR(AB471&lt;C471,AB471&gt;TODAY())),"Check closure date","Ready"))))))))))))))</f>
        <v/>
      </c>
    </row>
    <row r="472" spans="1:37" ht="24.95" customHeight="1">
      <c r="A472" s="23"/>
      <c r="B472" s="23"/>
      <c r="C472" s="24"/>
      <c r="D472" s="25"/>
      <c r="E472" s="26"/>
      <c r="F472" s="26"/>
      <c r="G472" s="26"/>
      <c r="H472" s="26"/>
      <c r="I472" s="26"/>
      <c r="J472" s="26"/>
      <c r="K472" s="26"/>
      <c r="L472" s="26"/>
      <c r="M472" s="26"/>
      <c r="N472" s="26"/>
      <c r="O472" s="26"/>
      <c r="P472" s="26"/>
      <c r="Q472" s="27"/>
      <c r="R472" s="27"/>
      <c r="S472" s="28"/>
      <c r="T472" s="26"/>
      <c r="U472" s="26"/>
      <c r="V472" s="26"/>
      <c r="W472" s="26"/>
      <c r="X472" s="26"/>
      <c r="Y472" s="26"/>
      <c r="Z472" s="26"/>
      <c r="AA472" s="26"/>
      <c r="AB472" s="24"/>
      <c r="AC472" s="26"/>
      <c r="AD472" s="15" t="str">
        <f t="shared" si="42"/>
        <v/>
      </c>
      <c r="AE472" s="16" t="str">
        <f t="shared" si="43"/>
        <v/>
      </c>
      <c r="AF472" s="15" t="str">
        <f t="shared" si="44"/>
        <v/>
      </c>
      <c r="AG472" s="15">
        <f t="shared" si="45"/>
        <v>0</v>
      </c>
      <c r="AH472" s="15">
        <f t="shared" si="46"/>
        <v>0</v>
      </c>
      <c r="AI472" s="15" t="str">
        <f t="shared" si="47"/>
        <v/>
      </c>
      <c r="AJ472" s="15" t="str">
        <f>IF(AI472="","",IF(COUNTIFS($AI$9:AI472,AI472)=1,1,0))</f>
        <v/>
      </c>
      <c r="AK472" s="15" t="str">
        <f ca="1">IF(COUNTA(A472:AC472)=0,"",IF(OR(NOT(ISNUMBER(C472)),C472&lt;1),"Missing / invalid date",IF(A472="","Missing case ID",IF(COUNTIFS($A$9:$A$1008,A472)&gt;1,"Duplicate case ID",IF(C472&gt;TODAY(),"Future incident date",IF(OR(E472="",F472="",G472="",H472="",I472="",J472=""),"Complete required fields",IF(OR(AND(E472&lt;&gt;"",COUNTIFS(Setup!$F$13:$F$212,E472)=0),AND(F472&lt;&gt;"",COUNTIFS(Setup!$G$13:$G$212,F472)=0),AND(G472&lt;&gt;"",COUNTIFS(Setup!$H$13:$H$212,G472)=0),AND(H472&lt;&gt;"",COUNTIFS(Setup!$I$13:$I$212,H472)=0),AND(I472&lt;&gt;"",COUNTIFS(Setup!$J$13:$J$212,I472)=0),AND(J472&lt;&gt;"",COUNTIFS(Setup!$K$13:$K$212,J472)=0),AND(K472&lt;&gt;"",COUNTIFS(Setup!$L$13:$L$212,K472)=0),AND(L472&lt;&gt;"",COUNTIFS(Setup!$M$13:$M$212,L472)=0),AND(M472&lt;&gt;"",COUNTIFS(Setup!$N$13:$N$212,M472)=0),AND(N472&lt;&gt;"",COUNTIFS(Setup!$O$13:$O$212,N472)=0),AND(O472&lt;&gt;"",COUNTIFS(Setup!$P$13:$P$212,O472)=0),AND(P472&lt;&gt;"",COUNTIFS(Setup!$Q$13:$Q$212,P472)=0),AND(V472&lt;&gt;"",COUNTIFS(Setup!$R$13:$R$212,V472)=0),AND(W472&lt;&gt;"",COUNTIFS(Setup!$R$13:$R$212,W472)=0),AND(X472&lt;&gt;"",COUNTIFS(Setup!$S$13:$S$212,X472)=0),AND(Y472&lt;&gt;"",COUNTIFS(Setup!$S$13:$S$212,Y472)=0),AND(Z472&lt;&gt;"",COUNTIFS(Setup!$T$13:$T$212,Z472)=0)),"Use listed categories",IF(J472="Pending","Confirm work-relatedness",IF(COUNTIFS($AI$9:$AI$1008,AI472,$C$9:$C$1008,"&lt;&gt;"&amp;C472)&gt;0,"Event dates disagree",IF(OR(AND(Q472&lt;&gt;"",OR(NOT(ISNUMBER(Q472)),Q472&lt;0)),AND(R472&lt;&gt;"",OR(NOT(ISNUMBER(R472)),R472&lt;0)),AND(S472&lt;&gt;"",OR(NOT(ISNUMBER(S472)),S472&lt;0))),"Check days / cost",IF(AND(I472="Lost time",OR(NOT(ISNUMBER(Q472)),Q472&lt;1)),"Enter lost days",IF(AND(I472="Restricted / modified work",OR(NOT(ISNUMBER(R472)),R472&lt;1)),"Enter restricted days",IF(AND(Z472="Closed",NOT(ISNUMBER(AB472))),"Enter closure date",IF(AND(ISNUMBER(AB472),OR(AB472&lt;C472,AB472&gt;TODAY())),"Check closure date","Ready"))))))))))))))</f>
        <v/>
      </c>
    </row>
    <row r="473" spans="1:37" ht="24.95" customHeight="1">
      <c r="A473" s="17"/>
      <c r="B473" s="17"/>
      <c r="C473" s="18"/>
      <c r="D473" s="19"/>
      <c r="E473" s="20"/>
      <c r="F473" s="20"/>
      <c r="G473" s="20"/>
      <c r="H473" s="20"/>
      <c r="I473" s="20"/>
      <c r="J473" s="20"/>
      <c r="K473" s="20"/>
      <c r="L473" s="20"/>
      <c r="M473" s="20"/>
      <c r="N473" s="20"/>
      <c r="O473" s="20"/>
      <c r="P473" s="20"/>
      <c r="Q473" s="21"/>
      <c r="R473" s="21"/>
      <c r="S473" s="22"/>
      <c r="T473" s="20"/>
      <c r="U473" s="20"/>
      <c r="V473" s="20"/>
      <c r="W473" s="20"/>
      <c r="X473" s="20"/>
      <c r="Y473" s="20"/>
      <c r="Z473" s="20"/>
      <c r="AA473" s="20"/>
      <c r="AB473" s="18"/>
      <c r="AC473" s="20"/>
      <c r="AD473" s="15" t="str">
        <f t="shared" si="42"/>
        <v/>
      </c>
      <c r="AE473" s="16" t="str">
        <f t="shared" si="43"/>
        <v/>
      </c>
      <c r="AF473" s="15" t="str">
        <f t="shared" si="44"/>
        <v/>
      </c>
      <c r="AG473" s="15">
        <f t="shared" si="45"/>
        <v>0</v>
      </c>
      <c r="AH473" s="15">
        <f t="shared" si="46"/>
        <v>0</v>
      </c>
      <c r="AI473" s="15" t="str">
        <f t="shared" si="47"/>
        <v/>
      </c>
      <c r="AJ473" s="15" t="str">
        <f>IF(AI473="","",IF(COUNTIFS($AI$9:AI473,AI473)=1,1,0))</f>
        <v/>
      </c>
      <c r="AK473" s="15" t="str">
        <f ca="1">IF(COUNTA(A473:AC473)=0,"",IF(OR(NOT(ISNUMBER(C473)),C473&lt;1),"Missing / invalid date",IF(A473="","Missing case ID",IF(COUNTIFS($A$9:$A$1008,A473)&gt;1,"Duplicate case ID",IF(C473&gt;TODAY(),"Future incident date",IF(OR(E473="",F473="",G473="",H473="",I473="",J473=""),"Complete required fields",IF(OR(AND(E473&lt;&gt;"",COUNTIFS(Setup!$F$13:$F$212,E473)=0),AND(F473&lt;&gt;"",COUNTIFS(Setup!$G$13:$G$212,F473)=0),AND(G473&lt;&gt;"",COUNTIFS(Setup!$H$13:$H$212,G473)=0),AND(H473&lt;&gt;"",COUNTIFS(Setup!$I$13:$I$212,H473)=0),AND(I473&lt;&gt;"",COUNTIFS(Setup!$J$13:$J$212,I473)=0),AND(J473&lt;&gt;"",COUNTIFS(Setup!$K$13:$K$212,J473)=0),AND(K473&lt;&gt;"",COUNTIFS(Setup!$L$13:$L$212,K473)=0),AND(L473&lt;&gt;"",COUNTIFS(Setup!$M$13:$M$212,L473)=0),AND(M473&lt;&gt;"",COUNTIFS(Setup!$N$13:$N$212,M473)=0),AND(N473&lt;&gt;"",COUNTIFS(Setup!$O$13:$O$212,N473)=0),AND(O473&lt;&gt;"",COUNTIFS(Setup!$P$13:$P$212,O473)=0),AND(P473&lt;&gt;"",COUNTIFS(Setup!$Q$13:$Q$212,P473)=0),AND(V473&lt;&gt;"",COUNTIFS(Setup!$R$13:$R$212,V473)=0),AND(W473&lt;&gt;"",COUNTIFS(Setup!$R$13:$R$212,W473)=0),AND(X473&lt;&gt;"",COUNTIFS(Setup!$S$13:$S$212,X473)=0),AND(Y473&lt;&gt;"",COUNTIFS(Setup!$S$13:$S$212,Y473)=0),AND(Z473&lt;&gt;"",COUNTIFS(Setup!$T$13:$T$212,Z473)=0)),"Use listed categories",IF(J473="Pending","Confirm work-relatedness",IF(COUNTIFS($AI$9:$AI$1008,AI473,$C$9:$C$1008,"&lt;&gt;"&amp;C473)&gt;0,"Event dates disagree",IF(OR(AND(Q473&lt;&gt;"",OR(NOT(ISNUMBER(Q473)),Q473&lt;0)),AND(R473&lt;&gt;"",OR(NOT(ISNUMBER(R473)),R473&lt;0)),AND(S473&lt;&gt;"",OR(NOT(ISNUMBER(S473)),S473&lt;0))),"Check days / cost",IF(AND(I473="Lost time",OR(NOT(ISNUMBER(Q473)),Q473&lt;1)),"Enter lost days",IF(AND(I473="Restricted / modified work",OR(NOT(ISNUMBER(R473)),R473&lt;1)),"Enter restricted days",IF(AND(Z473="Closed",NOT(ISNUMBER(AB473))),"Enter closure date",IF(AND(ISNUMBER(AB473),OR(AB473&lt;C473,AB473&gt;TODAY())),"Check closure date","Ready"))))))))))))))</f>
        <v/>
      </c>
    </row>
    <row r="474" spans="1:37" ht="24.95" customHeight="1">
      <c r="A474" s="23"/>
      <c r="B474" s="23"/>
      <c r="C474" s="24"/>
      <c r="D474" s="25"/>
      <c r="E474" s="26"/>
      <c r="F474" s="26"/>
      <c r="G474" s="26"/>
      <c r="H474" s="26"/>
      <c r="I474" s="26"/>
      <c r="J474" s="26"/>
      <c r="K474" s="26"/>
      <c r="L474" s="26"/>
      <c r="M474" s="26"/>
      <c r="N474" s="26"/>
      <c r="O474" s="26"/>
      <c r="P474" s="26"/>
      <c r="Q474" s="27"/>
      <c r="R474" s="27"/>
      <c r="S474" s="28"/>
      <c r="T474" s="26"/>
      <c r="U474" s="26"/>
      <c r="V474" s="26"/>
      <c r="W474" s="26"/>
      <c r="X474" s="26"/>
      <c r="Y474" s="26"/>
      <c r="Z474" s="26"/>
      <c r="AA474" s="26"/>
      <c r="AB474" s="24"/>
      <c r="AC474" s="26"/>
      <c r="AD474" s="15" t="str">
        <f t="shared" si="42"/>
        <v/>
      </c>
      <c r="AE474" s="16" t="str">
        <f t="shared" si="43"/>
        <v/>
      </c>
      <c r="AF474" s="15" t="str">
        <f t="shared" si="44"/>
        <v/>
      </c>
      <c r="AG474" s="15">
        <f t="shared" si="45"/>
        <v>0</v>
      </c>
      <c r="AH474" s="15">
        <f t="shared" si="46"/>
        <v>0</v>
      </c>
      <c r="AI474" s="15" t="str">
        <f t="shared" si="47"/>
        <v/>
      </c>
      <c r="AJ474" s="15" t="str">
        <f>IF(AI474="","",IF(COUNTIFS($AI$9:AI474,AI474)=1,1,0))</f>
        <v/>
      </c>
      <c r="AK474" s="15" t="str">
        <f ca="1">IF(COUNTA(A474:AC474)=0,"",IF(OR(NOT(ISNUMBER(C474)),C474&lt;1),"Missing / invalid date",IF(A474="","Missing case ID",IF(COUNTIFS($A$9:$A$1008,A474)&gt;1,"Duplicate case ID",IF(C474&gt;TODAY(),"Future incident date",IF(OR(E474="",F474="",G474="",H474="",I474="",J474=""),"Complete required fields",IF(OR(AND(E474&lt;&gt;"",COUNTIFS(Setup!$F$13:$F$212,E474)=0),AND(F474&lt;&gt;"",COUNTIFS(Setup!$G$13:$G$212,F474)=0),AND(G474&lt;&gt;"",COUNTIFS(Setup!$H$13:$H$212,G474)=0),AND(H474&lt;&gt;"",COUNTIFS(Setup!$I$13:$I$212,H474)=0),AND(I474&lt;&gt;"",COUNTIFS(Setup!$J$13:$J$212,I474)=0),AND(J474&lt;&gt;"",COUNTIFS(Setup!$K$13:$K$212,J474)=0),AND(K474&lt;&gt;"",COUNTIFS(Setup!$L$13:$L$212,K474)=0),AND(L474&lt;&gt;"",COUNTIFS(Setup!$M$13:$M$212,L474)=0),AND(M474&lt;&gt;"",COUNTIFS(Setup!$N$13:$N$212,M474)=0),AND(N474&lt;&gt;"",COUNTIFS(Setup!$O$13:$O$212,N474)=0),AND(O474&lt;&gt;"",COUNTIFS(Setup!$P$13:$P$212,O474)=0),AND(P474&lt;&gt;"",COUNTIFS(Setup!$Q$13:$Q$212,P474)=0),AND(V474&lt;&gt;"",COUNTIFS(Setup!$R$13:$R$212,V474)=0),AND(W474&lt;&gt;"",COUNTIFS(Setup!$R$13:$R$212,W474)=0),AND(X474&lt;&gt;"",COUNTIFS(Setup!$S$13:$S$212,X474)=0),AND(Y474&lt;&gt;"",COUNTIFS(Setup!$S$13:$S$212,Y474)=0),AND(Z474&lt;&gt;"",COUNTIFS(Setup!$T$13:$T$212,Z474)=0)),"Use listed categories",IF(J474="Pending","Confirm work-relatedness",IF(COUNTIFS($AI$9:$AI$1008,AI474,$C$9:$C$1008,"&lt;&gt;"&amp;C474)&gt;0,"Event dates disagree",IF(OR(AND(Q474&lt;&gt;"",OR(NOT(ISNUMBER(Q474)),Q474&lt;0)),AND(R474&lt;&gt;"",OR(NOT(ISNUMBER(R474)),R474&lt;0)),AND(S474&lt;&gt;"",OR(NOT(ISNUMBER(S474)),S474&lt;0))),"Check days / cost",IF(AND(I474="Lost time",OR(NOT(ISNUMBER(Q474)),Q474&lt;1)),"Enter lost days",IF(AND(I474="Restricted / modified work",OR(NOT(ISNUMBER(R474)),R474&lt;1)),"Enter restricted days",IF(AND(Z474="Closed",NOT(ISNUMBER(AB474))),"Enter closure date",IF(AND(ISNUMBER(AB474),OR(AB474&lt;C474,AB474&gt;TODAY())),"Check closure date","Ready"))))))))))))))</f>
        <v/>
      </c>
    </row>
    <row r="475" spans="1:37" ht="24.95" customHeight="1">
      <c r="A475" s="17"/>
      <c r="B475" s="17"/>
      <c r="C475" s="18"/>
      <c r="D475" s="19"/>
      <c r="E475" s="20"/>
      <c r="F475" s="20"/>
      <c r="G475" s="20"/>
      <c r="H475" s="20"/>
      <c r="I475" s="20"/>
      <c r="J475" s="20"/>
      <c r="K475" s="20"/>
      <c r="L475" s="20"/>
      <c r="M475" s="20"/>
      <c r="N475" s="20"/>
      <c r="O475" s="20"/>
      <c r="P475" s="20"/>
      <c r="Q475" s="21"/>
      <c r="R475" s="21"/>
      <c r="S475" s="22"/>
      <c r="T475" s="20"/>
      <c r="U475" s="20"/>
      <c r="V475" s="20"/>
      <c r="W475" s="20"/>
      <c r="X475" s="20"/>
      <c r="Y475" s="20"/>
      <c r="Z475" s="20"/>
      <c r="AA475" s="20"/>
      <c r="AB475" s="18"/>
      <c r="AC475" s="20"/>
      <c r="AD475" s="15" t="str">
        <f t="shared" si="42"/>
        <v/>
      </c>
      <c r="AE475" s="16" t="str">
        <f t="shared" si="43"/>
        <v/>
      </c>
      <c r="AF475" s="15" t="str">
        <f t="shared" si="44"/>
        <v/>
      </c>
      <c r="AG475" s="15">
        <f t="shared" si="45"/>
        <v>0</v>
      </c>
      <c r="AH475" s="15">
        <f t="shared" si="46"/>
        <v>0</v>
      </c>
      <c r="AI475" s="15" t="str">
        <f t="shared" si="47"/>
        <v/>
      </c>
      <c r="AJ475" s="15" t="str">
        <f>IF(AI475="","",IF(COUNTIFS($AI$9:AI475,AI475)=1,1,0))</f>
        <v/>
      </c>
      <c r="AK475" s="15" t="str">
        <f ca="1">IF(COUNTA(A475:AC475)=0,"",IF(OR(NOT(ISNUMBER(C475)),C475&lt;1),"Missing / invalid date",IF(A475="","Missing case ID",IF(COUNTIFS($A$9:$A$1008,A475)&gt;1,"Duplicate case ID",IF(C475&gt;TODAY(),"Future incident date",IF(OR(E475="",F475="",G475="",H475="",I475="",J475=""),"Complete required fields",IF(OR(AND(E475&lt;&gt;"",COUNTIFS(Setup!$F$13:$F$212,E475)=0),AND(F475&lt;&gt;"",COUNTIFS(Setup!$G$13:$G$212,F475)=0),AND(G475&lt;&gt;"",COUNTIFS(Setup!$H$13:$H$212,G475)=0),AND(H475&lt;&gt;"",COUNTIFS(Setup!$I$13:$I$212,H475)=0),AND(I475&lt;&gt;"",COUNTIFS(Setup!$J$13:$J$212,I475)=0),AND(J475&lt;&gt;"",COUNTIFS(Setup!$K$13:$K$212,J475)=0),AND(K475&lt;&gt;"",COUNTIFS(Setup!$L$13:$L$212,K475)=0),AND(L475&lt;&gt;"",COUNTIFS(Setup!$M$13:$M$212,L475)=0),AND(M475&lt;&gt;"",COUNTIFS(Setup!$N$13:$N$212,M475)=0),AND(N475&lt;&gt;"",COUNTIFS(Setup!$O$13:$O$212,N475)=0),AND(O475&lt;&gt;"",COUNTIFS(Setup!$P$13:$P$212,O475)=0),AND(P475&lt;&gt;"",COUNTIFS(Setup!$Q$13:$Q$212,P475)=0),AND(V475&lt;&gt;"",COUNTIFS(Setup!$R$13:$R$212,V475)=0),AND(W475&lt;&gt;"",COUNTIFS(Setup!$R$13:$R$212,W475)=0),AND(X475&lt;&gt;"",COUNTIFS(Setup!$S$13:$S$212,X475)=0),AND(Y475&lt;&gt;"",COUNTIFS(Setup!$S$13:$S$212,Y475)=0),AND(Z475&lt;&gt;"",COUNTIFS(Setup!$T$13:$T$212,Z475)=0)),"Use listed categories",IF(J475="Pending","Confirm work-relatedness",IF(COUNTIFS($AI$9:$AI$1008,AI475,$C$9:$C$1008,"&lt;&gt;"&amp;C475)&gt;0,"Event dates disagree",IF(OR(AND(Q475&lt;&gt;"",OR(NOT(ISNUMBER(Q475)),Q475&lt;0)),AND(R475&lt;&gt;"",OR(NOT(ISNUMBER(R475)),R475&lt;0)),AND(S475&lt;&gt;"",OR(NOT(ISNUMBER(S475)),S475&lt;0))),"Check days / cost",IF(AND(I475="Lost time",OR(NOT(ISNUMBER(Q475)),Q475&lt;1)),"Enter lost days",IF(AND(I475="Restricted / modified work",OR(NOT(ISNUMBER(R475)),R475&lt;1)),"Enter restricted days",IF(AND(Z475="Closed",NOT(ISNUMBER(AB475))),"Enter closure date",IF(AND(ISNUMBER(AB475),OR(AB475&lt;C475,AB475&gt;TODAY())),"Check closure date","Ready"))))))))))))))</f>
        <v/>
      </c>
    </row>
    <row r="476" spans="1:37" ht="24.95" customHeight="1">
      <c r="A476" s="23"/>
      <c r="B476" s="23"/>
      <c r="C476" s="24"/>
      <c r="D476" s="25"/>
      <c r="E476" s="26"/>
      <c r="F476" s="26"/>
      <c r="G476" s="26"/>
      <c r="H476" s="26"/>
      <c r="I476" s="26"/>
      <c r="J476" s="26"/>
      <c r="K476" s="26"/>
      <c r="L476" s="26"/>
      <c r="M476" s="26"/>
      <c r="N476" s="26"/>
      <c r="O476" s="26"/>
      <c r="P476" s="26"/>
      <c r="Q476" s="27"/>
      <c r="R476" s="27"/>
      <c r="S476" s="28"/>
      <c r="T476" s="26"/>
      <c r="U476" s="26"/>
      <c r="V476" s="26"/>
      <c r="W476" s="26"/>
      <c r="X476" s="26"/>
      <c r="Y476" s="26"/>
      <c r="Z476" s="26"/>
      <c r="AA476" s="26"/>
      <c r="AB476" s="24"/>
      <c r="AC476" s="26"/>
      <c r="AD476" s="15" t="str">
        <f t="shared" si="42"/>
        <v/>
      </c>
      <c r="AE476" s="16" t="str">
        <f t="shared" si="43"/>
        <v/>
      </c>
      <c r="AF476" s="15" t="str">
        <f t="shared" si="44"/>
        <v/>
      </c>
      <c r="AG476" s="15">
        <f t="shared" si="45"/>
        <v>0</v>
      </c>
      <c r="AH476" s="15">
        <f t="shared" si="46"/>
        <v>0</v>
      </c>
      <c r="AI476" s="15" t="str">
        <f t="shared" si="47"/>
        <v/>
      </c>
      <c r="AJ476" s="15" t="str">
        <f>IF(AI476="","",IF(COUNTIFS($AI$9:AI476,AI476)=1,1,0))</f>
        <v/>
      </c>
      <c r="AK476" s="15" t="str">
        <f ca="1">IF(COUNTA(A476:AC476)=0,"",IF(OR(NOT(ISNUMBER(C476)),C476&lt;1),"Missing / invalid date",IF(A476="","Missing case ID",IF(COUNTIFS($A$9:$A$1008,A476)&gt;1,"Duplicate case ID",IF(C476&gt;TODAY(),"Future incident date",IF(OR(E476="",F476="",G476="",H476="",I476="",J476=""),"Complete required fields",IF(OR(AND(E476&lt;&gt;"",COUNTIFS(Setup!$F$13:$F$212,E476)=0),AND(F476&lt;&gt;"",COUNTIFS(Setup!$G$13:$G$212,F476)=0),AND(G476&lt;&gt;"",COUNTIFS(Setup!$H$13:$H$212,G476)=0),AND(H476&lt;&gt;"",COUNTIFS(Setup!$I$13:$I$212,H476)=0),AND(I476&lt;&gt;"",COUNTIFS(Setup!$J$13:$J$212,I476)=0),AND(J476&lt;&gt;"",COUNTIFS(Setup!$K$13:$K$212,J476)=0),AND(K476&lt;&gt;"",COUNTIFS(Setup!$L$13:$L$212,K476)=0),AND(L476&lt;&gt;"",COUNTIFS(Setup!$M$13:$M$212,L476)=0),AND(M476&lt;&gt;"",COUNTIFS(Setup!$N$13:$N$212,M476)=0),AND(N476&lt;&gt;"",COUNTIFS(Setup!$O$13:$O$212,N476)=0),AND(O476&lt;&gt;"",COUNTIFS(Setup!$P$13:$P$212,O476)=0),AND(P476&lt;&gt;"",COUNTIFS(Setup!$Q$13:$Q$212,P476)=0),AND(V476&lt;&gt;"",COUNTIFS(Setup!$R$13:$R$212,V476)=0),AND(W476&lt;&gt;"",COUNTIFS(Setup!$R$13:$R$212,W476)=0),AND(X476&lt;&gt;"",COUNTIFS(Setup!$S$13:$S$212,X476)=0),AND(Y476&lt;&gt;"",COUNTIFS(Setup!$S$13:$S$212,Y476)=0),AND(Z476&lt;&gt;"",COUNTIFS(Setup!$T$13:$T$212,Z476)=0)),"Use listed categories",IF(J476="Pending","Confirm work-relatedness",IF(COUNTIFS($AI$9:$AI$1008,AI476,$C$9:$C$1008,"&lt;&gt;"&amp;C476)&gt;0,"Event dates disagree",IF(OR(AND(Q476&lt;&gt;"",OR(NOT(ISNUMBER(Q476)),Q476&lt;0)),AND(R476&lt;&gt;"",OR(NOT(ISNUMBER(R476)),R476&lt;0)),AND(S476&lt;&gt;"",OR(NOT(ISNUMBER(S476)),S476&lt;0))),"Check days / cost",IF(AND(I476="Lost time",OR(NOT(ISNUMBER(Q476)),Q476&lt;1)),"Enter lost days",IF(AND(I476="Restricted / modified work",OR(NOT(ISNUMBER(R476)),R476&lt;1)),"Enter restricted days",IF(AND(Z476="Closed",NOT(ISNUMBER(AB476))),"Enter closure date",IF(AND(ISNUMBER(AB476),OR(AB476&lt;C476,AB476&gt;TODAY())),"Check closure date","Ready"))))))))))))))</f>
        <v/>
      </c>
    </row>
    <row r="477" spans="1:37" ht="24.95" customHeight="1">
      <c r="A477" s="17"/>
      <c r="B477" s="17"/>
      <c r="C477" s="18"/>
      <c r="D477" s="19"/>
      <c r="E477" s="20"/>
      <c r="F477" s="20"/>
      <c r="G477" s="20"/>
      <c r="H477" s="20"/>
      <c r="I477" s="20"/>
      <c r="J477" s="20"/>
      <c r="K477" s="20"/>
      <c r="L477" s="20"/>
      <c r="M477" s="20"/>
      <c r="N477" s="20"/>
      <c r="O477" s="20"/>
      <c r="P477" s="20"/>
      <c r="Q477" s="21"/>
      <c r="R477" s="21"/>
      <c r="S477" s="22"/>
      <c r="T477" s="20"/>
      <c r="U477" s="20"/>
      <c r="V477" s="20"/>
      <c r="W477" s="20"/>
      <c r="X477" s="20"/>
      <c r="Y477" s="20"/>
      <c r="Z477" s="20"/>
      <c r="AA477" s="20"/>
      <c r="AB477" s="18"/>
      <c r="AC477" s="20"/>
      <c r="AD477" s="15" t="str">
        <f t="shared" si="42"/>
        <v/>
      </c>
      <c r="AE477" s="16" t="str">
        <f t="shared" si="43"/>
        <v/>
      </c>
      <c r="AF477" s="15" t="str">
        <f t="shared" si="44"/>
        <v/>
      </c>
      <c r="AG477" s="15">
        <f t="shared" si="45"/>
        <v>0</v>
      </c>
      <c r="AH477" s="15">
        <f t="shared" si="46"/>
        <v>0</v>
      </c>
      <c r="AI477" s="15" t="str">
        <f t="shared" si="47"/>
        <v/>
      </c>
      <c r="AJ477" s="15" t="str">
        <f>IF(AI477="","",IF(COUNTIFS($AI$9:AI477,AI477)=1,1,0))</f>
        <v/>
      </c>
      <c r="AK477" s="15" t="str">
        <f ca="1">IF(COUNTA(A477:AC477)=0,"",IF(OR(NOT(ISNUMBER(C477)),C477&lt;1),"Missing / invalid date",IF(A477="","Missing case ID",IF(COUNTIFS($A$9:$A$1008,A477)&gt;1,"Duplicate case ID",IF(C477&gt;TODAY(),"Future incident date",IF(OR(E477="",F477="",G477="",H477="",I477="",J477=""),"Complete required fields",IF(OR(AND(E477&lt;&gt;"",COUNTIFS(Setup!$F$13:$F$212,E477)=0),AND(F477&lt;&gt;"",COUNTIFS(Setup!$G$13:$G$212,F477)=0),AND(G477&lt;&gt;"",COUNTIFS(Setup!$H$13:$H$212,G477)=0),AND(H477&lt;&gt;"",COUNTIFS(Setup!$I$13:$I$212,H477)=0),AND(I477&lt;&gt;"",COUNTIFS(Setup!$J$13:$J$212,I477)=0),AND(J477&lt;&gt;"",COUNTIFS(Setup!$K$13:$K$212,J477)=0),AND(K477&lt;&gt;"",COUNTIFS(Setup!$L$13:$L$212,K477)=0),AND(L477&lt;&gt;"",COUNTIFS(Setup!$M$13:$M$212,L477)=0),AND(M477&lt;&gt;"",COUNTIFS(Setup!$N$13:$N$212,M477)=0),AND(N477&lt;&gt;"",COUNTIFS(Setup!$O$13:$O$212,N477)=0),AND(O477&lt;&gt;"",COUNTIFS(Setup!$P$13:$P$212,O477)=0),AND(P477&lt;&gt;"",COUNTIFS(Setup!$Q$13:$Q$212,P477)=0),AND(V477&lt;&gt;"",COUNTIFS(Setup!$R$13:$R$212,V477)=0),AND(W477&lt;&gt;"",COUNTIFS(Setup!$R$13:$R$212,W477)=0),AND(X477&lt;&gt;"",COUNTIFS(Setup!$S$13:$S$212,X477)=0),AND(Y477&lt;&gt;"",COUNTIFS(Setup!$S$13:$S$212,Y477)=0),AND(Z477&lt;&gt;"",COUNTIFS(Setup!$T$13:$T$212,Z477)=0)),"Use listed categories",IF(J477="Pending","Confirm work-relatedness",IF(COUNTIFS($AI$9:$AI$1008,AI477,$C$9:$C$1008,"&lt;&gt;"&amp;C477)&gt;0,"Event dates disagree",IF(OR(AND(Q477&lt;&gt;"",OR(NOT(ISNUMBER(Q477)),Q477&lt;0)),AND(R477&lt;&gt;"",OR(NOT(ISNUMBER(R477)),R477&lt;0)),AND(S477&lt;&gt;"",OR(NOT(ISNUMBER(S477)),S477&lt;0))),"Check days / cost",IF(AND(I477="Lost time",OR(NOT(ISNUMBER(Q477)),Q477&lt;1)),"Enter lost days",IF(AND(I477="Restricted / modified work",OR(NOT(ISNUMBER(R477)),R477&lt;1)),"Enter restricted days",IF(AND(Z477="Closed",NOT(ISNUMBER(AB477))),"Enter closure date",IF(AND(ISNUMBER(AB477),OR(AB477&lt;C477,AB477&gt;TODAY())),"Check closure date","Ready"))))))))))))))</f>
        <v/>
      </c>
    </row>
    <row r="478" spans="1:37" ht="24.95" customHeight="1">
      <c r="A478" s="23"/>
      <c r="B478" s="23"/>
      <c r="C478" s="24"/>
      <c r="D478" s="25"/>
      <c r="E478" s="26"/>
      <c r="F478" s="26"/>
      <c r="G478" s="26"/>
      <c r="H478" s="26"/>
      <c r="I478" s="26"/>
      <c r="J478" s="26"/>
      <c r="K478" s="26"/>
      <c r="L478" s="26"/>
      <c r="M478" s="26"/>
      <c r="N478" s="26"/>
      <c r="O478" s="26"/>
      <c r="P478" s="26"/>
      <c r="Q478" s="27"/>
      <c r="R478" s="27"/>
      <c r="S478" s="28"/>
      <c r="T478" s="26"/>
      <c r="U478" s="26"/>
      <c r="V478" s="26"/>
      <c r="W478" s="26"/>
      <c r="X478" s="26"/>
      <c r="Y478" s="26"/>
      <c r="Z478" s="26"/>
      <c r="AA478" s="26"/>
      <c r="AB478" s="24"/>
      <c r="AC478" s="26"/>
      <c r="AD478" s="15" t="str">
        <f t="shared" si="42"/>
        <v/>
      </c>
      <c r="AE478" s="16" t="str">
        <f t="shared" si="43"/>
        <v/>
      </c>
      <c r="AF478" s="15" t="str">
        <f t="shared" si="44"/>
        <v/>
      </c>
      <c r="AG478" s="15">
        <f t="shared" si="45"/>
        <v>0</v>
      </c>
      <c r="AH478" s="15">
        <f t="shared" si="46"/>
        <v>0</v>
      </c>
      <c r="AI478" s="15" t="str">
        <f t="shared" si="47"/>
        <v/>
      </c>
      <c r="AJ478" s="15" t="str">
        <f>IF(AI478="","",IF(COUNTIFS($AI$9:AI478,AI478)=1,1,0))</f>
        <v/>
      </c>
      <c r="AK478" s="15" t="str">
        <f ca="1">IF(COUNTA(A478:AC478)=0,"",IF(OR(NOT(ISNUMBER(C478)),C478&lt;1),"Missing / invalid date",IF(A478="","Missing case ID",IF(COUNTIFS($A$9:$A$1008,A478)&gt;1,"Duplicate case ID",IF(C478&gt;TODAY(),"Future incident date",IF(OR(E478="",F478="",G478="",H478="",I478="",J478=""),"Complete required fields",IF(OR(AND(E478&lt;&gt;"",COUNTIFS(Setup!$F$13:$F$212,E478)=0),AND(F478&lt;&gt;"",COUNTIFS(Setup!$G$13:$G$212,F478)=0),AND(G478&lt;&gt;"",COUNTIFS(Setup!$H$13:$H$212,G478)=0),AND(H478&lt;&gt;"",COUNTIFS(Setup!$I$13:$I$212,H478)=0),AND(I478&lt;&gt;"",COUNTIFS(Setup!$J$13:$J$212,I478)=0),AND(J478&lt;&gt;"",COUNTIFS(Setup!$K$13:$K$212,J478)=0),AND(K478&lt;&gt;"",COUNTIFS(Setup!$L$13:$L$212,K478)=0),AND(L478&lt;&gt;"",COUNTIFS(Setup!$M$13:$M$212,L478)=0),AND(M478&lt;&gt;"",COUNTIFS(Setup!$N$13:$N$212,M478)=0),AND(N478&lt;&gt;"",COUNTIFS(Setup!$O$13:$O$212,N478)=0),AND(O478&lt;&gt;"",COUNTIFS(Setup!$P$13:$P$212,O478)=0),AND(P478&lt;&gt;"",COUNTIFS(Setup!$Q$13:$Q$212,P478)=0),AND(V478&lt;&gt;"",COUNTIFS(Setup!$R$13:$R$212,V478)=0),AND(W478&lt;&gt;"",COUNTIFS(Setup!$R$13:$R$212,W478)=0),AND(X478&lt;&gt;"",COUNTIFS(Setup!$S$13:$S$212,X478)=0),AND(Y478&lt;&gt;"",COUNTIFS(Setup!$S$13:$S$212,Y478)=0),AND(Z478&lt;&gt;"",COUNTIFS(Setup!$T$13:$T$212,Z478)=0)),"Use listed categories",IF(J478="Pending","Confirm work-relatedness",IF(COUNTIFS($AI$9:$AI$1008,AI478,$C$9:$C$1008,"&lt;&gt;"&amp;C478)&gt;0,"Event dates disagree",IF(OR(AND(Q478&lt;&gt;"",OR(NOT(ISNUMBER(Q478)),Q478&lt;0)),AND(R478&lt;&gt;"",OR(NOT(ISNUMBER(R478)),R478&lt;0)),AND(S478&lt;&gt;"",OR(NOT(ISNUMBER(S478)),S478&lt;0))),"Check days / cost",IF(AND(I478="Lost time",OR(NOT(ISNUMBER(Q478)),Q478&lt;1)),"Enter lost days",IF(AND(I478="Restricted / modified work",OR(NOT(ISNUMBER(R478)),R478&lt;1)),"Enter restricted days",IF(AND(Z478="Closed",NOT(ISNUMBER(AB478))),"Enter closure date",IF(AND(ISNUMBER(AB478),OR(AB478&lt;C478,AB478&gt;TODAY())),"Check closure date","Ready"))))))))))))))</f>
        <v/>
      </c>
    </row>
    <row r="479" spans="1:37" ht="24.95" customHeight="1">
      <c r="A479" s="17"/>
      <c r="B479" s="17"/>
      <c r="C479" s="18"/>
      <c r="D479" s="19"/>
      <c r="E479" s="20"/>
      <c r="F479" s="20"/>
      <c r="G479" s="20"/>
      <c r="H479" s="20"/>
      <c r="I479" s="20"/>
      <c r="J479" s="20"/>
      <c r="K479" s="20"/>
      <c r="L479" s="20"/>
      <c r="M479" s="20"/>
      <c r="N479" s="20"/>
      <c r="O479" s="20"/>
      <c r="P479" s="20"/>
      <c r="Q479" s="21"/>
      <c r="R479" s="21"/>
      <c r="S479" s="22"/>
      <c r="T479" s="20"/>
      <c r="U479" s="20"/>
      <c r="V479" s="20"/>
      <c r="W479" s="20"/>
      <c r="X479" s="20"/>
      <c r="Y479" s="20"/>
      <c r="Z479" s="20"/>
      <c r="AA479" s="20"/>
      <c r="AB479" s="18"/>
      <c r="AC479" s="20"/>
      <c r="AD479" s="15" t="str">
        <f t="shared" si="42"/>
        <v/>
      </c>
      <c r="AE479" s="16" t="str">
        <f t="shared" si="43"/>
        <v/>
      </c>
      <c r="AF479" s="15" t="str">
        <f t="shared" si="44"/>
        <v/>
      </c>
      <c r="AG479" s="15">
        <f t="shared" si="45"/>
        <v>0</v>
      </c>
      <c r="AH479" s="15">
        <f t="shared" si="46"/>
        <v>0</v>
      </c>
      <c r="AI479" s="15" t="str">
        <f t="shared" si="47"/>
        <v/>
      </c>
      <c r="AJ479" s="15" t="str">
        <f>IF(AI479="","",IF(COUNTIFS($AI$9:AI479,AI479)=1,1,0))</f>
        <v/>
      </c>
      <c r="AK479" s="15" t="str">
        <f ca="1">IF(COUNTA(A479:AC479)=0,"",IF(OR(NOT(ISNUMBER(C479)),C479&lt;1),"Missing / invalid date",IF(A479="","Missing case ID",IF(COUNTIFS($A$9:$A$1008,A479)&gt;1,"Duplicate case ID",IF(C479&gt;TODAY(),"Future incident date",IF(OR(E479="",F479="",G479="",H479="",I479="",J479=""),"Complete required fields",IF(OR(AND(E479&lt;&gt;"",COUNTIFS(Setup!$F$13:$F$212,E479)=0),AND(F479&lt;&gt;"",COUNTIFS(Setup!$G$13:$G$212,F479)=0),AND(G479&lt;&gt;"",COUNTIFS(Setup!$H$13:$H$212,G479)=0),AND(H479&lt;&gt;"",COUNTIFS(Setup!$I$13:$I$212,H479)=0),AND(I479&lt;&gt;"",COUNTIFS(Setup!$J$13:$J$212,I479)=0),AND(J479&lt;&gt;"",COUNTIFS(Setup!$K$13:$K$212,J479)=0),AND(K479&lt;&gt;"",COUNTIFS(Setup!$L$13:$L$212,K479)=0),AND(L479&lt;&gt;"",COUNTIFS(Setup!$M$13:$M$212,L479)=0),AND(M479&lt;&gt;"",COUNTIFS(Setup!$N$13:$N$212,M479)=0),AND(N479&lt;&gt;"",COUNTIFS(Setup!$O$13:$O$212,N479)=0),AND(O479&lt;&gt;"",COUNTIFS(Setup!$P$13:$P$212,O479)=0),AND(P479&lt;&gt;"",COUNTIFS(Setup!$Q$13:$Q$212,P479)=0),AND(V479&lt;&gt;"",COUNTIFS(Setup!$R$13:$R$212,V479)=0),AND(W479&lt;&gt;"",COUNTIFS(Setup!$R$13:$R$212,W479)=0),AND(X479&lt;&gt;"",COUNTIFS(Setup!$S$13:$S$212,X479)=0),AND(Y479&lt;&gt;"",COUNTIFS(Setup!$S$13:$S$212,Y479)=0),AND(Z479&lt;&gt;"",COUNTIFS(Setup!$T$13:$T$212,Z479)=0)),"Use listed categories",IF(J479="Pending","Confirm work-relatedness",IF(COUNTIFS($AI$9:$AI$1008,AI479,$C$9:$C$1008,"&lt;&gt;"&amp;C479)&gt;0,"Event dates disagree",IF(OR(AND(Q479&lt;&gt;"",OR(NOT(ISNUMBER(Q479)),Q479&lt;0)),AND(R479&lt;&gt;"",OR(NOT(ISNUMBER(R479)),R479&lt;0)),AND(S479&lt;&gt;"",OR(NOT(ISNUMBER(S479)),S479&lt;0))),"Check days / cost",IF(AND(I479="Lost time",OR(NOT(ISNUMBER(Q479)),Q479&lt;1)),"Enter lost days",IF(AND(I479="Restricted / modified work",OR(NOT(ISNUMBER(R479)),R479&lt;1)),"Enter restricted days",IF(AND(Z479="Closed",NOT(ISNUMBER(AB479))),"Enter closure date",IF(AND(ISNUMBER(AB479),OR(AB479&lt;C479,AB479&gt;TODAY())),"Check closure date","Ready"))))))))))))))</f>
        <v/>
      </c>
    </row>
    <row r="480" spans="1:37" ht="24.95" customHeight="1">
      <c r="A480" s="23"/>
      <c r="B480" s="23"/>
      <c r="C480" s="24"/>
      <c r="D480" s="25"/>
      <c r="E480" s="26"/>
      <c r="F480" s="26"/>
      <c r="G480" s="26"/>
      <c r="H480" s="26"/>
      <c r="I480" s="26"/>
      <c r="J480" s="26"/>
      <c r="K480" s="26"/>
      <c r="L480" s="26"/>
      <c r="M480" s="26"/>
      <c r="N480" s="26"/>
      <c r="O480" s="26"/>
      <c r="P480" s="26"/>
      <c r="Q480" s="27"/>
      <c r="R480" s="27"/>
      <c r="S480" s="28"/>
      <c r="T480" s="26"/>
      <c r="U480" s="26"/>
      <c r="V480" s="26"/>
      <c r="W480" s="26"/>
      <c r="X480" s="26"/>
      <c r="Y480" s="26"/>
      <c r="Z480" s="26"/>
      <c r="AA480" s="26"/>
      <c r="AB480" s="24"/>
      <c r="AC480" s="26"/>
      <c r="AD480" s="15" t="str">
        <f t="shared" si="42"/>
        <v/>
      </c>
      <c r="AE480" s="16" t="str">
        <f t="shared" si="43"/>
        <v/>
      </c>
      <c r="AF480" s="15" t="str">
        <f t="shared" si="44"/>
        <v/>
      </c>
      <c r="AG480" s="15">
        <f t="shared" si="45"/>
        <v>0</v>
      </c>
      <c r="AH480" s="15">
        <f t="shared" si="46"/>
        <v>0</v>
      </c>
      <c r="AI480" s="15" t="str">
        <f t="shared" si="47"/>
        <v/>
      </c>
      <c r="AJ480" s="15" t="str">
        <f>IF(AI480="","",IF(COUNTIFS($AI$9:AI480,AI480)=1,1,0))</f>
        <v/>
      </c>
      <c r="AK480" s="15" t="str">
        <f ca="1">IF(COUNTA(A480:AC480)=0,"",IF(OR(NOT(ISNUMBER(C480)),C480&lt;1),"Missing / invalid date",IF(A480="","Missing case ID",IF(COUNTIFS($A$9:$A$1008,A480)&gt;1,"Duplicate case ID",IF(C480&gt;TODAY(),"Future incident date",IF(OR(E480="",F480="",G480="",H480="",I480="",J480=""),"Complete required fields",IF(OR(AND(E480&lt;&gt;"",COUNTIFS(Setup!$F$13:$F$212,E480)=0),AND(F480&lt;&gt;"",COUNTIFS(Setup!$G$13:$G$212,F480)=0),AND(G480&lt;&gt;"",COUNTIFS(Setup!$H$13:$H$212,G480)=0),AND(H480&lt;&gt;"",COUNTIFS(Setup!$I$13:$I$212,H480)=0),AND(I480&lt;&gt;"",COUNTIFS(Setup!$J$13:$J$212,I480)=0),AND(J480&lt;&gt;"",COUNTIFS(Setup!$K$13:$K$212,J480)=0),AND(K480&lt;&gt;"",COUNTIFS(Setup!$L$13:$L$212,K480)=0),AND(L480&lt;&gt;"",COUNTIFS(Setup!$M$13:$M$212,L480)=0),AND(M480&lt;&gt;"",COUNTIFS(Setup!$N$13:$N$212,M480)=0),AND(N480&lt;&gt;"",COUNTIFS(Setup!$O$13:$O$212,N480)=0),AND(O480&lt;&gt;"",COUNTIFS(Setup!$P$13:$P$212,O480)=0),AND(P480&lt;&gt;"",COUNTIFS(Setup!$Q$13:$Q$212,P480)=0),AND(V480&lt;&gt;"",COUNTIFS(Setup!$R$13:$R$212,V480)=0),AND(W480&lt;&gt;"",COUNTIFS(Setup!$R$13:$R$212,W480)=0),AND(X480&lt;&gt;"",COUNTIFS(Setup!$S$13:$S$212,X480)=0),AND(Y480&lt;&gt;"",COUNTIFS(Setup!$S$13:$S$212,Y480)=0),AND(Z480&lt;&gt;"",COUNTIFS(Setup!$T$13:$T$212,Z480)=0)),"Use listed categories",IF(J480="Pending","Confirm work-relatedness",IF(COUNTIFS($AI$9:$AI$1008,AI480,$C$9:$C$1008,"&lt;&gt;"&amp;C480)&gt;0,"Event dates disagree",IF(OR(AND(Q480&lt;&gt;"",OR(NOT(ISNUMBER(Q480)),Q480&lt;0)),AND(R480&lt;&gt;"",OR(NOT(ISNUMBER(R480)),R480&lt;0)),AND(S480&lt;&gt;"",OR(NOT(ISNUMBER(S480)),S480&lt;0))),"Check days / cost",IF(AND(I480="Lost time",OR(NOT(ISNUMBER(Q480)),Q480&lt;1)),"Enter lost days",IF(AND(I480="Restricted / modified work",OR(NOT(ISNUMBER(R480)),R480&lt;1)),"Enter restricted days",IF(AND(Z480="Closed",NOT(ISNUMBER(AB480))),"Enter closure date",IF(AND(ISNUMBER(AB480),OR(AB480&lt;C480,AB480&gt;TODAY())),"Check closure date","Ready"))))))))))))))</f>
        <v/>
      </c>
    </row>
    <row r="481" spans="1:37" ht="24.95" customHeight="1">
      <c r="A481" s="17"/>
      <c r="B481" s="17"/>
      <c r="C481" s="18"/>
      <c r="D481" s="19"/>
      <c r="E481" s="20"/>
      <c r="F481" s="20"/>
      <c r="G481" s="20"/>
      <c r="H481" s="20"/>
      <c r="I481" s="20"/>
      <c r="J481" s="20"/>
      <c r="K481" s="20"/>
      <c r="L481" s="20"/>
      <c r="M481" s="20"/>
      <c r="N481" s="20"/>
      <c r="O481" s="20"/>
      <c r="P481" s="20"/>
      <c r="Q481" s="21"/>
      <c r="R481" s="21"/>
      <c r="S481" s="22"/>
      <c r="T481" s="20"/>
      <c r="U481" s="20"/>
      <c r="V481" s="20"/>
      <c r="W481" s="20"/>
      <c r="X481" s="20"/>
      <c r="Y481" s="20"/>
      <c r="Z481" s="20"/>
      <c r="AA481" s="20"/>
      <c r="AB481" s="18"/>
      <c r="AC481" s="20"/>
      <c r="AD481" s="15" t="str">
        <f t="shared" si="42"/>
        <v/>
      </c>
      <c r="AE481" s="16" t="str">
        <f t="shared" si="43"/>
        <v/>
      </c>
      <c r="AF481" s="15" t="str">
        <f t="shared" si="44"/>
        <v/>
      </c>
      <c r="AG481" s="15">
        <f t="shared" si="45"/>
        <v>0</v>
      </c>
      <c r="AH481" s="15">
        <f t="shared" si="46"/>
        <v>0</v>
      </c>
      <c r="AI481" s="15" t="str">
        <f t="shared" si="47"/>
        <v/>
      </c>
      <c r="AJ481" s="15" t="str">
        <f>IF(AI481="","",IF(COUNTIFS($AI$9:AI481,AI481)=1,1,0))</f>
        <v/>
      </c>
      <c r="AK481" s="15" t="str">
        <f ca="1">IF(COUNTA(A481:AC481)=0,"",IF(OR(NOT(ISNUMBER(C481)),C481&lt;1),"Missing / invalid date",IF(A481="","Missing case ID",IF(COUNTIFS($A$9:$A$1008,A481)&gt;1,"Duplicate case ID",IF(C481&gt;TODAY(),"Future incident date",IF(OR(E481="",F481="",G481="",H481="",I481="",J481=""),"Complete required fields",IF(OR(AND(E481&lt;&gt;"",COUNTIFS(Setup!$F$13:$F$212,E481)=0),AND(F481&lt;&gt;"",COUNTIFS(Setup!$G$13:$G$212,F481)=0),AND(G481&lt;&gt;"",COUNTIFS(Setup!$H$13:$H$212,G481)=0),AND(H481&lt;&gt;"",COUNTIFS(Setup!$I$13:$I$212,H481)=0),AND(I481&lt;&gt;"",COUNTIFS(Setup!$J$13:$J$212,I481)=0),AND(J481&lt;&gt;"",COUNTIFS(Setup!$K$13:$K$212,J481)=0),AND(K481&lt;&gt;"",COUNTIFS(Setup!$L$13:$L$212,K481)=0),AND(L481&lt;&gt;"",COUNTIFS(Setup!$M$13:$M$212,L481)=0),AND(M481&lt;&gt;"",COUNTIFS(Setup!$N$13:$N$212,M481)=0),AND(N481&lt;&gt;"",COUNTIFS(Setup!$O$13:$O$212,N481)=0),AND(O481&lt;&gt;"",COUNTIFS(Setup!$P$13:$P$212,O481)=0),AND(P481&lt;&gt;"",COUNTIFS(Setup!$Q$13:$Q$212,P481)=0),AND(V481&lt;&gt;"",COUNTIFS(Setup!$R$13:$R$212,V481)=0),AND(W481&lt;&gt;"",COUNTIFS(Setup!$R$13:$R$212,W481)=0),AND(X481&lt;&gt;"",COUNTIFS(Setup!$S$13:$S$212,X481)=0),AND(Y481&lt;&gt;"",COUNTIFS(Setup!$S$13:$S$212,Y481)=0),AND(Z481&lt;&gt;"",COUNTIFS(Setup!$T$13:$T$212,Z481)=0)),"Use listed categories",IF(J481="Pending","Confirm work-relatedness",IF(COUNTIFS($AI$9:$AI$1008,AI481,$C$9:$C$1008,"&lt;&gt;"&amp;C481)&gt;0,"Event dates disagree",IF(OR(AND(Q481&lt;&gt;"",OR(NOT(ISNUMBER(Q481)),Q481&lt;0)),AND(R481&lt;&gt;"",OR(NOT(ISNUMBER(R481)),R481&lt;0)),AND(S481&lt;&gt;"",OR(NOT(ISNUMBER(S481)),S481&lt;0))),"Check days / cost",IF(AND(I481="Lost time",OR(NOT(ISNUMBER(Q481)),Q481&lt;1)),"Enter lost days",IF(AND(I481="Restricted / modified work",OR(NOT(ISNUMBER(R481)),R481&lt;1)),"Enter restricted days",IF(AND(Z481="Closed",NOT(ISNUMBER(AB481))),"Enter closure date",IF(AND(ISNUMBER(AB481),OR(AB481&lt;C481,AB481&gt;TODAY())),"Check closure date","Ready"))))))))))))))</f>
        <v/>
      </c>
    </row>
    <row r="482" spans="1:37" ht="24.95" customHeight="1">
      <c r="A482" s="23"/>
      <c r="B482" s="23"/>
      <c r="C482" s="24"/>
      <c r="D482" s="25"/>
      <c r="E482" s="26"/>
      <c r="F482" s="26"/>
      <c r="G482" s="26"/>
      <c r="H482" s="26"/>
      <c r="I482" s="26"/>
      <c r="J482" s="26"/>
      <c r="K482" s="26"/>
      <c r="L482" s="26"/>
      <c r="M482" s="26"/>
      <c r="N482" s="26"/>
      <c r="O482" s="26"/>
      <c r="P482" s="26"/>
      <c r="Q482" s="27"/>
      <c r="R482" s="27"/>
      <c r="S482" s="28"/>
      <c r="T482" s="26"/>
      <c r="U482" s="26"/>
      <c r="V482" s="26"/>
      <c r="W482" s="26"/>
      <c r="X482" s="26"/>
      <c r="Y482" s="26"/>
      <c r="Z482" s="26"/>
      <c r="AA482" s="26"/>
      <c r="AB482" s="24"/>
      <c r="AC482" s="26"/>
      <c r="AD482" s="15" t="str">
        <f t="shared" si="42"/>
        <v/>
      </c>
      <c r="AE482" s="16" t="str">
        <f t="shared" si="43"/>
        <v/>
      </c>
      <c r="AF482" s="15" t="str">
        <f t="shared" si="44"/>
        <v/>
      </c>
      <c r="AG482" s="15">
        <f t="shared" si="45"/>
        <v>0</v>
      </c>
      <c r="AH482" s="15">
        <f t="shared" si="46"/>
        <v>0</v>
      </c>
      <c r="AI482" s="15" t="str">
        <f t="shared" si="47"/>
        <v/>
      </c>
      <c r="AJ482" s="15" t="str">
        <f>IF(AI482="","",IF(COUNTIFS($AI$9:AI482,AI482)=1,1,0))</f>
        <v/>
      </c>
      <c r="AK482" s="15" t="str">
        <f ca="1">IF(COUNTA(A482:AC482)=0,"",IF(OR(NOT(ISNUMBER(C482)),C482&lt;1),"Missing / invalid date",IF(A482="","Missing case ID",IF(COUNTIFS($A$9:$A$1008,A482)&gt;1,"Duplicate case ID",IF(C482&gt;TODAY(),"Future incident date",IF(OR(E482="",F482="",G482="",H482="",I482="",J482=""),"Complete required fields",IF(OR(AND(E482&lt;&gt;"",COUNTIFS(Setup!$F$13:$F$212,E482)=0),AND(F482&lt;&gt;"",COUNTIFS(Setup!$G$13:$G$212,F482)=0),AND(G482&lt;&gt;"",COUNTIFS(Setup!$H$13:$H$212,G482)=0),AND(H482&lt;&gt;"",COUNTIFS(Setup!$I$13:$I$212,H482)=0),AND(I482&lt;&gt;"",COUNTIFS(Setup!$J$13:$J$212,I482)=0),AND(J482&lt;&gt;"",COUNTIFS(Setup!$K$13:$K$212,J482)=0),AND(K482&lt;&gt;"",COUNTIFS(Setup!$L$13:$L$212,K482)=0),AND(L482&lt;&gt;"",COUNTIFS(Setup!$M$13:$M$212,L482)=0),AND(M482&lt;&gt;"",COUNTIFS(Setup!$N$13:$N$212,M482)=0),AND(N482&lt;&gt;"",COUNTIFS(Setup!$O$13:$O$212,N482)=0),AND(O482&lt;&gt;"",COUNTIFS(Setup!$P$13:$P$212,O482)=0),AND(P482&lt;&gt;"",COUNTIFS(Setup!$Q$13:$Q$212,P482)=0),AND(V482&lt;&gt;"",COUNTIFS(Setup!$R$13:$R$212,V482)=0),AND(W482&lt;&gt;"",COUNTIFS(Setup!$R$13:$R$212,W482)=0),AND(X482&lt;&gt;"",COUNTIFS(Setup!$S$13:$S$212,X482)=0),AND(Y482&lt;&gt;"",COUNTIFS(Setup!$S$13:$S$212,Y482)=0),AND(Z482&lt;&gt;"",COUNTIFS(Setup!$T$13:$T$212,Z482)=0)),"Use listed categories",IF(J482="Pending","Confirm work-relatedness",IF(COUNTIFS($AI$9:$AI$1008,AI482,$C$9:$C$1008,"&lt;&gt;"&amp;C482)&gt;0,"Event dates disagree",IF(OR(AND(Q482&lt;&gt;"",OR(NOT(ISNUMBER(Q482)),Q482&lt;0)),AND(R482&lt;&gt;"",OR(NOT(ISNUMBER(R482)),R482&lt;0)),AND(S482&lt;&gt;"",OR(NOT(ISNUMBER(S482)),S482&lt;0))),"Check days / cost",IF(AND(I482="Lost time",OR(NOT(ISNUMBER(Q482)),Q482&lt;1)),"Enter lost days",IF(AND(I482="Restricted / modified work",OR(NOT(ISNUMBER(R482)),R482&lt;1)),"Enter restricted days",IF(AND(Z482="Closed",NOT(ISNUMBER(AB482))),"Enter closure date",IF(AND(ISNUMBER(AB482),OR(AB482&lt;C482,AB482&gt;TODAY())),"Check closure date","Ready"))))))))))))))</f>
        <v/>
      </c>
    </row>
    <row r="483" spans="1:37" ht="24.95" customHeight="1">
      <c r="A483" s="17"/>
      <c r="B483" s="17"/>
      <c r="C483" s="18"/>
      <c r="D483" s="19"/>
      <c r="E483" s="20"/>
      <c r="F483" s="20"/>
      <c r="G483" s="20"/>
      <c r="H483" s="20"/>
      <c r="I483" s="20"/>
      <c r="J483" s="20"/>
      <c r="K483" s="20"/>
      <c r="L483" s="20"/>
      <c r="M483" s="20"/>
      <c r="N483" s="20"/>
      <c r="O483" s="20"/>
      <c r="P483" s="20"/>
      <c r="Q483" s="21"/>
      <c r="R483" s="21"/>
      <c r="S483" s="22"/>
      <c r="T483" s="20"/>
      <c r="U483" s="20"/>
      <c r="V483" s="20"/>
      <c r="W483" s="20"/>
      <c r="X483" s="20"/>
      <c r="Y483" s="20"/>
      <c r="Z483" s="20"/>
      <c r="AA483" s="20"/>
      <c r="AB483" s="18"/>
      <c r="AC483" s="20"/>
      <c r="AD483" s="15" t="str">
        <f t="shared" si="42"/>
        <v/>
      </c>
      <c r="AE483" s="16" t="str">
        <f t="shared" si="43"/>
        <v/>
      </c>
      <c r="AF483" s="15" t="str">
        <f t="shared" si="44"/>
        <v/>
      </c>
      <c r="AG483" s="15">
        <f t="shared" si="45"/>
        <v>0</v>
      </c>
      <c r="AH483" s="15">
        <f t="shared" si="46"/>
        <v>0</v>
      </c>
      <c r="AI483" s="15" t="str">
        <f t="shared" si="47"/>
        <v/>
      </c>
      <c r="AJ483" s="15" t="str">
        <f>IF(AI483="","",IF(COUNTIFS($AI$9:AI483,AI483)=1,1,0))</f>
        <v/>
      </c>
      <c r="AK483" s="15" t="str">
        <f ca="1">IF(COUNTA(A483:AC483)=0,"",IF(OR(NOT(ISNUMBER(C483)),C483&lt;1),"Missing / invalid date",IF(A483="","Missing case ID",IF(COUNTIFS($A$9:$A$1008,A483)&gt;1,"Duplicate case ID",IF(C483&gt;TODAY(),"Future incident date",IF(OR(E483="",F483="",G483="",H483="",I483="",J483=""),"Complete required fields",IF(OR(AND(E483&lt;&gt;"",COUNTIFS(Setup!$F$13:$F$212,E483)=0),AND(F483&lt;&gt;"",COUNTIFS(Setup!$G$13:$G$212,F483)=0),AND(G483&lt;&gt;"",COUNTIFS(Setup!$H$13:$H$212,G483)=0),AND(H483&lt;&gt;"",COUNTIFS(Setup!$I$13:$I$212,H483)=0),AND(I483&lt;&gt;"",COUNTIFS(Setup!$J$13:$J$212,I483)=0),AND(J483&lt;&gt;"",COUNTIFS(Setup!$K$13:$K$212,J483)=0),AND(K483&lt;&gt;"",COUNTIFS(Setup!$L$13:$L$212,K483)=0),AND(L483&lt;&gt;"",COUNTIFS(Setup!$M$13:$M$212,L483)=0),AND(M483&lt;&gt;"",COUNTIFS(Setup!$N$13:$N$212,M483)=0),AND(N483&lt;&gt;"",COUNTIFS(Setup!$O$13:$O$212,N483)=0),AND(O483&lt;&gt;"",COUNTIFS(Setup!$P$13:$P$212,O483)=0),AND(P483&lt;&gt;"",COUNTIFS(Setup!$Q$13:$Q$212,P483)=0),AND(V483&lt;&gt;"",COUNTIFS(Setup!$R$13:$R$212,V483)=0),AND(W483&lt;&gt;"",COUNTIFS(Setup!$R$13:$R$212,W483)=0),AND(X483&lt;&gt;"",COUNTIFS(Setup!$S$13:$S$212,X483)=0),AND(Y483&lt;&gt;"",COUNTIFS(Setup!$S$13:$S$212,Y483)=0),AND(Z483&lt;&gt;"",COUNTIFS(Setup!$T$13:$T$212,Z483)=0)),"Use listed categories",IF(J483="Pending","Confirm work-relatedness",IF(COUNTIFS($AI$9:$AI$1008,AI483,$C$9:$C$1008,"&lt;&gt;"&amp;C483)&gt;0,"Event dates disagree",IF(OR(AND(Q483&lt;&gt;"",OR(NOT(ISNUMBER(Q483)),Q483&lt;0)),AND(R483&lt;&gt;"",OR(NOT(ISNUMBER(R483)),R483&lt;0)),AND(S483&lt;&gt;"",OR(NOT(ISNUMBER(S483)),S483&lt;0))),"Check days / cost",IF(AND(I483="Lost time",OR(NOT(ISNUMBER(Q483)),Q483&lt;1)),"Enter lost days",IF(AND(I483="Restricted / modified work",OR(NOT(ISNUMBER(R483)),R483&lt;1)),"Enter restricted days",IF(AND(Z483="Closed",NOT(ISNUMBER(AB483))),"Enter closure date",IF(AND(ISNUMBER(AB483),OR(AB483&lt;C483,AB483&gt;TODAY())),"Check closure date","Ready"))))))))))))))</f>
        <v/>
      </c>
    </row>
    <row r="484" spans="1:37" ht="24.95" customHeight="1">
      <c r="A484" s="23"/>
      <c r="B484" s="23"/>
      <c r="C484" s="24"/>
      <c r="D484" s="25"/>
      <c r="E484" s="26"/>
      <c r="F484" s="26"/>
      <c r="G484" s="26"/>
      <c r="H484" s="26"/>
      <c r="I484" s="26"/>
      <c r="J484" s="26"/>
      <c r="K484" s="26"/>
      <c r="L484" s="26"/>
      <c r="M484" s="26"/>
      <c r="N484" s="26"/>
      <c r="O484" s="26"/>
      <c r="P484" s="26"/>
      <c r="Q484" s="27"/>
      <c r="R484" s="27"/>
      <c r="S484" s="28"/>
      <c r="T484" s="26"/>
      <c r="U484" s="26"/>
      <c r="V484" s="26"/>
      <c r="W484" s="26"/>
      <c r="X484" s="26"/>
      <c r="Y484" s="26"/>
      <c r="Z484" s="26"/>
      <c r="AA484" s="26"/>
      <c r="AB484" s="24"/>
      <c r="AC484" s="26"/>
      <c r="AD484" s="15" t="str">
        <f t="shared" si="42"/>
        <v/>
      </c>
      <c r="AE484" s="16" t="str">
        <f t="shared" si="43"/>
        <v/>
      </c>
      <c r="AF484" s="15" t="str">
        <f t="shared" si="44"/>
        <v/>
      </c>
      <c r="AG484" s="15">
        <f t="shared" si="45"/>
        <v>0</v>
      </c>
      <c r="AH484" s="15">
        <f t="shared" si="46"/>
        <v>0</v>
      </c>
      <c r="AI484" s="15" t="str">
        <f t="shared" si="47"/>
        <v/>
      </c>
      <c r="AJ484" s="15" t="str">
        <f>IF(AI484="","",IF(COUNTIFS($AI$9:AI484,AI484)=1,1,0))</f>
        <v/>
      </c>
      <c r="AK484" s="15" t="str">
        <f ca="1">IF(COUNTA(A484:AC484)=0,"",IF(OR(NOT(ISNUMBER(C484)),C484&lt;1),"Missing / invalid date",IF(A484="","Missing case ID",IF(COUNTIFS($A$9:$A$1008,A484)&gt;1,"Duplicate case ID",IF(C484&gt;TODAY(),"Future incident date",IF(OR(E484="",F484="",G484="",H484="",I484="",J484=""),"Complete required fields",IF(OR(AND(E484&lt;&gt;"",COUNTIFS(Setup!$F$13:$F$212,E484)=0),AND(F484&lt;&gt;"",COUNTIFS(Setup!$G$13:$G$212,F484)=0),AND(G484&lt;&gt;"",COUNTIFS(Setup!$H$13:$H$212,G484)=0),AND(H484&lt;&gt;"",COUNTIFS(Setup!$I$13:$I$212,H484)=0),AND(I484&lt;&gt;"",COUNTIFS(Setup!$J$13:$J$212,I484)=0),AND(J484&lt;&gt;"",COUNTIFS(Setup!$K$13:$K$212,J484)=0),AND(K484&lt;&gt;"",COUNTIFS(Setup!$L$13:$L$212,K484)=0),AND(L484&lt;&gt;"",COUNTIFS(Setup!$M$13:$M$212,L484)=0),AND(M484&lt;&gt;"",COUNTIFS(Setup!$N$13:$N$212,M484)=0),AND(N484&lt;&gt;"",COUNTIFS(Setup!$O$13:$O$212,N484)=0),AND(O484&lt;&gt;"",COUNTIFS(Setup!$P$13:$P$212,O484)=0),AND(P484&lt;&gt;"",COUNTIFS(Setup!$Q$13:$Q$212,P484)=0),AND(V484&lt;&gt;"",COUNTIFS(Setup!$R$13:$R$212,V484)=0),AND(W484&lt;&gt;"",COUNTIFS(Setup!$R$13:$R$212,W484)=0),AND(X484&lt;&gt;"",COUNTIFS(Setup!$S$13:$S$212,X484)=0),AND(Y484&lt;&gt;"",COUNTIFS(Setup!$S$13:$S$212,Y484)=0),AND(Z484&lt;&gt;"",COUNTIFS(Setup!$T$13:$T$212,Z484)=0)),"Use listed categories",IF(J484="Pending","Confirm work-relatedness",IF(COUNTIFS($AI$9:$AI$1008,AI484,$C$9:$C$1008,"&lt;&gt;"&amp;C484)&gt;0,"Event dates disagree",IF(OR(AND(Q484&lt;&gt;"",OR(NOT(ISNUMBER(Q484)),Q484&lt;0)),AND(R484&lt;&gt;"",OR(NOT(ISNUMBER(R484)),R484&lt;0)),AND(S484&lt;&gt;"",OR(NOT(ISNUMBER(S484)),S484&lt;0))),"Check days / cost",IF(AND(I484="Lost time",OR(NOT(ISNUMBER(Q484)),Q484&lt;1)),"Enter lost days",IF(AND(I484="Restricted / modified work",OR(NOT(ISNUMBER(R484)),R484&lt;1)),"Enter restricted days",IF(AND(Z484="Closed",NOT(ISNUMBER(AB484))),"Enter closure date",IF(AND(ISNUMBER(AB484),OR(AB484&lt;C484,AB484&gt;TODAY())),"Check closure date","Ready"))))))))))))))</f>
        <v/>
      </c>
    </row>
    <row r="485" spans="1:37" ht="24.95" customHeight="1">
      <c r="A485" s="17"/>
      <c r="B485" s="17"/>
      <c r="C485" s="18"/>
      <c r="D485" s="19"/>
      <c r="E485" s="20"/>
      <c r="F485" s="20"/>
      <c r="G485" s="20"/>
      <c r="H485" s="20"/>
      <c r="I485" s="20"/>
      <c r="J485" s="20"/>
      <c r="K485" s="20"/>
      <c r="L485" s="20"/>
      <c r="M485" s="20"/>
      <c r="N485" s="20"/>
      <c r="O485" s="20"/>
      <c r="P485" s="20"/>
      <c r="Q485" s="21"/>
      <c r="R485" s="21"/>
      <c r="S485" s="22"/>
      <c r="T485" s="20"/>
      <c r="U485" s="20"/>
      <c r="V485" s="20"/>
      <c r="W485" s="20"/>
      <c r="X485" s="20"/>
      <c r="Y485" s="20"/>
      <c r="Z485" s="20"/>
      <c r="AA485" s="20"/>
      <c r="AB485" s="18"/>
      <c r="AC485" s="20"/>
      <c r="AD485" s="15" t="str">
        <f t="shared" si="42"/>
        <v/>
      </c>
      <c r="AE485" s="16" t="str">
        <f t="shared" si="43"/>
        <v/>
      </c>
      <c r="AF485" s="15" t="str">
        <f t="shared" si="44"/>
        <v/>
      </c>
      <c r="AG485" s="15">
        <f t="shared" si="45"/>
        <v>0</v>
      </c>
      <c r="AH485" s="15">
        <f t="shared" si="46"/>
        <v>0</v>
      </c>
      <c r="AI485" s="15" t="str">
        <f t="shared" si="47"/>
        <v/>
      </c>
      <c r="AJ485" s="15" t="str">
        <f>IF(AI485="","",IF(COUNTIFS($AI$9:AI485,AI485)=1,1,0))</f>
        <v/>
      </c>
      <c r="AK485" s="15" t="str">
        <f ca="1">IF(COUNTA(A485:AC485)=0,"",IF(OR(NOT(ISNUMBER(C485)),C485&lt;1),"Missing / invalid date",IF(A485="","Missing case ID",IF(COUNTIFS($A$9:$A$1008,A485)&gt;1,"Duplicate case ID",IF(C485&gt;TODAY(),"Future incident date",IF(OR(E485="",F485="",G485="",H485="",I485="",J485=""),"Complete required fields",IF(OR(AND(E485&lt;&gt;"",COUNTIFS(Setup!$F$13:$F$212,E485)=0),AND(F485&lt;&gt;"",COUNTIFS(Setup!$G$13:$G$212,F485)=0),AND(G485&lt;&gt;"",COUNTIFS(Setup!$H$13:$H$212,G485)=0),AND(H485&lt;&gt;"",COUNTIFS(Setup!$I$13:$I$212,H485)=0),AND(I485&lt;&gt;"",COUNTIFS(Setup!$J$13:$J$212,I485)=0),AND(J485&lt;&gt;"",COUNTIFS(Setup!$K$13:$K$212,J485)=0),AND(K485&lt;&gt;"",COUNTIFS(Setup!$L$13:$L$212,K485)=0),AND(L485&lt;&gt;"",COUNTIFS(Setup!$M$13:$M$212,L485)=0),AND(M485&lt;&gt;"",COUNTIFS(Setup!$N$13:$N$212,M485)=0),AND(N485&lt;&gt;"",COUNTIFS(Setup!$O$13:$O$212,N485)=0),AND(O485&lt;&gt;"",COUNTIFS(Setup!$P$13:$P$212,O485)=0),AND(P485&lt;&gt;"",COUNTIFS(Setup!$Q$13:$Q$212,P485)=0),AND(V485&lt;&gt;"",COUNTIFS(Setup!$R$13:$R$212,V485)=0),AND(W485&lt;&gt;"",COUNTIFS(Setup!$R$13:$R$212,W485)=0),AND(X485&lt;&gt;"",COUNTIFS(Setup!$S$13:$S$212,X485)=0),AND(Y485&lt;&gt;"",COUNTIFS(Setup!$S$13:$S$212,Y485)=0),AND(Z485&lt;&gt;"",COUNTIFS(Setup!$T$13:$T$212,Z485)=0)),"Use listed categories",IF(J485="Pending","Confirm work-relatedness",IF(COUNTIFS($AI$9:$AI$1008,AI485,$C$9:$C$1008,"&lt;&gt;"&amp;C485)&gt;0,"Event dates disagree",IF(OR(AND(Q485&lt;&gt;"",OR(NOT(ISNUMBER(Q485)),Q485&lt;0)),AND(R485&lt;&gt;"",OR(NOT(ISNUMBER(R485)),R485&lt;0)),AND(S485&lt;&gt;"",OR(NOT(ISNUMBER(S485)),S485&lt;0))),"Check days / cost",IF(AND(I485="Lost time",OR(NOT(ISNUMBER(Q485)),Q485&lt;1)),"Enter lost days",IF(AND(I485="Restricted / modified work",OR(NOT(ISNUMBER(R485)),R485&lt;1)),"Enter restricted days",IF(AND(Z485="Closed",NOT(ISNUMBER(AB485))),"Enter closure date",IF(AND(ISNUMBER(AB485),OR(AB485&lt;C485,AB485&gt;TODAY())),"Check closure date","Ready"))))))))))))))</f>
        <v/>
      </c>
    </row>
    <row r="486" spans="1:37" ht="24.95" customHeight="1">
      <c r="A486" s="23"/>
      <c r="B486" s="23"/>
      <c r="C486" s="24"/>
      <c r="D486" s="25"/>
      <c r="E486" s="26"/>
      <c r="F486" s="26"/>
      <c r="G486" s="26"/>
      <c r="H486" s="26"/>
      <c r="I486" s="26"/>
      <c r="J486" s="26"/>
      <c r="K486" s="26"/>
      <c r="L486" s="26"/>
      <c r="M486" s="26"/>
      <c r="N486" s="26"/>
      <c r="O486" s="26"/>
      <c r="P486" s="26"/>
      <c r="Q486" s="27"/>
      <c r="R486" s="27"/>
      <c r="S486" s="28"/>
      <c r="T486" s="26"/>
      <c r="U486" s="26"/>
      <c r="V486" s="26"/>
      <c r="W486" s="26"/>
      <c r="X486" s="26"/>
      <c r="Y486" s="26"/>
      <c r="Z486" s="26"/>
      <c r="AA486" s="26"/>
      <c r="AB486" s="24"/>
      <c r="AC486" s="26"/>
      <c r="AD486" s="15" t="str">
        <f t="shared" si="42"/>
        <v/>
      </c>
      <c r="AE486" s="16" t="str">
        <f t="shared" si="43"/>
        <v/>
      </c>
      <c r="AF486" s="15" t="str">
        <f t="shared" si="44"/>
        <v/>
      </c>
      <c r="AG486" s="15">
        <f t="shared" si="45"/>
        <v>0</v>
      </c>
      <c r="AH486" s="15">
        <f t="shared" si="46"/>
        <v>0</v>
      </c>
      <c r="AI486" s="15" t="str">
        <f t="shared" si="47"/>
        <v/>
      </c>
      <c r="AJ486" s="15" t="str">
        <f>IF(AI486="","",IF(COUNTIFS($AI$9:AI486,AI486)=1,1,0))</f>
        <v/>
      </c>
      <c r="AK486" s="15" t="str">
        <f ca="1">IF(COUNTA(A486:AC486)=0,"",IF(OR(NOT(ISNUMBER(C486)),C486&lt;1),"Missing / invalid date",IF(A486="","Missing case ID",IF(COUNTIFS($A$9:$A$1008,A486)&gt;1,"Duplicate case ID",IF(C486&gt;TODAY(),"Future incident date",IF(OR(E486="",F486="",G486="",H486="",I486="",J486=""),"Complete required fields",IF(OR(AND(E486&lt;&gt;"",COUNTIFS(Setup!$F$13:$F$212,E486)=0),AND(F486&lt;&gt;"",COUNTIFS(Setup!$G$13:$G$212,F486)=0),AND(G486&lt;&gt;"",COUNTIFS(Setup!$H$13:$H$212,G486)=0),AND(H486&lt;&gt;"",COUNTIFS(Setup!$I$13:$I$212,H486)=0),AND(I486&lt;&gt;"",COUNTIFS(Setup!$J$13:$J$212,I486)=0),AND(J486&lt;&gt;"",COUNTIFS(Setup!$K$13:$K$212,J486)=0),AND(K486&lt;&gt;"",COUNTIFS(Setup!$L$13:$L$212,K486)=0),AND(L486&lt;&gt;"",COUNTIFS(Setup!$M$13:$M$212,L486)=0),AND(M486&lt;&gt;"",COUNTIFS(Setup!$N$13:$N$212,M486)=0),AND(N486&lt;&gt;"",COUNTIFS(Setup!$O$13:$O$212,N486)=0),AND(O486&lt;&gt;"",COUNTIFS(Setup!$P$13:$P$212,O486)=0),AND(P486&lt;&gt;"",COUNTIFS(Setup!$Q$13:$Q$212,P486)=0),AND(V486&lt;&gt;"",COUNTIFS(Setup!$R$13:$R$212,V486)=0),AND(W486&lt;&gt;"",COUNTIFS(Setup!$R$13:$R$212,W486)=0),AND(X486&lt;&gt;"",COUNTIFS(Setup!$S$13:$S$212,X486)=0),AND(Y486&lt;&gt;"",COUNTIFS(Setup!$S$13:$S$212,Y486)=0),AND(Z486&lt;&gt;"",COUNTIFS(Setup!$T$13:$T$212,Z486)=0)),"Use listed categories",IF(J486="Pending","Confirm work-relatedness",IF(COUNTIFS($AI$9:$AI$1008,AI486,$C$9:$C$1008,"&lt;&gt;"&amp;C486)&gt;0,"Event dates disagree",IF(OR(AND(Q486&lt;&gt;"",OR(NOT(ISNUMBER(Q486)),Q486&lt;0)),AND(R486&lt;&gt;"",OR(NOT(ISNUMBER(R486)),R486&lt;0)),AND(S486&lt;&gt;"",OR(NOT(ISNUMBER(S486)),S486&lt;0))),"Check days / cost",IF(AND(I486="Lost time",OR(NOT(ISNUMBER(Q486)),Q486&lt;1)),"Enter lost days",IF(AND(I486="Restricted / modified work",OR(NOT(ISNUMBER(R486)),R486&lt;1)),"Enter restricted days",IF(AND(Z486="Closed",NOT(ISNUMBER(AB486))),"Enter closure date",IF(AND(ISNUMBER(AB486),OR(AB486&lt;C486,AB486&gt;TODAY())),"Check closure date","Ready"))))))))))))))</f>
        <v/>
      </c>
    </row>
    <row r="487" spans="1:37" ht="24.95" customHeight="1">
      <c r="A487" s="17"/>
      <c r="B487" s="17"/>
      <c r="C487" s="18"/>
      <c r="D487" s="19"/>
      <c r="E487" s="20"/>
      <c r="F487" s="20"/>
      <c r="G487" s="20"/>
      <c r="H487" s="20"/>
      <c r="I487" s="20"/>
      <c r="J487" s="20"/>
      <c r="K487" s="20"/>
      <c r="L487" s="20"/>
      <c r="M487" s="20"/>
      <c r="N487" s="20"/>
      <c r="O487" s="20"/>
      <c r="P487" s="20"/>
      <c r="Q487" s="21"/>
      <c r="R487" s="21"/>
      <c r="S487" s="22"/>
      <c r="T487" s="20"/>
      <c r="U487" s="20"/>
      <c r="V487" s="20"/>
      <c r="W487" s="20"/>
      <c r="X487" s="20"/>
      <c r="Y487" s="20"/>
      <c r="Z487" s="20"/>
      <c r="AA487" s="20"/>
      <c r="AB487" s="18"/>
      <c r="AC487" s="20"/>
      <c r="AD487" s="15" t="str">
        <f t="shared" si="42"/>
        <v/>
      </c>
      <c r="AE487" s="16" t="str">
        <f t="shared" si="43"/>
        <v/>
      </c>
      <c r="AF487" s="15" t="str">
        <f t="shared" si="44"/>
        <v/>
      </c>
      <c r="AG487" s="15">
        <f t="shared" si="45"/>
        <v>0</v>
      </c>
      <c r="AH487" s="15">
        <f t="shared" si="46"/>
        <v>0</v>
      </c>
      <c r="AI487" s="15" t="str">
        <f t="shared" si="47"/>
        <v/>
      </c>
      <c r="AJ487" s="15" t="str">
        <f>IF(AI487="","",IF(COUNTIFS($AI$9:AI487,AI487)=1,1,0))</f>
        <v/>
      </c>
      <c r="AK487" s="15" t="str">
        <f ca="1">IF(COUNTA(A487:AC487)=0,"",IF(OR(NOT(ISNUMBER(C487)),C487&lt;1),"Missing / invalid date",IF(A487="","Missing case ID",IF(COUNTIFS($A$9:$A$1008,A487)&gt;1,"Duplicate case ID",IF(C487&gt;TODAY(),"Future incident date",IF(OR(E487="",F487="",G487="",H487="",I487="",J487=""),"Complete required fields",IF(OR(AND(E487&lt;&gt;"",COUNTIFS(Setup!$F$13:$F$212,E487)=0),AND(F487&lt;&gt;"",COUNTIFS(Setup!$G$13:$G$212,F487)=0),AND(G487&lt;&gt;"",COUNTIFS(Setup!$H$13:$H$212,G487)=0),AND(H487&lt;&gt;"",COUNTIFS(Setup!$I$13:$I$212,H487)=0),AND(I487&lt;&gt;"",COUNTIFS(Setup!$J$13:$J$212,I487)=0),AND(J487&lt;&gt;"",COUNTIFS(Setup!$K$13:$K$212,J487)=0),AND(K487&lt;&gt;"",COUNTIFS(Setup!$L$13:$L$212,K487)=0),AND(L487&lt;&gt;"",COUNTIFS(Setup!$M$13:$M$212,L487)=0),AND(M487&lt;&gt;"",COUNTIFS(Setup!$N$13:$N$212,M487)=0),AND(N487&lt;&gt;"",COUNTIFS(Setup!$O$13:$O$212,N487)=0),AND(O487&lt;&gt;"",COUNTIFS(Setup!$P$13:$P$212,O487)=0),AND(P487&lt;&gt;"",COUNTIFS(Setup!$Q$13:$Q$212,P487)=0),AND(V487&lt;&gt;"",COUNTIFS(Setup!$R$13:$R$212,V487)=0),AND(W487&lt;&gt;"",COUNTIFS(Setup!$R$13:$R$212,W487)=0),AND(X487&lt;&gt;"",COUNTIFS(Setup!$S$13:$S$212,X487)=0),AND(Y487&lt;&gt;"",COUNTIFS(Setup!$S$13:$S$212,Y487)=0),AND(Z487&lt;&gt;"",COUNTIFS(Setup!$T$13:$T$212,Z487)=0)),"Use listed categories",IF(J487="Pending","Confirm work-relatedness",IF(COUNTIFS($AI$9:$AI$1008,AI487,$C$9:$C$1008,"&lt;&gt;"&amp;C487)&gt;0,"Event dates disagree",IF(OR(AND(Q487&lt;&gt;"",OR(NOT(ISNUMBER(Q487)),Q487&lt;0)),AND(R487&lt;&gt;"",OR(NOT(ISNUMBER(R487)),R487&lt;0)),AND(S487&lt;&gt;"",OR(NOT(ISNUMBER(S487)),S487&lt;0))),"Check days / cost",IF(AND(I487="Lost time",OR(NOT(ISNUMBER(Q487)),Q487&lt;1)),"Enter lost days",IF(AND(I487="Restricted / modified work",OR(NOT(ISNUMBER(R487)),R487&lt;1)),"Enter restricted days",IF(AND(Z487="Closed",NOT(ISNUMBER(AB487))),"Enter closure date",IF(AND(ISNUMBER(AB487),OR(AB487&lt;C487,AB487&gt;TODAY())),"Check closure date","Ready"))))))))))))))</f>
        <v/>
      </c>
    </row>
    <row r="488" spans="1:37" ht="24.95" customHeight="1">
      <c r="A488" s="23"/>
      <c r="B488" s="23"/>
      <c r="C488" s="24"/>
      <c r="D488" s="25"/>
      <c r="E488" s="26"/>
      <c r="F488" s="26"/>
      <c r="G488" s="26"/>
      <c r="H488" s="26"/>
      <c r="I488" s="26"/>
      <c r="J488" s="26"/>
      <c r="K488" s="26"/>
      <c r="L488" s="26"/>
      <c r="M488" s="26"/>
      <c r="N488" s="26"/>
      <c r="O488" s="26"/>
      <c r="P488" s="26"/>
      <c r="Q488" s="27"/>
      <c r="R488" s="27"/>
      <c r="S488" s="28"/>
      <c r="T488" s="26"/>
      <c r="U488" s="26"/>
      <c r="V488" s="26"/>
      <c r="W488" s="26"/>
      <c r="X488" s="26"/>
      <c r="Y488" s="26"/>
      <c r="Z488" s="26"/>
      <c r="AA488" s="26"/>
      <c r="AB488" s="24"/>
      <c r="AC488" s="26"/>
      <c r="AD488" s="15" t="str">
        <f t="shared" si="42"/>
        <v/>
      </c>
      <c r="AE488" s="16" t="str">
        <f t="shared" si="43"/>
        <v/>
      </c>
      <c r="AF488" s="15" t="str">
        <f t="shared" si="44"/>
        <v/>
      </c>
      <c r="AG488" s="15">
        <f t="shared" si="45"/>
        <v>0</v>
      </c>
      <c r="AH488" s="15">
        <f t="shared" si="46"/>
        <v>0</v>
      </c>
      <c r="AI488" s="15" t="str">
        <f t="shared" si="47"/>
        <v/>
      </c>
      <c r="AJ488" s="15" t="str">
        <f>IF(AI488="","",IF(COUNTIFS($AI$9:AI488,AI488)=1,1,0))</f>
        <v/>
      </c>
      <c r="AK488" s="15" t="str">
        <f ca="1">IF(COUNTA(A488:AC488)=0,"",IF(OR(NOT(ISNUMBER(C488)),C488&lt;1),"Missing / invalid date",IF(A488="","Missing case ID",IF(COUNTIFS($A$9:$A$1008,A488)&gt;1,"Duplicate case ID",IF(C488&gt;TODAY(),"Future incident date",IF(OR(E488="",F488="",G488="",H488="",I488="",J488=""),"Complete required fields",IF(OR(AND(E488&lt;&gt;"",COUNTIFS(Setup!$F$13:$F$212,E488)=0),AND(F488&lt;&gt;"",COUNTIFS(Setup!$G$13:$G$212,F488)=0),AND(G488&lt;&gt;"",COUNTIFS(Setup!$H$13:$H$212,G488)=0),AND(H488&lt;&gt;"",COUNTIFS(Setup!$I$13:$I$212,H488)=0),AND(I488&lt;&gt;"",COUNTIFS(Setup!$J$13:$J$212,I488)=0),AND(J488&lt;&gt;"",COUNTIFS(Setup!$K$13:$K$212,J488)=0),AND(K488&lt;&gt;"",COUNTIFS(Setup!$L$13:$L$212,K488)=0),AND(L488&lt;&gt;"",COUNTIFS(Setup!$M$13:$M$212,L488)=0),AND(M488&lt;&gt;"",COUNTIFS(Setup!$N$13:$N$212,M488)=0),AND(N488&lt;&gt;"",COUNTIFS(Setup!$O$13:$O$212,N488)=0),AND(O488&lt;&gt;"",COUNTIFS(Setup!$P$13:$P$212,O488)=0),AND(P488&lt;&gt;"",COUNTIFS(Setup!$Q$13:$Q$212,P488)=0),AND(V488&lt;&gt;"",COUNTIFS(Setup!$R$13:$R$212,V488)=0),AND(W488&lt;&gt;"",COUNTIFS(Setup!$R$13:$R$212,W488)=0),AND(X488&lt;&gt;"",COUNTIFS(Setup!$S$13:$S$212,X488)=0),AND(Y488&lt;&gt;"",COUNTIFS(Setup!$S$13:$S$212,Y488)=0),AND(Z488&lt;&gt;"",COUNTIFS(Setup!$T$13:$T$212,Z488)=0)),"Use listed categories",IF(J488="Pending","Confirm work-relatedness",IF(COUNTIFS($AI$9:$AI$1008,AI488,$C$9:$C$1008,"&lt;&gt;"&amp;C488)&gt;0,"Event dates disagree",IF(OR(AND(Q488&lt;&gt;"",OR(NOT(ISNUMBER(Q488)),Q488&lt;0)),AND(R488&lt;&gt;"",OR(NOT(ISNUMBER(R488)),R488&lt;0)),AND(S488&lt;&gt;"",OR(NOT(ISNUMBER(S488)),S488&lt;0))),"Check days / cost",IF(AND(I488="Lost time",OR(NOT(ISNUMBER(Q488)),Q488&lt;1)),"Enter lost days",IF(AND(I488="Restricted / modified work",OR(NOT(ISNUMBER(R488)),R488&lt;1)),"Enter restricted days",IF(AND(Z488="Closed",NOT(ISNUMBER(AB488))),"Enter closure date",IF(AND(ISNUMBER(AB488),OR(AB488&lt;C488,AB488&gt;TODAY())),"Check closure date","Ready"))))))))))))))</f>
        <v/>
      </c>
    </row>
    <row r="489" spans="1:37" ht="24.95" customHeight="1">
      <c r="A489" s="17"/>
      <c r="B489" s="17"/>
      <c r="C489" s="18"/>
      <c r="D489" s="19"/>
      <c r="E489" s="20"/>
      <c r="F489" s="20"/>
      <c r="G489" s="20"/>
      <c r="H489" s="20"/>
      <c r="I489" s="20"/>
      <c r="J489" s="20"/>
      <c r="K489" s="20"/>
      <c r="L489" s="20"/>
      <c r="M489" s="20"/>
      <c r="N489" s="20"/>
      <c r="O489" s="20"/>
      <c r="P489" s="20"/>
      <c r="Q489" s="21"/>
      <c r="R489" s="21"/>
      <c r="S489" s="22"/>
      <c r="T489" s="20"/>
      <c r="U489" s="20"/>
      <c r="V489" s="20"/>
      <c r="W489" s="20"/>
      <c r="X489" s="20"/>
      <c r="Y489" s="20"/>
      <c r="Z489" s="20"/>
      <c r="AA489" s="20"/>
      <c r="AB489" s="18"/>
      <c r="AC489" s="20"/>
      <c r="AD489" s="15" t="str">
        <f t="shared" si="42"/>
        <v/>
      </c>
      <c r="AE489" s="16" t="str">
        <f t="shared" si="43"/>
        <v/>
      </c>
      <c r="AF489" s="15" t="str">
        <f t="shared" si="44"/>
        <v/>
      </c>
      <c r="AG489" s="15">
        <f t="shared" si="45"/>
        <v>0</v>
      </c>
      <c r="AH489" s="15">
        <f t="shared" si="46"/>
        <v>0</v>
      </c>
      <c r="AI489" s="15" t="str">
        <f t="shared" si="47"/>
        <v/>
      </c>
      <c r="AJ489" s="15" t="str">
        <f>IF(AI489="","",IF(COUNTIFS($AI$9:AI489,AI489)=1,1,0))</f>
        <v/>
      </c>
      <c r="AK489" s="15" t="str">
        <f ca="1">IF(COUNTA(A489:AC489)=0,"",IF(OR(NOT(ISNUMBER(C489)),C489&lt;1),"Missing / invalid date",IF(A489="","Missing case ID",IF(COUNTIFS($A$9:$A$1008,A489)&gt;1,"Duplicate case ID",IF(C489&gt;TODAY(),"Future incident date",IF(OR(E489="",F489="",G489="",H489="",I489="",J489=""),"Complete required fields",IF(OR(AND(E489&lt;&gt;"",COUNTIFS(Setup!$F$13:$F$212,E489)=0),AND(F489&lt;&gt;"",COUNTIFS(Setup!$G$13:$G$212,F489)=0),AND(G489&lt;&gt;"",COUNTIFS(Setup!$H$13:$H$212,G489)=0),AND(H489&lt;&gt;"",COUNTIFS(Setup!$I$13:$I$212,H489)=0),AND(I489&lt;&gt;"",COUNTIFS(Setup!$J$13:$J$212,I489)=0),AND(J489&lt;&gt;"",COUNTIFS(Setup!$K$13:$K$212,J489)=0),AND(K489&lt;&gt;"",COUNTIFS(Setup!$L$13:$L$212,K489)=0),AND(L489&lt;&gt;"",COUNTIFS(Setup!$M$13:$M$212,L489)=0),AND(M489&lt;&gt;"",COUNTIFS(Setup!$N$13:$N$212,M489)=0),AND(N489&lt;&gt;"",COUNTIFS(Setup!$O$13:$O$212,N489)=0),AND(O489&lt;&gt;"",COUNTIFS(Setup!$P$13:$P$212,O489)=0),AND(P489&lt;&gt;"",COUNTIFS(Setup!$Q$13:$Q$212,P489)=0),AND(V489&lt;&gt;"",COUNTIFS(Setup!$R$13:$R$212,V489)=0),AND(W489&lt;&gt;"",COUNTIFS(Setup!$R$13:$R$212,W489)=0),AND(X489&lt;&gt;"",COUNTIFS(Setup!$S$13:$S$212,X489)=0),AND(Y489&lt;&gt;"",COUNTIFS(Setup!$S$13:$S$212,Y489)=0),AND(Z489&lt;&gt;"",COUNTIFS(Setup!$T$13:$T$212,Z489)=0)),"Use listed categories",IF(J489="Pending","Confirm work-relatedness",IF(COUNTIFS($AI$9:$AI$1008,AI489,$C$9:$C$1008,"&lt;&gt;"&amp;C489)&gt;0,"Event dates disagree",IF(OR(AND(Q489&lt;&gt;"",OR(NOT(ISNUMBER(Q489)),Q489&lt;0)),AND(R489&lt;&gt;"",OR(NOT(ISNUMBER(R489)),R489&lt;0)),AND(S489&lt;&gt;"",OR(NOT(ISNUMBER(S489)),S489&lt;0))),"Check days / cost",IF(AND(I489="Lost time",OR(NOT(ISNUMBER(Q489)),Q489&lt;1)),"Enter lost days",IF(AND(I489="Restricted / modified work",OR(NOT(ISNUMBER(R489)),R489&lt;1)),"Enter restricted days",IF(AND(Z489="Closed",NOT(ISNUMBER(AB489))),"Enter closure date",IF(AND(ISNUMBER(AB489),OR(AB489&lt;C489,AB489&gt;TODAY())),"Check closure date","Ready"))))))))))))))</f>
        <v/>
      </c>
    </row>
    <row r="490" spans="1:37" ht="24.95" customHeight="1">
      <c r="A490" s="23"/>
      <c r="B490" s="23"/>
      <c r="C490" s="24"/>
      <c r="D490" s="25"/>
      <c r="E490" s="26"/>
      <c r="F490" s="26"/>
      <c r="G490" s="26"/>
      <c r="H490" s="26"/>
      <c r="I490" s="26"/>
      <c r="J490" s="26"/>
      <c r="K490" s="26"/>
      <c r="L490" s="26"/>
      <c r="M490" s="26"/>
      <c r="N490" s="26"/>
      <c r="O490" s="26"/>
      <c r="P490" s="26"/>
      <c r="Q490" s="27"/>
      <c r="R490" s="27"/>
      <c r="S490" s="28"/>
      <c r="T490" s="26"/>
      <c r="U490" s="26"/>
      <c r="V490" s="26"/>
      <c r="W490" s="26"/>
      <c r="X490" s="26"/>
      <c r="Y490" s="26"/>
      <c r="Z490" s="26"/>
      <c r="AA490" s="26"/>
      <c r="AB490" s="24"/>
      <c r="AC490" s="26"/>
      <c r="AD490" s="15" t="str">
        <f t="shared" si="42"/>
        <v/>
      </c>
      <c r="AE490" s="16" t="str">
        <f t="shared" si="43"/>
        <v/>
      </c>
      <c r="AF490" s="15" t="str">
        <f t="shared" si="44"/>
        <v/>
      </c>
      <c r="AG490" s="15">
        <f t="shared" si="45"/>
        <v>0</v>
      </c>
      <c r="AH490" s="15">
        <f t="shared" si="46"/>
        <v>0</v>
      </c>
      <c r="AI490" s="15" t="str">
        <f t="shared" si="47"/>
        <v/>
      </c>
      <c r="AJ490" s="15" t="str">
        <f>IF(AI490="","",IF(COUNTIFS($AI$9:AI490,AI490)=1,1,0))</f>
        <v/>
      </c>
      <c r="AK490" s="15" t="str">
        <f ca="1">IF(COUNTA(A490:AC490)=0,"",IF(OR(NOT(ISNUMBER(C490)),C490&lt;1),"Missing / invalid date",IF(A490="","Missing case ID",IF(COUNTIFS($A$9:$A$1008,A490)&gt;1,"Duplicate case ID",IF(C490&gt;TODAY(),"Future incident date",IF(OR(E490="",F490="",G490="",H490="",I490="",J490=""),"Complete required fields",IF(OR(AND(E490&lt;&gt;"",COUNTIFS(Setup!$F$13:$F$212,E490)=0),AND(F490&lt;&gt;"",COUNTIFS(Setup!$G$13:$G$212,F490)=0),AND(G490&lt;&gt;"",COUNTIFS(Setup!$H$13:$H$212,G490)=0),AND(H490&lt;&gt;"",COUNTIFS(Setup!$I$13:$I$212,H490)=0),AND(I490&lt;&gt;"",COUNTIFS(Setup!$J$13:$J$212,I490)=0),AND(J490&lt;&gt;"",COUNTIFS(Setup!$K$13:$K$212,J490)=0),AND(K490&lt;&gt;"",COUNTIFS(Setup!$L$13:$L$212,K490)=0),AND(L490&lt;&gt;"",COUNTIFS(Setup!$M$13:$M$212,L490)=0),AND(M490&lt;&gt;"",COUNTIFS(Setup!$N$13:$N$212,M490)=0),AND(N490&lt;&gt;"",COUNTIFS(Setup!$O$13:$O$212,N490)=0),AND(O490&lt;&gt;"",COUNTIFS(Setup!$P$13:$P$212,O490)=0),AND(P490&lt;&gt;"",COUNTIFS(Setup!$Q$13:$Q$212,P490)=0),AND(V490&lt;&gt;"",COUNTIFS(Setup!$R$13:$R$212,V490)=0),AND(W490&lt;&gt;"",COUNTIFS(Setup!$R$13:$R$212,W490)=0),AND(X490&lt;&gt;"",COUNTIFS(Setup!$S$13:$S$212,X490)=0),AND(Y490&lt;&gt;"",COUNTIFS(Setup!$S$13:$S$212,Y490)=0),AND(Z490&lt;&gt;"",COUNTIFS(Setup!$T$13:$T$212,Z490)=0)),"Use listed categories",IF(J490="Pending","Confirm work-relatedness",IF(COUNTIFS($AI$9:$AI$1008,AI490,$C$9:$C$1008,"&lt;&gt;"&amp;C490)&gt;0,"Event dates disagree",IF(OR(AND(Q490&lt;&gt;"",OR(NOT(ISNUMBER(Q490)),Q490&lt;0)),AND(R490&lt;&gt;"",OR(NOT(ISNUMBER(R490)),R490&lt;0)),AND(S490&lt;&gt;"",OR(NOT(ISNUMBER(S490)),S490&lt;0))),"Check days / cost",IF(AND(I490="Lost time",OR(NOT(ISNUMBER(Q490)),Q490&lt;1)),"Enter lost days",IF(AND(I490="Restricted / modified work",OR(NOT(ISNUMBER(R490)),R490&lt;1)),"Enter restricted days",IF(AND(Z490="Closed",NOT(ISNUMBER(AB490))),"Enter closure date",IF(AND(ISNUMBER(AB490),OR(AB490&lt;C490,AB490&gt;TODAY())),"Check closure date","Ready"))))))))))))))</f>
        <v/>
      </c>
    </row>
    <row r="491" spans="1:37" ht="24.95" customHeight="1">
      <c r="A491" s="17"/>
      <c r="B491" s="17"/>
      <c r="C491" s="18"/>
      <c r="D491" s="19"/>
      <c r="E491" s="20"/>
      <c r="F491" s="20"/>
      <c r="G491" s="20"/>
      <c r="H491" s="20"/>
      <c r="I491" s="20"/>
      <c r="J491" s="20"/>
      <c r="K491" s="20"/>
      <c r="L491" s="20"/>
      <c r="M491" s="20"/>
      <c r="N491" s="20"/>
      <c r="O491" s="20"/>
      <c r="P491" s="20"/>
      <c r="Q491" s="21"/>
      <c r="R491" s="21"/>
      <c r="S491" s="22"/>
      <c r="T491" s="20"/>
      <c r="U491" s="20"/>
      <c r="V491" s="20"/>
      <c r="W491" s="20"/>
      <c r="X491" s="20"/>
      <c r="Y491" s="20"/>
      <c r="Z491" s="20"/>
      <c r="AA491" s="20"/>
      <c r="AB491" s="18"/>
      <c r="AC491" s="20"/>
      <c r="AD491" s="15" t="str">
        <f t="shared" si="42"/>
        <v/>
      </c>
      <c r="AE491" s="16" t="str">
        <f t="shared" si="43"/>
        <v/>
      </c>
      <c r="AF491" s="15" t="str">
        <f t="shared" si="44"/>
        <v/>
      </c>
      <c r="AG491" s="15">
        <f t="shared" si="45"/>
        <v>0</v>
      </c>
      <c r="AH491" s="15">
        <f t="shared" si="46"/>
        <v>0</v>
      </c>
      <c r="AI491" s="15" t="str">
        <f t="shared" si="47"/>
        <v/>
      </c>
      <c r="AJ491" s="15" t="str">
        <f>IF(AI491="","",IF(COUNTIFS($AI$9:AI491,AI491)=1,1,0))</f>
        <v/>
      </c>
      <c r="AK491" s="15" t="str">
        <f ca="1">IF(COUNTA(A491:AC491)=0,"",IF(OR(NOT(ISNUMBER(C491)),C491&lt;1),"Missing / invalid date",IF(A491="","Missing case ID",IF(COUNTIFS($A$9:$A$1008,A491)&gt;1,"Duplicate case ID",IF(C491&gt;TODAY(),"Future incident date",IF(OR(E491="",F491="",G491="",H491="",I491="",J491=""),"Complete required fields",IF(OR(AND(E491&lt;&gt;"",COUNTIFS(Setup!$F$13:$F$212,E491)=0),AND(F491&lt;&gt;"",COUNTIFS(Setup!$G$13:$G$212,F491)=0),AND(G491&lt;&gt;"",COUNTIFS(Setup!$H$13:$H$212,G491)=0),AND(H491&lt;&gt;"",COUNTIFS(Setup!$I$13:$I$212,H491)=0),AND(I491&lt;&gt;"",COUNTIFS(Setup!$J$13:$J$212,I491)=0),AND(J491&lt;&gt;"",COUNTIFS(Setup!$K$13:$K$212,J491)=0),AND(K491&lt;&gt;"",COUNTIFS(Setup!$L$13:$L$212,K491)=0),AND(L491&lt;&gt;"",COUNTIFS(Setup!$M$13:$M$212,L491)=0),AND(M491&lt;&gt;"",COUNTIFS(Setup!$N$13:$N$212,M491)=0),AND(N491&lt;&gt;"",COUNTIFS(Setup!$O$13:$O$212,N491)=0),AND(O491&lt;&gt;"",COUNTIFS(Setup!$P$13:$P$212,O491)=0),AND(P491&lt;&gt;"",COUNTIFS(Setup!$Q$13:$Q$212,P491)=0),AND(V491&lt;&gt;"",COUNTIFS(Setup!$R$13:$R$212,V491)=0),AND(W491&lt;&gt;"",COUNTIFS(Setup!$R$13:$R$212,W491)=0),AND(X491&lt;&gt;"",COUNTIFS(Setup!$S$13:$S$212,X491)=0),AND(Y491&lt;&gt;"",COUNTIFS(Setup!$S$13:$S$212,Y491)=0),AND(Z491&lt;&gt;"",COUNTIFS(Setup!$T$13:$T$212,Z491)=0)),"Use listed categories",IF(J491="Pending","Confirm work-relatedness",IF(COUNTIFS($AI$9:$AI$1008,AI491,$C$9:$C$1008,"&lt;&gt;"&amp;C491)&gt;0,"Event dates disagree",IF(OR(AND(Q491&lt;&gt;"",OR(NOT(ISNUMBER(Q491)),Q491&lt;0)),AND(R491&lt;&gt;"",OR(NOT(ISNUMBER(R491)),R491&lt;0)),AND(S491&lt;&gt;"",OR(NOT(ISNUMBER(S491)),S491&lt;0))),"Check days / cost",IF(AND(I491="Lost time",OR(NOT(ISNUMBER(Q491)),Q491&lt;1)),"Enter lost days",IF(AND(I491="Restricted / modified work",OR(NOT(ISNUMBER(R491)),R491&lt;1)),"Enter restricted days",IF(AND(Z491="Closed",NOT(ISNUMBER(AB491))),"Enter closure date",IF(AND(ISNUMBER(AB491),OR(AB491&lt;C491,AB491&gt;TODAY())),"Check closure date","Ready"))))))))))))))</f>
        <v/>
      </c>
    </row>
    <row r="492" spans="1:37" ht="24.95" customHeight="1">
      <c r="A492" s="23"/>
      <c r="B492" s="23"/>
      <c r="C492" s="24"/>
      <c r="D492" s="25"/>
      <c r="E492" s="26"/>
      <c r="F492" s="26"/>
      <c r="G492" s="26"/>
      <c r="H492" s="26"/>
      <c r="I492" s="26"/>
      <c r="J492" s="26"/>
      <c r="K492" s="26"/>
      <c r="L492" s="26"/>
      <c r="M492" s="26"/>
      <c r="N492" s="26"/>
      <c r="O492" s="26"/>
      <c r="P492" s="26"/>
      <c r="Q492" s="27"/>
      <c r="R492" s="27"/>
      <c r="S492" s="28"/>
      <c r="T492" s="26"/>
      <c r="U492" s="26"/>
      <c r="V492" s="26"/>
      <c r="W492" s="26"/>
      <c r="X492" s="26"/>
      <c r="Y492" s="26"/>
      <c r="Z492" s="26"/>
      <c r="AA492" s="26"/>
      <c r="AB492" s="24"/>
      <c r="AC492" s="26"/>
      <c r="AD492" s="15" t="str">
        <f t="shared" si="42"/>
        <v/>
      </c>
      <c r="AE492" s="16" t="str">
        <f t="shared" si="43"/>
        <v/>
      </c>
      <c r="AF492" s="15" t="str">
        <f t="shared" si="44"/>
        <v/>
      </c>
      <c r="AG492" s="15">
        <f t="shared" si="45"/>
        <v>0</v>
      </c>
      <c r="AH492" s="15">
        <f t="shared" si="46"/>
        <v>0</v>
      </c>
      <c r="AI492" s="15" t="str">
        <f t="shared" si="47"/>
        <v/>
      </c>
      <c r="AJ492" s="15" t="str">
        <f>IF(AI492="","",IF(COUNTIFS($AI$9:AI492,AI492)=1,1,0))</f>
        <v/>
      </c>
      <c r="AK492" s="15" t="str">
        <f ca="1">IF(COUNTA(A492:AC492)=0,"",IF(OR(NOT(ISNUMBER(C492)),C492&lt;1),"Missing / invalid date",IF(A492="","Missing case ID",IF(COUNTIFS($A$9:$A$1008,A492)&gt;1,"Duplicate case ID",IF(C492&gt;TODAY(),"Future incident date",IF(OR(E492="",F492="",G492="",H492="",I492="",J492=""),"Complete required fields",IF(OR(AND(E492&lt;&gt;"",COUNTIFS(Setup!$F$13:$F$212,E492)=0),AND(F492&lt;&gt;"",COUNTIFS(Setup!$G$13:$G$212,F492)=0),AND(G492&lt;&gt;"",COUNTIFS(Setup!$H$13:$H$212,G492)=0),AND(H492&lt;&gt;"",COUNTIFS(Setup!$I$13:$I$212,H492)=0),AND(I492&lt;&gt;"",COUNTIFS(Setup!$J$13:$J$212,I492)=0),AND(J492&lt;&gt;"",COUNTIFS(Setup!$K$13:$K$212,J492)=0),AND(K492&lt;&gt;"",COUNTIFS(Setup!$L$13:$L$212,K492)=0),AND(L492&lt;&gt;"",COUNTIFS(Setup!$M$13:$M$212,L492)=0),AND(M492&lt;&gt;"",COUNTIFS(Setup!$N$13:$N$212,M492)=0),AND(N492&lt;&gt;"",COUNTIFS(Setup!$O$13:$O$212,N492)=0),AND(O492&lt;&gt;"",COUNTIFS(Setup!$P$13:$P$212,O492)=0),AND(P492&lt;&gt;"",COUNTIFS(Setup!$Q$13:$Q$212,P492)=0),AND(V492&lt;&gt;"",COUNTIFS(Setup!$R$13:$R$212,V492)=0),AND(W492&lt;&gt;"",COUNTIFS(Setup!$R$13:$R$212,W492)=0),AND(X492&lt;&gt;"",COUNTIFS(Setup!$S$13:$S$212,X492)=0),AND(Y492&lt;&gt;"",COUNTIFS(Setup!$S$13:$S$212,Y492)=0),AND(Z492&lt;&gt;"",COUNTIFS(Setup!$T$13:$T$212,Z492)=0)),"Use listed categories",IF(J492="Pending","Confirm work-relatedness",IF(COUNTIFS($AI$9:$AI$1008,AI492,$C$9:$C$1008,"&lt;&gt;"&amp;C492)&gt;0,"Event dates disagree",IF(OR(AND(Q492&lt;&gt;"",OR(NOT(ISNUMBER(Q492)),Q492&lt;0)),AND(R492&lt;&gt;"",OR(NOT(ISNUMBER(R492)),R492&lt;0)),AND(S492&lt;&gt;"",OR(NOT(ISNUMBER(S492)),S492&lt;0))),"Check days / cost",IF(AND(I492="Lost time",OR(NOT(ISNUMBER(Q492)),Q492&lt;1)),"Enter lost days",IF(AND(I492="Restricted / modified work",OR(NOT(ISNUMBER(R492)),R492&lt;1)),"Enter restricted days",IF(AND(Z492="Closed",NOT(ISNUMBER(AB492))),"Enter closure date",IF(AND(ISNUMBER(AB492),OR(AB492&lt;C492,AB492&gt;TODAY())),"Check closure date","Ready"))))))))))))))</f>
        <v/>
      </c>
    </row>
    <row r="493" spans="1:37" ht="24.95" customHeight="1">
      <c r="A493" s="17"/>
      <c r="B493" s="17"/>
      <c r="C493" s="18"/>
      <c r="D493" s="19"/>
      <c r="E493" s="20"/>
      <c r="F493" s="20"/>
      <c r="G493" s="20"/>
      <c r="H493" s="20"/>
      <c r="I493" s="20"/>
      <c r="J493" s="20"/>
      <c r="K493" s="20"/>
      <c r="L493" s="20"/>
      <c r="M493" s="20"/>
      <c r="N493" s="20"/>
      <c r="O493" s="20"/>
      <c r="P493" s="20"/>
      <c r="Q493" s="21"/>
      <c r="R493" s="21"/>
      <c r="S493" s="22"/>
      <c r="T493" s="20"/>
      <c r="U493" s="20"/>
      <c r="V493" s="20"/>
      <c r="W493" s="20"/>
      <c r="X493" s="20"/>
      <c r="Y493" s="20"/>
      <c r="Z493" s="20"/>
      <c r="AA493" s="20"/>
      <c r="AB493" s="18"/>
      <c r="AC493" s="20"/>
      <c r="AD493" s="15" t="str">
        <f t="shared" si="42"/>
        <v/>
      </c>
      <c r="AE493" s="16" t="str">
        <f t="shared" si="43"/>
        <v/>
      </c>
      <c r="AF493" s="15" t="str">
        <f t="shared" si="44"/>
        <v/>
      </c>
      <c r="AG493" s="15">
        <f t="shared" si="45"/>
        <v>0</v>
      </c>
      <c r="AH493" s="15">
        <f t="shared" si="46"/>
        <v>0</v>
      </c>
      <c r="AI493" s="15" t="str">
        <f t="shared" si="47"/>
        <v/>
      </c>
      <c r="AJ493" s="15" t="str">
        <f>IF(AI493="","",IF(COUNTIFS($AI$9:AI493,AI493)=1,1,0))</f>
        <v/>
      </c>
      <c r="AK493" s="15" t="str">
        <f ca="1">IF(COUNTA(A493:AC493)=0,"",IF(OR(NOT(ISNUMBER(C493)),C493&lt;1),"Missing / invalid date",IF(A493="","Missing case ID",IF(COUNTIFS($A$9:$A$1008,A493)&gt;1,"Duplicate case ID",IF(C493&gt;TODAY(),"Future incident date",IF(OR(E493="",F493="",G493="",H493="",I493="",J493=""),"Complete required fields",IF(OR(AND(E493&lt;&gt;"",COUNTIFS(Setup!$F$13:$F$212,E493)=0),AND(F493&lt;&gt;"",COUNTIFS(Setup!$G$13:$G$212,F493)=0),AND(G493&lt;&gt;"",COUNTIFS(Setup!$H$13:$H$212,G493)=0),AND(H493&lt;&gt;"",COUNTIFS(Setup!$I$13:$I$212,H493)=0),AND(I493&lt;&gt;"",COUNTIFS(Setup!$J$13:$J$212,I493)=0),AND(J493&lt;&gt;"",COUNTIFS(Setup!$K$13:$K$212,J493)=0),AND(K493&lt;&gt;"",COUNTIFS(Setup!$L$13:$L$212,K493)=0),AND(L493&lt;&gt;"",COUNTIFS(Setup!$M$13:$M$212,L493)=0),AND(M493&lt;&gt;"",COUNTIFS(Setup!$N$13:$N$212,M493)=0),AND(N493&lt;&gt;"",COUNTIFS(Setup!$O$13:$O$212,N493)=0),AND(O493&lt;&gt;"",COUNTIFS(Setup!$P$13:$P$212,O493)=0),AND(P493&lt;&gt;"",COUNTIFS(Setup!$Q$13:$Q$212,P493)=0),AND(V493&lt;&gt;"",COUNTIFS(Setup!$R$13:$R$212,V493)=0),AND(W493&lt;&gt;"",COUNTIFS(Setup!$R$13:$R$212,W493)=0),AND(X493&lt;&gt;"",COUNTIFS(Setup!$S$13:$S$212,X493)=0),AND(Y493&lt;&gt;"",COUNTIFS(Setup!$S$13:$S$212,Y493)=0),AND(Z493&lt;&gt;"",COUNTIFS(Setup!$T$13:$T$212,Z493)=0)),"Use listed categories",IF(J493="Pending","Confirm work-relatedness",IF(COUNTIFS($AI$9:$AI$1008,AI493,$C$9:$C$1008,"&lt;&gt;"&amp;C493)&gt;0,"Event dates disagree",IF(OR(AND(Q493&lt;&gt;"",OR(NOT(ISNUMBER(Q493)),Q493&lt;0)),AND(R493&lt;&gt;"",OR(NOT(ISNUMBER(R493)),R493&lt;0)),AND(S493&lt;&gt;"",OR(NOT(ISNUMBER(S493)),S493&lt;0))),"Check days / cost",IF(AND(I493="Lost time",OR(NOT(ISNUMBER(Q493)),Q493&lt;1)),"Enter lost days",IF(AND(I493="Restricted / modified work",OR(NOT(ISNUMBER(R493)),R493&lt;1)),"Enter restricted days",IF(AND(Z493="Closed",NOT(ISNUMBER(AB493))),"Enter closure date",IF(AND(ISNUMBER(AB493),OR(AB493&lt;C493,AB493&gt;TODAY())),"Check closure date","Ready"))))))))))))))</f>
        <v/>
      </c>
    </row>
    <row r="494" spans="1:37" ht="24.95" customHeight="1">
      <c r="A494" s="23"/>
      <c r="B494" s="23"/>
      <c r="C494" s="24"/>
      <c r="D494" s="25"/>
      <c r="E494" s="26"/>
      <c r="F494" s="26"/>
      <c r="G494" s="26"/>
      <c r="H494" s="26"/>
      <c r="I494" s="26"/>
      <c r="J494" s="26"/>
      <c r="K494" s="26"/>
      <c r="L494" s="26"/>
      <c r="M494" s="26"/>
      <c r="N494" s="26"/>
      <c r="O494" s="26"/>
      <c r="P494" s="26"/>
      <c r="Q494" s="27"/>
      <c r="R494" s="27"/>
      <c r="S494" s="28"/>
      <c r="T494" s="26"/>
      <c r="U494" s="26"/>
      <c r="V494" s="26"/>
      <c r="W494" s="26"/>
      <c r="X494" s="26"/>
      <c r="Y494" s="26"/>
      <c r="Z494" s="26"/>
      <c r="AA494" s="26"/>
      <c r="AB494" s="24"/>
      <c r="AC494" s="26"/>
      <c r="AD494" s="15" t="str">
        <f t="shared" si="42"/>
        <v/>
      </c>
      <c r="AE494" s="16" t="str">
        <f t="shared" si="43"/>
        <v/>
      </c>
      <c r="AF494" s="15" t="str">
        <f t="shared" si="44"/>
        <v/>
      </c>
      <c r="AG494" s="15">
        <f t="shared" si="45"/>
        <v>0</v>
      </c>
      <c r="AH494" s="15">
        <f t="shared" si="46"/>
        <v>0</v>
      </c>
      <c r="AI494" s="15" t="str">
        <f t="shared" si="47"/>
        <v/>
      </c>
      <c r="AJ494" s="15" t="str">
        <f>IF(AI494="","",IF(COUNTIFS($AI$9:AI494,AI494)=1,1,0))</f>
        <v/>
      </c>
      <c r="AK494" s="15" t="str">
        <f ca="1">IF(COUNTA(A494:AC494)=0,"",IF(OR(NOT(ISNUMBER(C494)),C494&lt;1),"Missing / invalid date",IF(A494="","Missing case ID",IF(COUNTIFS($A$9:$A$1008,A494)&gt;1,"Duplicate case ID",IF(C494&gt;TODAY(),"Future incident date",IF(OR(E494="",F494="",G494="",H494="",I494="",J494=""),"Complete required fields",IF(OR(AND(E494&lt;&gt;"",COUNTIFS(Setup!$F$13:$F$212,E494)=0),AND(F494&lt;&gt;"",COUNTIFS(Setup!$G$13:$G$212,F494)=0),AND(G494&lt;&gt;"",COUNTIFS(Setup!$H$13:$H$212,G494)=0),AND(H494&lt;&gt;"",COUNTIFS(Setup!$I$13:$I$212,H494)=0),AND(I494&lt;&gt;"",COUNTIFS(Setup!$J$13:$J$212,I494)=0),AND(J494&lt;&gt;"",COUNTIFS(Setup!$K$13:$K$212,J494)=0),AND(K494&lt;&gt;"",COUNTIFS(Setup!$L$13:$L$212,K494)=0),AND(L494&lt;&gt;"",COUNTIFS(Setup!$M$13:$M$212,L494)=0),AND(M494&lt;&gt;"",COUNTIFS(Setup!$N$13:$N$212,M494)=0),AND(N494&lt;&gt;"",COUNTIFS(Setup!$O$13:$O$212,N494)=0),AND(O494&lt;&gt;"",COUNTIFS(Setup!$P$13:$P$212,O494)=0),AND(P494&lt;&gt;"",COUNTIFS(Setup!$Q$13:$Q$212,P494)=0),AND(V494&lt;&gt;"",COUNTIFS(Setup!$R$13:$R$212,V494)=0),AND(W494&lt;&gt;"",COUNTIFS(Setup!$R$13:$R$212,W494)=0),AND(X494&lt;&gt;"",COUNTIFS(Setup!$S$13:$S$212,X494)=0),AND(Y494&lt;&gt;"",COUNTIFS(Setup!$S$13:$S$212,Y494)=0),AND(Z494&lt;&gt;"",COUNTIFS(Setup!$T$13:$T$212,Z494)=0)),"Use listed categories",IF(J494="Pending","Confirm work-relatedness",IF(COUNTIFS($AI$9:$AI$1008,AI494,$C$9:$C$1008,"&lt;&gt;"&amp;C494)&gt;0,"Event dates disagree",IF(OR(AND(Q494&lt;&gt;"",OR(NOT(ISNUMBER(Q494)),Q494&lt;0)),AND(R494&lt;&gt;"",OR(NOT(ISNUMBER(R494)),R494&lt;0)),AND(S494&lt;&gt;"",OR(NOT(ISNUMBER(S494)),S494&lt;0))),"Check days / cost",IF(AND(I494="Lost time",OR(NOT(ISNUMBER(Q494)),Q494&lt;1)),"Enter lost days",IF(AND(I494="Restricted / modified work",OR(NOT(ISNUMBER(R494)),R494&lt;1)),"Enter restricted days",IF(AND(Z494="Closed",NOT(ISNUMBER(AB494))),"Enter closure date",IF(AND(ISNUMBER(AB494),OR(AB494&lt;C494,AB494&gt;TODAY())),"Check closure date","Ready"))))))))))))))</f>
        <v/>
      </c>
    </row>
    <row r="495" spans="1:37" ht="24.95" customHeight="1">
      <c r="A495" s="17"/>
      <c r="B495" s="17"/>
      <c r="C495" s="18"/>
      <c r="D495" s="19"/>
      <c r="E495" s="20"/>
      <c r="F495" s="20"/>
      <c r="G495" s="20"/>
      <c r="H495" s="20"/>
      <c r="I495" s="20"/>
      <c r="J495" s="20"/>
      <c r="K495" s="20"/>
      <c r="L495" s="20"/>
      <c r="M495" s="20"/>
      <c r="N495" s="20"/>
      <c r="O495" s="20"/>
      <c r="P495" s="20"/>
      <c r="Q495" s="21"/>
      <c r="R495" s="21"/>
      <c r="S495" s="22"/>
      <c r="T495" s="20"/>
      <c r="U495" s="20"/>
      <c r="V495" s="20"/>
      <c r="W495" s="20"/>
      <c r="X495" s="20"/>
      <c r="Y495" s="20"/>
      <c r="Z495" s="20"/>
      <c r="AA495" s="20"/>
      <c r="AB495" s="18"/>
      <c r="AC495" s="20"/>
      <c r="AD495" s="15" t="str">
        <f t="shared" si="42"/>
        <v/>
      </c>
      <c r="AE495" s="16" t="str">
        <f t="shared" si="43"/>
        <v/>
      </c>
      <c r="AF495" s="15" t="str">
        <f t="shared" si="44"/>
        <v/>
      </c>
      <c r="AG495" s="15">
        <f t="shared" si="45"/>
        <v>0</v>
      </c>
      <c r="AH495" s="15">
        <f t="shared" si="46"/>
        <v>0</v>
      </c>
      <c r="AI495" s="15" t="str">
        <f t="shared" si="47"/>
        <v/>
      </c>
      <c r="AJ495" s="15" t="str">
        <f>IF(AI495="","",IF(COUNTIFS($AI$9:AI495,AI495)=1,1,0))</f>
        <v/>
      </c>
      <c r="AK495" s="15" t="str">
        <f ca="1">IF(COUNTA(A495:AC495)=0,"",IF(OR(NOT(ISNUMBER(C495)),C495&lt;1),"Missing / invalid date",IF(A495="","Missing case ID",IF(COUNTIFS($A$9:$A$1008,A495)&gt;1,"Duplicate case ID",IF(C495&gt;TODAY(),"Future incident date",IF(OR(E495="",F495="",G495="",H495="",I495="",J495=""),"Complete required fields",IF(OR(AND(E495&lt;&gt;"",COUNTIFS(Setup!$F$13:$F$212,E495)=0),AND(F495&lt;&gt;"",COUNTIFS(Setup!$G$13:$G$212,F495)=0),AND(G495&lt;&gt;"",COUNTIFS(Setup!$H$13:$H$212,G495)=0),AND(H495&lt;&gt;"",COUNTIFS(Setup!$I$13:$I$212,H495)=0),AND(I495&lt;&gt;"",COUNTIFS(Setup!$J$13:$J$212,I495)=0),AND(J495&lt;&gt;"",COUNTIFS(Setup!$K$13:$K$212,J495)=0),AND(K495&lt;&gt;"",COUNTIFS(Setup!$L$13:$L$212,K495)=0),AND(L495&lt;&gt;"",COUNTIFS(Setup!$M$13:$M$212,L495)=0),AND(M495&lt;&gt;"",COUNTIFS(Setup!$N$13:$N$212,M495)=0),AND(N495&lt;&gt;"",COUNTIFS(Setup!$O$13:$O$212,N495)=0),AND(O495&lt;&gt;"",COUNTIFS(Setup!$P$13:$P$212,O495)=0),AND(P495&lt;&gt;"",COUNTIFS(Setup!$Q$13:$Q$212,P495)=0),AND(V495&lt;&gt;"",COUNTIFS(Setup!$R$13:$R$212,V495)=0),AND(W495&lt;&gt;"",COUNTIFS(Setup!$R$13:$R$212,W495)=0),AND(X495&lt;&gt;"",COUNTIFS(Setup!$S$13:$S$212,X495)=0),AND(Y495&lt;&gt;"",COUNTIFS(Setup!$S$13:$S$212,Y495)=0),AND(Z495&lt;&gt;"",COUNTIFS(Setup!$T$13:$T$212,Z495)=0)),"Use listed categories",IF(J495="Pending","Confirm work-relatedness",IF(COUNTIFS($AI$9:$AI$1008,AI495,$C$9:$C$1008,"&lt;&gt;"&amp;C495)&gt;0,"Event dates disagree",IF(OR(AND(Q495&lt;&gt;"",OR(NOT(ISNUMBER(Q495)),Q495&lt;0)),AND(R495&lt;&gt;"",OR(NOT(ISNUMBER(R495)),R495&lt;0)),AND(S495&lt;&gt;"",OR(NOT(ISNUMBER(S495)),S495&lt;0))),"Check days / cost",IF(AND(I495="Lost time",OR(NOT(ISNUMBER(Q495)),Q495&lt;1)),"Enter lost days",IF(AND(I495="Restricted / modified work",OR(NOT(ISNUMBER(R495)),R495&lt;1)),"Enter restricted days",IF(AND(Z495="Closed",NOT(ISNUMBER(AB495))),"Enter closure date",IF(AND(ISNUMBER(AB495),OR(AB495&lt;C495,AB495&gt;TODAY())),"Check closure date","Ready"))))))))))))))</f>
        <v/>
      </c>
    </row>
    <row r="496" spans="1:37" ht="24.95" customHeight="1">
      <c r="A496" s="23"/>
      <c r="B496" s="23"/>
      <c r="C496" s="24"/>
      <c r="D496" s="25"/>
      <c r="E496" s="26"/>
      <c r="F496" s="26"/>
      <c r="G496" s="26"/>
      <c r="H496" s="26"/>
      <c r="I496" s="26"/>
      <c r="J496" s="26"/>
      <c r="K496" s="26"/>
      <c r="L496" s="26"/>
      <c r="M496" s="26"/>
      <c r="N496" s="26"/>
      <c r="O496" s="26"/>
      <c r="P496" s="26"/>
      <c r="Q496" s="27"/>
      <c r="R496" s="27"/>
      <c r="S496" s="28"/>
      <c r="T496" s="26"/>
      <c r="U496" s="26"/>
      <c r="V496" s="26"/>
      <c r="W496" s="26"/>
      <c r="X496" s="26"/>
      <c r="Y496" s="26"/>
      <c r="Z496" s="26"/>
      <c r="AA496" s="26"/>
      <c r="AB496" s="24"/>
      <c r="AC496" s="26"/>
      <c r="AD496" s="15" t="str">
        <f t="shared" si="42"/>
        <v/>
      </c>
      <c r="AE496" s="16" t="str">
        <f t="shared" si="43"/>
        <v/>
      </c>
      <c r="AF496" s="15" t="str">
        <f t="shared" si="44"/>
        <v/>
      </c>
      <c r="AG496" s="15">
        <f t="shared" si="45"/>
        <v>0</v>
      </c>
      <c r="AH496" s="15">
        <f t="shared" si="46"/>
        <v>0</v>
      </c>
      <c r="AI496" s="15" t="str">
        <f t="shared" si="47"/>
        <v/>
      </c>
      <c r="AJ496" s="15" t="str">
        <f>IF(AI496="","",IF(COUNTIFS($AI$9:AI496,AI496)=1,1,0))</f>
        <v/>
      </c>
      <c r="AK496" s="15" t="str">
        <f ca="1">IF(COUNTA(A496:AC496)=0,"",IF(OR(NOT(ISNUMBER(C496)),C496&lt;1),"Missing / invalid date",IF(A496="","Missing case ID",IF(COUNTIFS($A$9:$A$1008,A496)&gt;1,"Duplicate case ID",IF(C496&gt;TODAY(),"Future incident date",IF(OR(E496="",F496="",G496="",H496="",I496="",J496=""),"Complete required fields",IF(OR(AND(E496&lt;&gt;"",COUNTIFS(Setup!$F$13:$F$212,E496)=0),AND(F496&lt;&gt;"",COUNTIFS(Setup!$G$13:$G$212,F496)=0),AND(G496&lt;&gt;"",COUNTIFS(Setup!$H$13:$H$212,G496)=0),AND(H496&lt;&gt;"",COUNTIFS(Setup!$I$13:$I$212,H496)=0),AND(I496&lt;&gt;"",COUNTIFS(Setup!$J$13:$J$212,I496)=0),AND(J496&lt;&gt;"",COUNTIFS(Setup!$K$13:$K$212,J496)=0),AND(K496&lt;&gt;"",COUNTIFS(Setup!$L$13:$L$212,K496)=0),AND(L496&lt;&gt;"",COUNTIFS(Setup!$M$13:$M$212,L496)=0),AND(M496&lt;&gt;"",COUNTIFS(Setup!$N$13:$N$212,M496)=0),AND(N496&lt;&gt;"",COUNTIFS(Setup!$O$13:$O$212,N496)=0),AND(O496&lt;&gt;"",COUNTIFS(Setup!$P$13:$P$212,O496)=0),AND(P496&lt;&gt;"",COUNTIFS(Setup!$Q$13:$Q$212,P496)=0),AND(V496&lt;&gt;"",COUNTIFS(Setup!$R$13:$R$212,V496)=0),AND(W496&lt;&gt;"",COUNTIFS(Setup!$R$13:$R$212,W496)=0),AND(X496&lt;&gt;"",COUNTIFS(Setup!$S$13:$S$212,X496)=0),AND(Y496&lt;&gt;"",COUNTIFS(Setup!$S$13:$S$212,Y496)=0),AND(Z496&lt;&gt;"",COUNTIFS(Setup!$T$13:$T$212,Z496)=0)),"Use listed categories",IF(J496="Pending","Confirm work-relatedness",IF(COUNTIFS($AI$9:$AI$1008,AI496,$C$9:$C$1008,"&lt;&gt;"&amp;C496)&gt;0,"Event dates disagree",IF(OR(AND(Q496&lt;&gt;"",OR(NOT(ISNUMBER(Q496)),Q496&lt;0)),AND(R496&lt;&gt;"",OR(NOT(ISNUMBER(R496)),R496&lt;0)),AND(S496&lt;&gt;"",OR(NOT(ISNUMBER(S496)),S496&lt;0))),"Check days / cost",IF(AND(I496="Lost time",OR(NOT(ISNUMBER(Q496)),Q496&lt;1)),"Enter lost days",IF(AND(I496="Restricted / modified work",OR(NOT(ISNUMBER(R496)),R496&lt;1)),"Enter restricted days",IF(AND(Z496="Closed",NOT(ISNUMBER(AB496))),"Enter closure date",IF(AND(ISNUMBER(AB496),OR(AB496&lt;C496,AB496&gt;TODAY())),"Check closure date","Ready"))))))))))))))</f>
        <v/>
      </c>
    </row>
    <row r="497" spans="1:37" ht="24.95" customHeight="1">
      <c r="A497" s="17"/>
      <c r="B497" s="17"/>
      <c r="C497" s="18"/>
      <c r="D497" s="19"/>
      <c r="E497" s="20"/>
      <c r="F497" s="20"/>
      <c r="G497" s="20"/>
      <c r="H497" s="20"/>
      <c r="I497" s="20"/>
      <c r="J497" s="20"/>
      <c r="K497" s="20"/>
      <c r="L497" s="20"/>
      <c r="M497" s="20"/>
      <c r="N497" s="20"/>
      <c r="O497" s="20"/>
      <c r="P497" s="20"/>
      <c r="Q497" s="21"/>
      <c r="R497" s="21"/>
      <c r="S497" s="22"/>
      <c r="T497" s="20"/>
      <c r="U497" s="20"/>
      <c r="V497" s="20"/>
      <c r="W497" s="20"/>
      <c r="X497" s="20"/>
      <c r="Y497" s="20"/>
      <c r="Z497" s="20"/>
      <c r="AA497" s="20"/>
      <c r="AB497" s="18"/>
      <c r="AC497" s="20"/>
      <c r="AD497" s="15" t="str">
        <f t="shared" si="42"/>
        <v/>
      </c>
      <c r="AE497" s="16" t="str">
        <f t="shared" si="43"/>
        <v/>
      </c>
      <c r="AF497" s="15" t="str">
        <f t="shared" si="44"/>
        <v/>
      </c>
      <c r="AG497" s="15">
        <f t="shared" si="45"/>
        <v>0</v>
      </c>
      <c r="AH497" s="15">
        <f t="shared" si="46"/>
        <v>0</v>
      </c>
      <c r="AI497" s="15" t="str">
        <f t="shared" si="47"/>
        <v/>
      </c>
      <c r="AJ497" s="15" t="str">
        <f>IF(AI497="","",IF(COUNTIFS($AI$9:AI497,AI497)=1,1,0))</f>
        <v/>
      </c>
      <c r="AK497" s="15" t="str">
        <f ca="1">IF(COUNTA(A497:AC497)=0,"",IF(OR(NOT(ISNUMBER(C497)),C497&lt;1),"Missing / invalid date",IF(A497="","Missing case ID",IF(COUNTIFS($A$9:$A$1008,A497)&gt;1,"Duplicate case ID",IF(C497&gt;TODAY(),"Future incident date",IF(OR(E497="",F497="",G497="",H497="",I497="",J497=""),"Complete required fields",IF(OR(AND(E497&lt;&gt;"",COUNTIFS(Setup!$F$13:$F$212,E497)=0),AND(F497&lt;&gt;"",COUNTIFS(Setup!$G$13:$G$212,F497)=0),AND(G497&lt;&gt;"",COUNTIFS(Setup!$H$13:$H$212,G497)=0),AND(H497&lt;&gt;"",COUNTIFS(Setup!$I$13:$I$212,H497)=0),AND(I497&lt;&gt;"",COUNTIFS(Setup!$J$13:$J$212,I497)=0),AND(J497&lt;&gt;"",COUNTIFS(Setup!$K$13:$K$212,J497)=0),AND(K497&lt;&gt;"",COUNTIFS(Setup!$L$13:$L$212,K497)=0),AND(L497&lt;&gt;"",COUNTIFS(Setup!$M$13:$M$212,L497)=0),AND(M497&lt;&gt;"",COUNTIFS(Setup!$N$13:$N$212,M497)=0),AND(N497&lt;&gt;"",COUNTIFS(Setup!$O$13:$O$212,N497)=0),AND(O497&lt;&gt;"",COUNTIFS(Setup!$P$13:$P$212,O497)=0),AND(P497&lt;&gt;"",COUNTIFS(Setup!$Q$13:$Q$212,P497)=0),AND(V497&lt;&gt;"",COUNTIFS(Setup!$R$13:$R$212,V497)=0),AND(W497&lt;&gt;"",COUNTIFS(Setup!$R$13:$R$212,W497)=0),AND(X497&lt;&gt;"",COUNTIFS(Setup!$S$13:$S$212,X497)=0),AND(Y497&lt;&gt;"",COUNTIFS(Setup!$S$13:$S$212,Y497)=0),AND(Z497&lt;&gt;"",COUNTIFS(Setup!$T$13:$T$212,Z497)=0)),"Use listed categories",IF(J497="Pending","Confirm work-relatedness",IF(COUNTIFS($AI$9:$AI$1008,AI497,$C$9:$C$1008,"&lt;&gt;"&amp;C497)&gt;0,"Event dates disagree",IF(OR(AND(Q497&lt;&gt;"",OR(NOT(ISNUMBER(Q497)),Q497&lt;0)),AND(R497&lt;&gt;"",OR(NOT(ISNUMBER(R497)),R497&lt;0)),AND(S497&lt;&gt;"",OR(NOT(ISNUMBER(S497)),S497&lt;0))),"Check days / cost",IF(AND(I497="Lost time",OR(NOT(ISNUMBER(Q497)),Q497&lt;1)),"Enter lost days",IF(AND(I497="Restricted / modified work",OR(NOT(ISNUMBER(R497)),R497&lt;1)),"Enter restricted days",IF(AND(Z497="Closed",NOT(ISNUMBER(AB497))),"Enter closure date",IF(AND(ISNUMBER(AB497),OR(AB497&lt;C497,AB497&gt;TODAY())),"Check closure date","Ready"))))))))))))))</f>
        <v/>
      </c>
    </row>
    <row r="498" spans="1:37" ht="24.95" customHeight="1">
      <c r="A498" s="23"/>
      <c r="B498" s="23"/>
      <c r="C498" s="24"/>
      <c r="D498" s="25"/>
      <c r="E498" s="26"/>
      <c r="F498" s="26"/>
      <c r="G498" s="26"/>
      <c r="H498" s="26"/>
      <c r="I498" s="26"/>
      <c r="J498" s="26"/>
      <c r="K498" s="26"/>
      <c r="L498" s="26"/>
      <c r="M498" s="26"/>
      <c r="N498" s="26"/>
      <c r="O498" s="26"/>
      <c r="P498" s="26"/>
      <c r="Q498" s="27"/>
      <c r="R498" s="27"/>
      <c r="S498" s="28"/>
      <c r="T498" s="26"/>
      <c r="U498" s="26"/>
      <c r="V498" s="26"/>
      <c r="W498" s="26"/>
      <c r="X498" s="26"/>
      <c r="Y498" s="26"/>
      <c r="Z498" s="26"/>
      <c r="AA498" s="26"/>
      <c r="AB498" s="24"/>
      <c r="AC498" s="26"/>
      <c r="AD498" s="15" t="str">
        <f t="shared" si="42"/>
        <v/>
      </c>
      <c r="AE498" s="16" t="str">
        <f t="shared" si="43"/>
        <v/>
      </c>
      <c r="AF498" s="15" t="str">
        <f t="shared" si="44"/>
        <v/>
      </c>
      <c r="AG498" s="15">
        <f t="shared" si="45"/>
        <v>0</v>
      </c>
      <c r="AH498" s="15">
        <f t="shared" si="46"/>
        <v>0</v>
      </c>
      <c r="AI498" s="15" t="str">
        <f t="shared" si="47"/>
        <v/>
      </c>
      <c r="AJ498" s="15" t="str">
        <f>IF(AI498="","",IF(COUNTIFS($AI$9:AI498,AI498)=1,1,0))</f>
        <v/>
      </c>
      <c r="AK498" s="15" t="str">
        <f ca="1">IF(COUNTA(A498:AC498)=0,"",IF(OR(NOT(ISNUMBER(C498)),C498&lt;1),"Missing / invalid date",IF(A498="","Missing case ID",IF(COUNTIFS($A$9:$A$1008,A498)&gt;1,"Duplicate case ID",IF(C498&gt;TODAY(),"Future incident date",IF(OR(E498="",F498="",G498="",H498="",I498="",J498=""),"Complete required fields",IF(OR(AND(E498&lt;&gt;"",COUNTIFS(Setup!$F$13:$F$212,E498)=0),AND(F498&lt;&gt;"",COUNTIFS(Setup!$G$13:$G$212,F498)=0),AND(G498&lt;&gt;"",COUNTIFS(Setup!$H$13:$H$212,G498)=0),AND(H498&lt;&gt;"",COUNTIFS(Setup!$I$13:$I$212,H498)=0),AND(I498&lt;&gt;"",COUNTIFS(Setup!$J$13:$J$212,I498)=0),AND(J498&lt;&gt;"",COUNTIFS(Setup!$K$13:$K$212,J498)=0),AND(K498&lt;&gt;"",COUNTIFS(Setup!$L$13:$L$212,K498)=0),AND(L498&lt;&gt;"",COUNTIFS(Setup!$M$13:$M$212,L498)=0),AND(M498&lt;&gt;"",COUNTIFS(Setup!$N$13:$N$212,M498)=0),AND(N498&lt;&gt;"",COUNTIFS(Setup!$O$13:$O$212,N498)=0),AND(O498&lt;&gt;"",COUNTIFS(Setup!$P$13:$P$212,O498)=0),AND(P498&lt;&gt;"",COUNTIFS(Setup!$Q$13:$Q$212,P498)=0),AND(V498&lt;&gt;"",COUNTIFS(Setup!$R$13:$R$212,V498)=0),AND(W498&lt;&gt;"",COUNTIFS(Setup!$R$13:$R$212,W498)=0),AND(X498&lt;&gt;"",COUNTIFS(Setup!$S$13:$S$212,X498)=0),AND(Y498&lt;&gt;"",COUNTIFS(Setup!$S$13:$S$212,Y498)=0),AND(Z498&lt;&gt;"",COUNTIFS(Setup!$T$13:$T$212,Z498)=0)),"Use listed categories",IF(J498="Pending","Confirm work-relatedness",IF(COUNTIFS($AI$9:$AI$1008,AI498,$C$9:$C$1008,"&lt;&gt;"&amp;C498)&gt;0,"Event dates disagree",IF(OR(AND(Q498&lt;&gt;"",OR(NOT(ISNUMBER(Q498)),Q498&lt;0)),AND(R498&lt;&gt;"",OR(NOT(ISNUMBER(R498)),R498&lt;0)),AND(S498&lt;&gt;"",OR(NOT(ISNUMBER(S498)),S498&lt;0))),"Check days / cost",IF(AND(I498="Lost time",OR(NOT(ISNUMBER(Q498)),Q498&lt;1)),"Enter lost days",IF(AND(I498="Restricted / modified work",OR(NOT(ISNUMBER(R498)),R498&lt;1)),"Enter restricted days",IF(AND(Z498="Closed",NOT(ISNUMBER(AB498))),"Enter closure date",IF(AND(ISNUMBER(AB498),OR(AB498&lt;C498,AB498&gt;TODAY())),"Check closure date","Ready"))))))))))))))</f>
        <v/>
      </c>
    </row>
    <row r="499" spans="1:37" ht="24.95" customHeight="1">
      <c r="A499" s="17"/>
      <c r="B499" s="17"/>
      <c r="C499" s="18"/>
      <c r="D499" s="19"/>
      <c r="E499" s="20"/>
      <c r="F499" s="20"/>
      <c r="G499" s="20"/>
      <c r="H499" s="20"/>
      <c r="I499" s="20"/>
      <c r="J499" s="20"/>
      <c r="K499" s="20"/>
      <c r="L499" s="20"/>
      <c r="M499" s="20"/>
      <c r="N499" s="20"/>
      <c r="O499" s="20"/>
      <c r="P499" s="20"/>
      <c r="Q499" s="21"/>
      <c r="R499" s="21"/>
      <c r="S499" s="22"/>
      <c r="T499" s="20"/>
      <c r="U499" s="20"/>
      <c r="V499" s="20"/>
      <c r="W499" s="20"/>
      <c r="X499" s="20"/>
      <c r="Y499" s="20"/>
      <c r="Z499" s="20"/>
      <c r="AA499" s="20"/>
      <c r="AB499" s="18"/>
      <c r="AC499" s="20"/>
      <c r="AD499" s="15" t="str">
        <f t="shared" si="42"/>
        <v/>
      </c>
      <c r="AE499" s="16" t="str">
        <f t="shared" si="43"/>
        <v/>
      </c>
      <c r="AF499" s="15" t="str">
        <f t="shared" si="44"/>
        <v/>
      </c>
      <c r="AG499" s="15">
        <f t="shared" si="45"/>
        <v>0</v>
      </c>
      <c r="AH499" s="15">
        <f t="shared" si="46"/>
        <v>0</v>
      </c>
      <c r="AI499" s="15" t="str">
        <f t="shared" si="47"/>
        <v/>
      </c>
      <c r="AJ499" s="15" t="str">
        <f>IF(AI499="","",IF(COUNTIFS($AI$9:AI499,AI499)=1,1,0))</f>
        <v/>
      </c>
      <c r="AK499" s="15" t="str">
        <f ca="1">IF(COUNTA(A499:AC499)=0,"",IF(OR(NOT(ISNUMBER(C499)),C499&lt;1),"Missing / invalid date",IF(A499="","Missing case ID",IF(COUNTIFS($A$9:$A$1008,A499)&gt;1,"Duplicate case ID",IF(C499&gt;TODAY(),"Future incident date",IF(OR(E499="",F499="",G499="",H499="",I499="",J499=""),"Complete required fields",IF(OR(AND(E499&lt;&gt;"",COUNTIFS(Setup!$F$13:$F$212,E499)=0),AND(F499&lt;&gt;"",COUNTIFS(Setup!$G$13:$G$212,F499)=0),AND(G499&lt;&gt;"",COUNTIFS(Setup!$H$13:$H$212,G499)=0),AND(H499&lt;&gt;"",COUNTIFS(Setup!$I$13:$I$212,H499)=0),AND(I499&lt;&gt;"",COUNTIFS(Setup!$J$13:$J$212,I499)=0),AND(J499&lt;&gt;"",COUNTIFS(Setup!$K$13:$K$212,J499)=0),AND(K499&lt;&gt;"",COUNTIFS(Setup!$L$13:$L$212,K499)=0),AND(L499&lt;&gt;"",COUNTIFS(Setup!$M$13:$M$212,L499)=0),AND(M499&lt;&gt;"",COUNTIFS(Setup!$N$13:$N$212,M499)=0),AND(N499&lt;&gt;"",COUNTIFS(Setup!$O$13:$O$212,N499)=0),AND(O499&lt;&gt;"",COUNTIFS(Setup!$P$13:$P$212,O499)=0),AND(P499&lt;&gt;"",COUNTIFS(Setup!$Q$13:$Q$212,P499)=0),AND(V499&lt;&gt;"",COUNTIFS(Setup!$R$13:$R$212,V499)=0),AND(W499&lt;&gt;"",COUNTIFS(Setup!$R$13:$R$212,W499)=0),AND(X499&lt;&gt;"",COUNTIFS(Setup!$S$13:$S$212,X499)=0),AND(Y499&lt;&gt;"",COUNTIFS(Setup!$S$13:$S$212,Y499)=0),AND(Z499&lt;&gt;"",COUNTIFS(Setup!$T$13:$T$212,Z499)=0)),"Use listed categories",IF(J499="Pending","Confirm work-relatedness",IF(COUNTIFS($AI$9:$AI$1008,AI499,$C$9:$C$1008,"&lt;&gt;"&amp;C499)&gt;0,"Event dates disagree",IF(OR(AND(Q499&lt;&gt;"",OR(NOT(ISNUMBER(Q499)),Q499&lt;0)),AND(R499&lt;&gt;"",OR(NOT(ISNUMBER(R499)),R499&lt;0)),AND(S499&lt;&gt;"",OR(NOT(ISNUMBER(S499)),S499&lt;0))),"Check days / cost",IF(AND(I499="Lost time",OR(NOT(ISNUMBER(Q499)),Q499&lt;1)),"Enter lost days",IF(AND(I499="Restricted / modified work",OR(NOT(ISNUMBER(R499)),R499&lt;1)),"Enter restricted days",IF(AND(Z499="Closed",NOT(ISNUMBER(AB499))),"Enter closure date",IF(AND(ISNUMBER(AB499),OR(AB499&lt;C499,AB499&gt;TODAY())),"Check closure date","Ready"))))))))))))))</f>
        <v/>
      </c>
    </row>
    <row r="500" spans="1:37" ht="24.95" customHeight="1">
      <c r="A500" s="23"/>
      <c r="B500" s="23"/>
      <c r="C500" s="24"/>
      <c r="D500" s="25"/>
      <c r="E500" s="26"/>
      <c r="F500" s="26"/>
      <c r="G500" s="26"/>
      <c r="H500" s="26"/>
      <c r="I500" s="26"/>
      <c r="J500" s="26"/>
      <c r="K500" s="26"/>
      <c r="L500" s="26"/>
      <c r="M500" s="26"/>
      <c r="N500" s="26"/>
      <c r="O500" s="26"/>
      <c r="P500" s="26"/>
      <c r="Q500" s="27"/>
      <c r="R500" s="27"/>
      <c r="S500" s="28"/>
      <c r="T500" s="26"/>
      <c r="U500" s="26"/>
      <c r="V500" s="26"/>
      <c r="W500" s="26"/>
      <c r="X500" s="26"/>
      <c r="Y500" s="26"/>
      <c r="Z500" s="26"/>
      <c r="AA500" s="26"/>
      <c r="AB500" s="24"/>
      <c r="AC500" s="26"/>
      <c r="AD500" s="15" t="str">
        <f t="shared" si="42"/>
        <v/>
      </c>
      <c r="AE500" s="16" t="str">
        <f t="shared" si="43"/>
        <v/>
      </c>
      <c r="AF500" s="15" t="str">
        <f t="shared" si="44"/>
        <v/>
      </c>
      <c r="AG500" s="15">
        <f t="shared" si="45"/>
        <v>0</v>
      </c>
      <c r="AH500" s="15">
        <f t="shared" si="46"/>
        <v>0</v>
      </c>
      <c r="AI500" s="15" t="str">
        <f t="shared" si="47"/>
        <v/>
      </c>
      <c r="AJ500" s="15" t="str">
        <f>IF(AI500="","",IF(COUNTIFS($AI$9:AI500,AI500)=1,1,0))</f>
        <v/>
      </c>
      <c r="AK500" s="15" t="str">
        <f ca="1">IF(COUNTA(A500:AC500)=0,"",IF(OR(NOT(ISNUMBER(C500)),C500&lt;1),"Missing / invalid date",IF(A500="","Missing case ID",IF(COUNTIFS($A$9:$A$1008,A500)&gt;1,"Duplicate case ID",IF(C500&gt;TODAY(),"Future incident date",IF(OR(E500="",F500="",G500="",H500="",I500="",J500=""),"Complete required fields",IF(OR(AND(E500&lt;&gt;"",COUNTIFS(Setup!$F$13:$F$212,E500)=0),AND(F500&lt;&gt;"",COUNTIFS(Setup!$G$13:$G$212,F500)=0),AND(G500&lt;&gt;"",COUNTIFS(Setup!$H$13:$H$212,G500)=0),AND(H500&lt;&gt;"",COUNTIFS(Setup!$I$13:$I$212,H500)=0),AND(I500&lt;&gt;"",COUNTIFS(Setup!$J$13:$J$212,I500)=0),AND(J500&lt;&gt;"",COUNTIFS(Setup!$K$13:$K$212,J500)=0),AND(K500&lt;&gt;"",COUNTIFS(Setup!$L$13:$L$212,K500)=0),AND(L500&lt;&gt;"",COUNTIFS(Setup!$M$13:$M$212,L500)=0),AND(M500&lt;&gt;"",COUNTIFS(Setup!$N$13:$N$212,M500)=0),AND(N500&lt;&gt;"",COUNTIFS(Setup!$O$13:$O$212,N500)=0),AND(O500&lt;&gt;"",COUNTIFS(Setup!$P$13:$P$212,O500)=0),AND(P500&lt;&gt;"",COUNTIFS(Setup!$Q$13:$Q$212,P500)=0),AND(V500&lt;&gt;"",COUNTIFS(Setup!$R$13:$R$212,V500)=0),AND(W500&lt;&gt;"",COUNTIFS(Setup!$R$13:$R$212,W500)=0),AND(X500&lt;&gt;"",COUNTIFS(Setup!$S$13:$S$212,X500)=0),AND(Y500&lt;&gt;"",COUNTIFS(Setup!$S$13:$S$212,Y500)=0),AND(Z500&lt;&gt;"",COUNTIFS(Setup!$T$13:$T$212,Z500)=0)),"Use listed categories",IF(J500="Pending","Confirm work-relatedness",IF(COUNTIFS($AI$9:$AI$1008,AI500,$C$9:$C$1008,"&lt;&gt;"&amp;C500)&gt;0,"Event dates disagree",IF(OR(AND(Q500&lt;&gt;"",OR(NOT(ISNUMBER(Q500)),Q500&lt;0)),AND(R500&lt;&gt;"",OR(NOT(ISNUMBER(R500)),R500&lt;0)),AND(S500&lt;&gt;"",OR(NOT(ISNUMBER(S500)),S500&lt;0))),"Check days / cost",IF(AND(I500="Lost time",OR(NOT(ISNUMBER(Q500)),Q500&lt;1)),"Enter lost days",IF(AND(I500="Restricted / modified work",OR(NOT(ISNUMBER(R500)),R500&lt;1)),"Enter restricted days",IF(AND(Z500="Closed",NOT(ISNUMBER(AB500))),"Enter closure date",IF(AND(ISNUMBER(AB500),OR(AB500&lt;C500,AB500&gt;TODAY())),"Check closure date","Ready"))))))))))))))</f>
        <v/>
      </c>
    </row>
    <row r="501" spans="1:37" ht="24.95" customHeight="1">
      <c r="A501" s="17"/>
      <c r="B501" s="17"/>
      <c r="C501" s="18"/>
      <c r="D501" s="19"/>
      <c r="E501" s="20"/>
      <c r="F501" s="20"/>
      <c r="G501" s="20"/>
      <c r="H501" s="20"/>
      <c r="I501" s="20"/>
      <c r="J501" s="20"/>
      <c r="K501" s="20"/>
      <c r="L501" s="20"/>
      <c r="M501" s="20"/>
      <c r="N501" s="20"/>
      <c r="O501" s="20"/>
      <c r="P501" s="20"/>
      <c r="Q501" s="21"/>
      <c r="R501" s="21"/>
      <c r="S501" s="22"/>
      <c r="T501" s="20"/>
      <c r="U501" s="20"/>
      <c r="V501" s="20"/>
      <c r="W501" s="20"/>
      <c r="X501" s="20"/>
      <c r="Y501" s="20"/>
      <c r="Z501" s="20"/>
      <c r="AA501" s="20"/>
      <c r="AB501" s="18"/>
      <c r="AC501" s="20"/>
      <c r="AD501" s="15" t="str">
        <f t="shared" si="42"/>
        <v/>
      </c>
      <c r="AE501" s="16" t="str">
        <f t="shared" si="43"/>
        <v/>
      </c>
      <c r="AF501" s="15" t="str">
        <f t="shared" si="44"/>
        <v/>
      </c>
      <c r="AG501" s="15">
        <f t="shared" si="45"/>
        <v>0</v>
      </c>
      <c r="AH501" s="15">
        <f t="shared" si="46"/>
        <v>0</v>
      </c>
      <c r="AI501" s="15" t="str">
        <f t="shared" si="47"/>
        <v/>
      </c>
      <c r="AJ501" s="15" t="str">
        <f>IF(AI501="","",IF(COUNTIFS($AI$9:AI501,AI501)=1,1,0))</f>
        <v/>
      </c>
      <c r="AK501" s="15" t="str">
        <f ca="1">IF(COUNTA(A501:AC501)=0,"",IF(OR(NOT(ISNUMBER(C501)),C501&lt;1),"Missing / invalid date",IF(A501="","Missing case ID",IF(COUNTIFS($A$9:$A$1008,A501)&gt;1,"Duplicate case ID",IF(C501&gt;TODAY(),"Future incident date",IF(OR(E501="",F501="",G501="",H501="",I501="",J501=""),"Complete required fields",IF(OR(AND(E501&lt;&gt;"",COUNTIFS(Setup!$F$13:$F$212,E501)=0),AND(F501&lt;&gt;"",COUNTIFS(Setup!$G$13:$G$212,F501)=0),AND(G501&lt;&gt;"",COUNTIFS(Setup!$H$13:$H$212,G501)=0),AND(H501&lt;&gt;"",COUNTIFS(Setup!$I$13:$I$212,H501)=0),AND(I501&lt;&gt;"",COUNTIFS(Setup!$J$13:$J$212,I501)=0),AND(J501&lt;&gt;"",COUNTIFS(Setup!$K$13:$K$212,J501)=0),AND(K501&lt;&gt;"",COUNTIFS(Setup!$L$13:$L$212,K501)=0),AND(L501&lt;&gt;"",COUNTIFS(Setup!$M$13:$M$212,L501)=0),AND(M501&lt;&gt;"",COUNTIFS(Setup!$N$13:$N$212,M501)=0),AND(N501&lt;&gt;"",COUNTIFS(Setup!$O$13:$O$212,N501)=0),AND(O501&lt;&gt;"",COUNTIFS(Setup!$P$13:$P$212,O501)=0),AND(P501&lt;&gt;"",COUNTIFS(Setup!$Q$13:$Q$212,P501)=0),AND(V501&lt;&gt;"",COUNTIFS(Setup!$R$13:$R$212,V501)=0),AND(W501&lt;&gt;"",COUNTIFS(Setup!$R$13:$R$212,W501)=0),AND(X501&lt;&gt;"",COUNTIFS(Setup!$S$13:$S$212,X501)=0),AND(Y501&lt;&gt;"",COUNTIFS(Setup!$S$13:$S$212,Y501)=0),AND(Z501&lt;&gt;"",COUNTIFS(Setup!$T$13:$T$212,Z501)=0)),"Use listed categories",IF(J501="Pending","Confirm work-relatedness",IF(COUNTIFS($AI$9:$AI$1008,AI501,$C$9:$C$1008,"&lt;&gt;"&amp;C501)&gt;0,"Event dates disagree",IF(OR(AND(Q501&lt;&gt;"",OR(NOT(ISNUMBER(Q501)),Q501&lt;0)),AND(R501&lt;&gt;"",OR(NOT(ISNUMBER(R501)),R501&lt;0)),AND(S501&lt;&gt;"",OR(NOT(ISNUMBER(S501)),S501&lt;0))),"Check days / cost",IF(AND(I501="Lost time",OR(NOT(ISNUMBER(Q501)),Q501&lt;1)),"Enter lost days",IF(AND(I501="Restricted / modified work",OR(NOT(ISNUMBER(R501)),R501&lt;1)),"Enter restricted days",IF(AND(Z501="Closed",NOT(ISNUMBER(AB501))),"Enter closure date",IF(AND(ISNUMBER(AB501),OR(AB501&lt;C501,AB501&gt;TODAY())),"Check closure date","Ready"))))))))))))))</f>
        <v/>
      </c>
    </row>
    <row r="502" spans="1:37" ht="24.95" customHeight="1">
      <c r="A502" s="23"/>
      <c r="B502" s="23"/>
      <c r="C502" s="24"/>
      <c r="D502" s="25"/>
      <c r="E502" s="26"/>
      <c r="F502" s="26"/>
      <c r="G502" s="26"/>
      <c r="H502" s="26"/>
      <c r="I502" s="26"/>
      <c r="J502" s="26"/>
      <c r="K502" s="26"/>
      <c r="L502" s="26"/>
      <c r="M502" s="26"/>
      <c r="N502" s="26"/>
      <c r="O502" s="26"/>
      <c r="P502" s="26"/>
      <c r="Q502" s="27"/>
      <c r="R502" s="27"/>
      <c r="S502" s="28"/>
      <c r="T502" s="26"/>
      <c r="U502" s="26"/>
      <c r="V502" s="26"/>
      <c r="W502" s="26"/>
      <c r="X502" s="26"/>
      <c r="Y502" s="26"/>
      <c r="Z502" s="26"/>
      <c r="AA502" s="26"/>
      <c r="AB502" s="24"/>
      <c r="AC502" s="26"/>
      <c r="AD502" s="15" t="str">
        <f t="shared" si="42"/>
        <v/>
      </c>
      <c r="AE502" s="16" t="str">
        <f t="shared" si="43"/>
        <v/>
      </c>
      <c r="AF502" s="15" t="str">
        <f t="shared" si="44"/>
        <v/>
      </c>
      <c r="AG502" s="15">
        <f t="shared" si="45"/>
        <v>0</v>
      </c>
      <c r="AH502" s="15">
        <f t="shared" si="46"/>
        <v>0</v>
      </c>
      <c r="AI502" s="15" t="str">
        <f t="shared" si="47"/>
        <v/>
      </c>
      <c r="AJ502" s="15" t="str">
        <f>IF(AI502="","",IF(COUNTIFS($AI$9:AI502,AI502)=1,1,0))</f>
        <v/>
      </c>
      <c r="AK502" s="15" t="str">
        <f ca="1">IF(COUNTA(A502:AC502)=0,"",IF(OR(NOT(ISNUMBER(C502)),C502&lt;1),"Missing / invalid date",IF(A502="","Missing case ID",IF(COUNTIFS($A$9:$A$1008,A502)&gt;1,"Duplicate case ID",IF(C502&gt;TODAY(),"Future incident date",IF(OR(E502="",F502="",G502="",H502="",I502="",J502=""),"Complete required fields",IF(OR(AND(E502&lt;&gt;"",COUNTIFS(Setup!$F$13:$F$212,E502)=0),AND(F502&lt;&gt;"",COUNTIFS(Setup!$G$13:$G$212,F502)=0),AND(G502&lt;&gt;"",COUNTIFS(Setup!$H$13:$H$212,G502)=0),AND(H502&lt;&gt;"",COUNTIFS(Setup!$I$13:$I$212,H502)=0),AND(I502&lt;&gt;"",COUNTIFS(Setup!$J$13:$J$212,I502)=0),AND(J502&lt;&gt;"",COUNTIFS(Setup!$K$13:$K$212,J502)=0),AND(K502&lt;&gt;"",COUNTIFS(Setup!$L$13:$L$212,K502)=0),AND(L502&lt;&gt;"",COUNTIFS(Setup!$M$13:$M$212,L502)=0),AND(M502&lt;&gt;"",COUNTIFS(Setup!$N$13:$N$212,M502)=0),AND(N502&lt;&gt;"",COUNTIFS(Setup!$O$13:$O$212,N502)=0),AND(O502&lt;&gt;"",COUNTIFS(Setup!$P$13:$P$212,O502)=0),AND(P502&lt;&gt;"",COUNTIFS(Setup!$Q$13:$Q$212,P502)=0),AND(V502&lt;&gt;"",COUNTIFS(Setup!$R$13:$R$212,V502)=0),AND(W502&lt;&gt;"",COUNTIFS(Setup!$R$13:$R$212,W502)=0),AND(X502&lt;&gt;"",COUNTIFS(Setup!$S$13:$S$212,X502)=0),AND(Y502&lt;&gt;"",COUNTIFS(Setup!$S$13:$S$212,Y502)=0),AND(Z502&lt;&gt;"",COUNTIFS(Setup!$T$13:$T$212,Z502)=0)),"Use listed categories",IF(J502="Pending","Confirm work-relatedness",IF(COUNTIFS($AI$9:$AI$1008,AI502,$C$9:$C$1008,"&lt;&gt;"&amp;C502)&gt;0,"Event dates disagree",IF(OR(AND(Q502&lt;&gt;"",OR(NOT(ISNUMBER(Q502)),Q502&lt;0)),AND(R502&lt;&gt;"",OR(NOT(ISNUMBER(R502)),R502&lt;0)),AND(S502&lt;&gt;"",OR(NOT(ISNUMBER(S502)),S502&lt;0))),"Check days / cost",IF(AND(I502="Lost time",OR(NOT(ISNUMBER(Q502)),Q502&lt;1)),"Enter lost days",IF(AND(I502="Restricted / modified work",OR(NOT(ISNUMBER(R502)),R502&lt;1)),"Enter restricted days",IF(AND(Z502="Closed",NOT(ISNUMBER(AB502))),"Enter closure date",IF(AND(ISNUMBER(AB502),OR(AB502&lt;C502,AB502&gt;TODAY())),"Check closure date","Ready"))))))))))))))</f>
        <v/>
      </c>
    </row>
    <row r="503" spans="1:37" ht="24.95" customHeight="1">
      <c r="A503" s="17"/>
      <c r="B503" s="17"/>
      <c r="C503" s="18"/>
      <c r="D503" s="19"/>
      <c r="E503" s="20"/>
      <c r="F503" s="20"/>
      <c r="G503" s="20"/>
      <c r="H503" s="20"/>
      <c r="I503" s="20"/>
      <c r="J503" s="20"/>
      <c r="K503" s="20"/>
      <c r="L503" s="20"/>
      <c r="M503" s="20"/>
      <c r="N503" s="20"/>
      <c r="O503" s="20"/>
      <c r="P503" s="20"/>
      <c r="Q503" s="21"/>
      <c r="R503" s="21"/>
      <c r="S503" s="22"/>
      <c r="T503" s="20"/>
      <c r="U503" s="20"/>
      <c r="V503" s="20"/>
      <c r="W503" s="20"/>
      <c r="X503" s="20"/>
      <c r="Y503" s="20"/>
      <c r="Z503" s="20"/>
      <c r="AA503" s="20"/>
      <c r="AB503" s="18"/>
      <c r="AC503" s="20"/>
      <c r="AD503" s="15" t="str">
        <f t="shared" si="42"/>
        <v/>
      </c>
      <c r="AE503" s="16" t="str">
        <f t="shared" si="43"/>
        <v/>
      </c>
      <c r="AF503" s="15" t="str">
        <f t="shared" si="44"/>
        <v/>
      </c>
      <c r="AG503" s="15">
        <f t="shared" si="45"/>
        <v>0</v>
      </c>
      <c r="AH503" s="15">
        <f t="shared" si="46"/>
        <v>0</v>
      </c>
      <c r="AI503" s="15" t="str">
        <f t="shared" si="47"/>
        <v/>
      </c>
      <c r="AJ503" s="15" t="str">
        <f>IF(AI503="","",IF(COUNTIFS($AI$9:AI503,AI503)=1,1,0))</f>
        <v/>
      </c>
      <c r="AK503" s="15" t="str">
        <f ca="1">IF(COUNTA(A503:AC503)=0,"",IF(OR(NOT(ISNUMBER(C503)),C503&lt;1),"Missing / invalid date",IF(A503="","Missing case ID",IF(COUNTIFS($A$9:$A$1008,A503)&gt;1,"Duplicate case ID",IF(C503&gt;TODAY(),"Future incident date",IF(OR(E503="",F503="",G503="",H503="",I503="",J503=""),"Complete required fields",IF(OR(AND(E503&lt;&gt;"",COUNTIFS(Setup!$F$13:$F$212,E503)=0),AND(F503&lt;&gt;"",COUNTIFS(Setup!$G$13:$G$212,F503)=0),AND(G503&lt;&gt;"",COUNTIFS(Setup!$H$13:$H$212,G503)=0),AND(H503&lt;&gt;"",COUNTIFS(Setup!$I$13:$I$212,H503)=0),AND(I503&lt;&gt;"",COUNTIFS(Setup!$J$13:$J$212,I503)=0),AND(J503&lt;&gt;"",COUNTIFS(Setup!$K$13:$K$212,J503)=0),AND(K503&lt;&gt;"",COUNTIFS(Setup!$L$13:$L$212,K503)=0),AND(L503&lt;&gt;"",COUNTIFS(Setup!$M$13:$M$212,L503)=0),AND(M503&lt;&gt;"",COUNTIFS(Setup!$N$13:$N$212,M503)=0),AND(N503&lt;&gt;"",COUNTIFS(Setup!$O$13:$O$212,N503)=0),AND(O503&lt;&gt;"",COUNTIFS(Setup!$P$13:$P$212,O503)=0),AND(P503&lt;&gt;"",COUNTIFS(Setup!$Q$13:$Q$212,P503)=0),AND(V503&lt;&gt;"",COUNTIFS(Setup!$R$13:$R$212,V503)=0),AND(W503&lt;&gt;"",COUNTIFS(Setup!$R$13:$R$212,W503)=0),AND(X503&lt;&gt;"",COUNTIFS(Setup!$S$13:$S$212,X503)=0),AND(Y503&lt;&gt;"",COUNTIFS(Setup!$S$13:$S$212,Y503)=0),AND(Z503&lt;&gt;"",COUNTIFS(Setup!$T$13:$T$212,Z503)=0)),"Use listed categories",IF(J503="Pending","Confirm work-relatedness",IF(COUNTIFS($AI$9:$AI$1008,AI503,$C$9:$C$1008,"&lt;&gt;"&amp;C503)&gt;0,"Event dates disagree",IF(OR(AND(Q503&lt;&gt;"",OR(NOT(ISNUMBER(Q503)),Q503&lt;0)),AND(R503&lt;&gt;"",OR(NOT(ISNUMBER(R503)),R503&lt;0)),AND(S503&lt;&gt;"",OR(NOT(ISNUMBER(S503)),S503&lt;0))),"Check days / cost",IF(AND(I503="Lost time",OR(NOT(ISNUMBER(Q503)),Q503&lt;1)),"Enter lost days",IF(AND(I503="Restricted / modified work",OR(NOT(ISNUMBER(R503)),R503&lt;1)),"Enter restricted days",IF(AND(Z503="Closed",NOT(ISNUMBER(AB503))),"Enter closure date",IF(AND(ISNUMBER(AB503),OR(AB503&lt;C503,AB503&gt;TODAY())),"Check closure date","Ready"))))))))))))))</f>
        <v/>
      </c>
    </row>
    <row r="504" spans="1:37" ht="24.95" customHeight="1">
      <c r="A504" s="23"/>
      <c r="B504" s="23"/>
      <c r="C504" s="24"/>
      <c r="D504" s="25"/>
      <c r="E504" s="26"/>
      <c r="F504" s="26"/>
      <c r="G504" s="26"/>
      <c r="H504" s="26"/>
      <c r="I504" s="26"/>
      <c r="J504" s="26"/>
      <c r="K504" s="26"/>
      <c r="L504" s="26"/>
      <c r="M504" s="26"/>
      <c r="N504" s="26"/>
      <c r="O504" s="26"/>
      <c r="P504" s="26"/>
      <c r="Q504" s="27"/>
      <c r="R504" s="27"/>
      <c r="S504" s="28"/>
      <c r="T504" s="26"/>
      <c r="U504" s="26"/>
      <c r="V504" s="26"/>
      <c r="W504" s="26"/>
      <c r="X504" s="26"/>
      <c r="Y504" s="26"/>
      <c r="Z504" s="26"/>
      <c r="AA504" s="26"/>
      <c r="AB504" s="24"/>
      <c r="AC504" s="26"/>
      <c r="AD504" s="15" t="str">
        <f t="shared" si="42"/>
        <v/>
      </c>
      <c r="AE504" s="16" t="str">
        <f t="shared" si="43"/>
        <v/>
      </c>
      <c r="AF504" s="15" t="str">
        <f t="shared" si="44"/>
        <v/>
      </c>
      <c r="AG504" s="15">
        <f t="shared" si="45"/>
        <v>0</v>
      </c>
      <c r="AH504" s="15">
        <f t="shared" si="46"/>
        <v>0</v>
      </c>
      <c r="AI504" s="15" t="str">
        <f t="shared" si="47"/>
        <v/>
      </c>
      <c r="AJ504" s="15" t="str">
        <f>IF(AI504="","",IF(COUNTIFS($AI$9:AI504,AI504)=1,1,0))</f>
        <v/>
      </c>
      <c r="AK504" s="15" t="str">
        <f ca="1">IF(COUNTA(A504:AC504)=0,"",IF(OR(NOT(ISNUMBER(C504)),C504&lt;1),"Missing / invalid date",IF(A504="","Missing case ID",IF(COUNTIFS($A$9:$A$1008,A504)&gt;1,"Duplicate case ID",IF(C504&gt;TODAY(),"Future incident date",IF(OR(E504="",F504="",G504="",H504="",I504="",J504=""),"Complete required fields",IF(OR(AND(E504&lt;&gt;"",COUNTIFS(Setup!$F$13:$F$212,E504)=0),AND(F504&lt;&gt;"",COUNTIFS(Setup!$G$13:$G$212,F504)=0),AND(G504&lt;&gt;"",COUNTIFS(Setup!$H$13:$H$212,G504)=0),AND(H504&lt;&gt;"",COUNTIFS(Setup!$I$13:$I$212,H504)=0),AND(I504&lt;&gt;"",COUNTIFS(Setup!$J$13:$J$212,I504)=0),AND(J504&lt;&gt;"",COUNTIFS(Setup!$K$13:$K$212,J504)=0),AND(K504&lt;&gt;"",COUNTIFS(Setup!$L$13:$L$212,K504)=0),AND(L504&lt;&gt;"",COUNTIFS(Setup!$M$13:$M$212,L504)=0),AND(M504&lt;&gt;"",COUNTIFS(Setup!$N$13:$N$212,M504)=0),AND(N504&lt;&gt;"",COUNTIFS(Setup!$O$13:$O$212,N504)=0),AND(O504&lt;&gt;"",COUNTIFS(Setup!$P$13:$P$212,O504)=0),AND(P504&lt;&gt;"",COUNTIFS(Setup!$Q$13:$Q$212,P504)=0),AND(V504&lt;&gt;"",COUNTIFS(Setup!$R$13:$R$212,V504)=0),AND(W504&lt;&gt;"",COUNTIFS(Setup!$R$13:$R$212,W504)=0),AND(X504&lt;&gt;"",COUNTIFS(Setup!$S$13:$S$212,X504)=0),AND(Y504&lt;&gt;"",COUNTIFS(Setup!$S$13:$S$212,Y504)=0),AND(Z504&lt;&gt;"",COUNTIFS(Setup!$T$13:$T$212,Z504)=0)),"Use listed categories",IF(J504="Pending","Confirm work-relatedness",IF(COUNTIFS($AI$9:$AI$1008,AI504,$C$9:$C$1008,"&lt;&gt;"&amp;C504)&gt;0,"Event dates disagree",IF(OR(AND(Q504&lt;&gt;"",OR(NOT(ISNUMBER(Q504)),Q504&lt;0)),AND(R504&lt;&gt;"",OR(NOT(ISNUMBER(R504)),R504&lt;0)),AND(S504&lt;&gt;"",OR(NOT(ISNUMBER(S504)),S504&lt;0))),"Check days / cost",IF(AND(I504="Lost time",OR(NOT(ISNUMBER(Q504)),Q504&lt;1)),"Enter lost days",IF(AND(I504="Restricted / modified work",OR(NOT(ISNUMBER(R504)),R504&lt;1)),"Enter restricted days",IF(AND(Z504="Closed",NOT(ISNUMBER(AB504))),"Enter closure date",IF(AND(ISNUMBER(AB504),OR(AB504&lt;C504,AB504&gt;TODAY())),"Check closure date","Ready"))))))))))))))</f>
        <v/>
      </c>
    </row>
    <row r="505" spans="1:37" ht="24.95" customHeight="1">
      <c r="A505" s="17"/>
      <c r="B505" s="17"/>
      <c r="C505" s="18"/>
      <c r="D505" s="19"/>
      <c r="E505" s="20"/>
      <c r="F505" s="20"/>
      <c r="G505" s="20"/>
      <c r="H505" s="20"/>
      <c r="I505" s="20"/>
      <c r="J505" s="20"/>
      <c r="K505" s="20"/>
      <c r="L505" s="20"/>
      <c r="M505" s="20"/>
      <c r="N505" s="20"/>
      <c r="O505" s="20"/>
      <c r="P505" s="20"/>
      <c r="Q505" s="21"/>
      <c r="R505" s="21"/>
      <c r="S505" s="22"/>
      <c r="T505" s="20"/>
      <c r="U505" s="20"/>
      <c r="V505" s="20"/>
      <c r="W505" s="20"/>
      <c r="X505" s="20"/>
      <c r="Y505" s="20"/>
      <c r="Z505" s="20"/>
      <c r="AA505" s="20"/>
      <c r="AB505" s="18"/>
      <c r="AC505" s="20"/>
      <c r="AD505" s="15" t="str">
        <f t="shared" si="42"/>
        <v/>
      </c>
      <c r="AE505" s="16" t="str">
        <f t="shared" si="43"/>
        <v/>
      </c>
      <c r="AF505" s="15" t="str">
        <f t="shared" si="44"/>
        <v/>
      </c>
      <c r="AG505" s="15">
        <f t="shared" si="45"/>
        <v>0</v>
      </c>
      <c r="AH505" s="15">
        <f t="shared" si="46"/>
        <v>0</v>
      </c>
      <c r="AI505" s="15" t="str">
        <f t="shared" si="47"/>
        <v/>
      </c>
      <c r="AJ505" s="15" t="str">
        <f>IF(AI505="","",IF(COUNTIFS($AI$9:AI505,AI505)=1,1,0))</f>
        <v/>
      </c>
      <c r="AK505" s="15" t="str">
        <f ca="1">IF(COUNTA(A505:AC505)=0,"",IF(OR(NOT(ISNUMBER(C505)),C505&lt;1),"Missing / invalid date",IF(A505="","Missing case ID",IF(COUNTIFS($A$9:$A$1008,A505)&gt;1,"Duplicate case ID",IF(C505&gt;TODAY(),"Future incident date",IF(OR(E505="",F505="",G505="",H505="",I505="",J505=""),"Complete required fields",IF(OR(AND(E505&lt;&gt;"",COUNTIFS(Setup!$F$13:$F$212,E505)=0),AND(F505&lt;&gt;"",COUNTIFS(Setup!$G$13:$G$212,F505)=0),AND(G505&lt;&gt;"",COUNTIFS(Setup!$H$13:$H$212,G505)=0),AND(H505&lt;&gt;"",COUNTIFS(Setup!$I$13:$I$212,H505)=0),AND(I505&lt;&gt;"",COUNTIFS(Setup!$J$13:$J$212,I505)=0),AND(J505&lt;&gt;"",COUNTIFS(Setup!$K$13:$K$212,J505)=0),AND(K505&lt;&gt;"",COUNTIFS(Setup!$L$13:$L$212,K505)=0),AND(L505&lt;&gt;"",COUNTIFS(Setup!$M$13:$M$212,L505)=0),AND(M505&lt;&gt;"",COUNTIFS(Setup!$N$13:$N$212,M505)=0),AND(N505&lt;&gt;"",COUNTIFS(Setup!$O$13:$O$212,N505)=0),AND(O505&lt;&gt;"",COUNTIFS(Setup!$P$13:$P$212,O505)=0),AND(P505&lt;&gt;"",COUNTIFS(Setup!$Q$13:$Q$212,P505)=0),AND(V505&lt;&gt;"",COUNTIFS(Setup!$R$13:$R$212,V505)=0),AND(W505&lt;&gt;"",COUNTIFS(Setup!$R$13:$R$212,W505)=0),AND(X505&lt;&gt;"",COUNTIFS(Setup!$S$13:$S$212,X505)=0),AND(Y505&lt;&gt;"",COUNTIFS(Setup!$S$13:$S$212,Y505)=0),AND(Z505&lt;&gt;"",COUNTIFS(Setup!$T$13:$T$212,Z505)=0)),"Use listed categories",IF(J505="Pending","Confirm work-relatedness",IF(COUNTIFS($AI$9:$AI$1008,AI505,$C$9:$C$1008,"&lt;&gt;"&amp;C505)&gt;0,"Event dates disagree",IF(OR(AND(Q505&lt;&gt;"",OR(NOT(ISNUMBER(Q505)),Q505&lt;0)),AND(R505&lt;&gt;"",OR(NOT(ISNUMBER(R505)),R505&lt;0)),AND(S505&lt;&gt;"",OR(NOT(ISNUMBER(S505)),S505&lt;0))),"Check days / cost",IF(AND(I505="Lost time",OR(NOT(ISNUMBER(Q505)),Q505&lt;1)),"Enter lost days",IF(AND(I505="Restricted / modified work",OR(NOT(ISNUMBER(R505)),R505&lt;1)),"Enter restricted days",IF(AND(Z505="Closed",NOT(ISNUMBER(AB505))),"Enter closure date",IF(AND(ISNUMBER(AB505),OR(AB505&lt;C505,AB505&gt;TODAY())),"Check closure date","Ready"))))))))))))))</f>
        <v/>
      </c>
    </row>
    <row r="506" spans="1:37" ht="24.95" customHeight="1">
      <c r="A506" s="23"/>
      <c r="B506" s="23"/>
      <c r="C506" s="24"/>
      <c r="D506" s="25"/>
      <c r="E506" s="26"/>
      <c r="F506" s="26"/>
      <c r="G506" s="26"/>
      <c r="H506" s="26"/>
      <c r="I506" s="26"/>
      <c r="J506" s="26"/>
      <c r="K506" s="26"/>
      <c r="L506" s="26"/>
      <c r="M506" s="26"/>
      <c r="N506" s="26"/>
      <c r="O506" s="26"/>
      <c r="P506" s="26"/>
      <c r="Q506" s="27"/>
      <c r="R506" s="27"/>
      <c r="S506" s="28"/>
      <c r="T506" s="26"/>
      <c r="U506" s="26"/>
      <c r="V506" s="26"/>
      <c r="W506" s="26"/>
      <c r="X506" s="26"/>
      <c r="Y506" s="26"/>
      <c r="Z506" s="26"/>
      <c r="AA506" s="26"/>
      <c r="AB506" s="24"/>
      <c r="AC506" s="26"/>
      <c r="AD506" s="15" t="str">
        <f t="shared" si="42"/>
        <v/>
      </c>
      <c r="AE506" s="16" t="str">
        <f t="shared" si="43"/>
        <v/>
      </c>
      <c r="AF506" s="15" t="str">
        <f t="shared" si="44"/>
        <v/>
      </c>
      <c r="AG506" s="15">
        <f t="shared" si="45"/>
        <v>0</v>
      </c>
      <c r="AH506" s="15">
        <f t="shared" si="46"/>
        <v>0</v>
      </c>
      <c r="AI506" s="15" t="str">
        <f t="shared" si="47"/>
        <v/>
      </c>
      <c r="AJ506" s="15" t="str">
        <f>IF(AI506="","",IF(COUNTIFS($AI$9:AI506,AI506)=1,1,0))</f>
        <v/>
      </c>
      <c r="AK506" s="15" t="str">
        <f ca="1">IF(COUNTA(A506:AC506)=0,"",IF(OR(NOT(ISNUMBER(C506)),C506&lt;1),"Missing / invalid date",IF(A506="","Missing case ID",IF(COUNTIFS($A$9:$A$1008,A506)&gt;1,"Duplicate case ID",IF(C506&gt;TODAY(),"Future incident date",IF(OR(E506="",F506="",G506="",H506="",I506="",J506=""),"Complete required fields",IF(OR(AND(E506&lt;&gt;"",COUNTIFS(Setup!$F$13:$F$212,E506)=0),AND(F506&lt;&gt;"",COUNTIFS(Setup!$G$13:$G$212,F506)=0),AND(G506&lt;&gt;"",COUNTIFS(Setup!$H$13:$H$212,G506)=0),AND(H506&lt;&gt;"",COUNTIFS(Setup!$I$13:$I$212,H506)=0),AND(I506&lt;&gt;"",COUNTIFS(Setup!$J$13:$J$212,I506)=0),AND(J506&lt;&gt;"",COUNTIFS(Setup!$K$13:$K$212,J506)=0),AND(K506&lt;&gt;"",COUNTIFS(Setup!$L$13:$L$212,K506)=0),AND(L506&lt;&gt;"",COUNTIFS(Setup!$M$13:$M$212,L506)=0),AND(M506&lt;&gt;"",COUNTIFS(Setup!$N$13:$N$212,M506)=0),AND(N506&lt;&gt;"",COUNTIFS(Setup!$O$13:$O$212,N506)=0),AND(O506&lt;&gt;"",COUNTIFS(Setup!$P$13:$P$212,O506)=0),AND(P506&lt;&gt;"",COUNTIFS(Setup!$Q$13:$Q$212,P506)=0),AND(V506&lt;&gt;"",COUNTIFS(Setup!$R$13:$R$212,V506)=0),AND(W506&lt;&gt;"",COUNTIFS(Setup!$R$13:$R$212,W506)=0),AND(X506&lt;&gt;"",COUNTIFS(Setup!$S$13:$S$212,X506)=0),AND(Y506&lt;&gt;"",COUNTIFS(Setup!$S$13:$S$212,Y506)=0),AND(Z506&lt;&gt;"",COUNTIFS(Setup!$T$13:$T$212,Z506)=0)),"Use listed categories",IF(J506="Pending","Confirm work-relatedness",IF(COUNTIFS($AI$9:$AI$1008,AI506,$C$9:$C$1008,"&lt;&gt;"&amp;C506)&gt;0,"Event dates disagree",IF(OR(AND(Q506&lt;&gt;"",OR(NOT(ISNUMBER(Q506)),Q506&lt;0)),AND(R506&lt;&gt;"",OR(NOT(ISNUMBER(R506)),R506&lt;0)),AND(S506&lt;&gt;"",OR(NOT(ISNUMBER(S506)),S506&lt;0))),"Check days / cost",IF(AND(I506="Lost time",OR(NOT(ISNUMBER(Q506)),Q506&lt;1)),"Enter lost days",IF(AND(I506="Restricted / modified work",OR(NOT(ISNUMBER(R506)),R506&lt;1)),"Enter restricted days",IF(AND(Z506="Closed",NOT(ISNUMBER(AB506))),"Enter closure date",IF(AND(ISNUMBER(AB506),OR(AB506&lt;C506,AB506&gt;TODAY())),"Check closure date","Ready"))))))))))))))</f>
        <v/>
      </c>
    </row>
    <row r="507" spans="1:37" ht="24.95" customHeight="1">
      <c r="A507" s="17"/>
      <c r="B507" s="17"/>
      <c r="C507" s="18"/>
      <c r="D507" s="19"/>
      <c r="E507" s="20"/>
      <c r="F507" s="20"/>
      <c r="G507" s="20"/>
      <c r="H507" s="20"/>
      <c r="I507" s="20"/>
      <c r="J507" s="20"/>
      <c r="K507" s="20"/>
      <c r="L507" s="20"/>
      <c r="M507" s="20"/>
      <c r="N507" s="20"/>
      <c r="O507" s="20"/>
      <c r="P507" s="20"/>
      <c r="Q507" s="21"/>
      <c r="R507" s="21"/>
      <c r="S507" s="22"/>
      <c r="T507" s="20"/>
      <c r="U507" s="20"/>
      <c r="V507" s="20"/>
      <c r="W507" s="20"/>
      <c r="X507" s="20"/>
      <c r="Y507" s="20"/>
      <c r="Z507" s="20"/>
      <c r="AA507" s="20"/>
      <c r="AB507" s="18"/>
      <c r="AC507" s="20"/>
      <c r="AD507" s="15" t="str">
        <f t="shared" si="42"/>
        <v/>
      </c>
      <c r="AE507" s="16" t="str">
        <f t="shared" si="43"/>
        <v/>
      </c>
      <c r="AF507" s="15" t="str">
        <f t="shared" si="44"/>
        <v/>
      </c>
      <c r="AG507" s="15">
        <f t="shared" si="45"/>
        <v>0</v>
      </c>
      <c r="AH507" s="15">
        <f t="shared" si="46"/>
        <v>0</v>
      </c>
      <c r="AI507" s="15" t="str">
        <f t="shared" si="47"/>
        <v/>
      </c>
      <c r="AJ507" s="15" t="str">
        <f>IF(AI507="","",IF(COUNTIFS($AI$9:AI507,AI507)=1,1,0))</f>
        <v/>
      </c>
      <c r="AK507" s="15" t="str">
        <f ca="1">IF(COUNTA(A507:AC507)=0,"",IF(OR(NOT(ISNUMBER(C507)),C507&lt;1),"Missing / invalid date",IF(A507="","Missing case ID",IF(COUNTIFS($A$9:$A$1008,A507)&gt;1,"Duplicate case ID",IF(C507&gt;TODAY(),"Future incident date",IF(OR(E507="",F507="",G507="",H507="",I507="",J507=""),"Complete required fields",IF(OR(AND(E507&lt;&gt;"",COUNTIFS(Setup!$F$13:$F$212,E507)=0),AND(F507&lt;&gt;"",COUNTIFS(Setup!$G$13:$G$212,F507)=0),AND(G507&lt;&gt;"",COUNTIFS(Setup!$H$13:$H$212,G507)=0),AND(H507&lt;&gt;"",COUNTIFS(Setup!$I$13:$I$212,H507)=0),AND(I507&lt;&gt;"",COUNTIFS(Setup!$J$13:$J$212,I507)=0),AND(J507&lt;&gt;"",COUNTIFS(Setup!$K$13:$K$212,J507)=0),AND(K507&lt;&gt;"",COUNTIFS(Setup!$L$13:$L$212,K507)=0),AND(L507&lt;&gt;"",COUNTIFS(Setup!$M$13:$M$212,L507)=0),AND(M507&lt;&gt;"",COUNTIFS(Setup!$N$13:$N$212,M507)=0),AND(N507&lt;&gt;"",COUNTIFS(Setup!$O$13:$O$212,N507)=0),AND(O507&lt;&gt;"",COUNTIFS(Setup!$P$13:$P$212,O507)=0),AND(P507&lt;&gt;"",COUNTIFS(Setup!$Q$13:$Q$212,P507)=0),AND(V507&lt;&gt;"",COUNTIFS(Setup!$R$13:$R$212,V507)=0),AND(W507&lt;&gt;"",COUNTIFS(Setup!$R$13:$R$212,W507)=0),AND(X507&lt;&gt;"",COUNTIFS(Setup!$S$13:$S$212,X507)=0),AND(Y507&lt;&gt;"",COUNTIFS(Setup!$S$13:$S$212,Y507)=0),AND(Z507&lt;&gt;"",COUNTIFS(Setup!$T$13:$T$212,Z507)=0)),"Use listed categories",IF(J507="Pending","Confirm work-relatedness",IF(COUNTIFS($AI$9:$AI$1008,AI507,$C$9:$C$1008,"&lt;&gt;"&amp;C507)&gt;0,"Event dates disagree",IF(OR(AND(Q507&lt;&gt;"",OR(NOT(ISNUMBER(Q507)),Q507&lt;0)),AND(R507&lt;&gt;"",OR(NOT(ISNUMBER(R507)),R507&lt;0)),AND(S507&lt;&gt;"",OR(NOT(ISNUMBER(S507)),S507&lt;0))),"Check days / cost",IF(AND(I507="Lost time",OR(NOT(ISNUMBER(Q507)),Q507&lt;1)),"Enter lost days",IF(AND(I507="Restricted / modified work",OR(NOT(ISNUMBER(R507)),R507&lt;1)),"Enter restricted days",IF(AND(Z507="Closed",NOT(ISNUMBER(AB507))),"Enter closure date",IF(AND(ISNUMBER(AB507),OR(AB507&lt;C507,AB507&gt;TODAY())),"Check closure date","Ready"))))))))))))))</f>
        <v/>
      </c>
    </row>
    <row r="508" spans="1:37" ht="24.95" customHeight="1">
      <c r="A508" s="23"/>
      <c r="B508" s="23"/>
      <c r="C508" s="24"/>
      <c r="D508" s="25"/>
      <c r="E508" s="26"/>
      <c r="F508" s="26"/>
      <c r="G508" s="26"/>
      <c r="H508" s="26"/>
      <c r="I508" s="26"/>
      <c r="J508" s="26"/>
      <c r="K508" s="26"/>
      <c r="L508" s="26"/>
      <c r="M508" s="26"/>
      <c r="N508" s="26"/>
      <c r="O508" s="26"/>
      <c r="P508" s="26"/>
      <c r="Q508" s="27"/>
      <c r="R508" s="27"/>
      <c r="S508" s="28"/>
      <c r="T508" s="26"/>
      <c r="U508" s="26"/>
      <c r="V508" s="26"/>
      <c r="W508" s="26"/>
      <c r="X508" s="26"/>
      <c r="Y508" s="26"/>
      <c r="Z508" s="26"/>
      <c r="AA508" s="26"/>
      <c r="AB508" s="24"/>
      <c r="AC508" s="26"/>
      <c r="AD508" s="15" t="str">
        <f t="shared" si="42"/>
        <v/>
      </c>
      <c r="AE508" s="16" t="str">
        <f t="shared" si="43"/>
        <v/>
      </c>
      <c r="AF508" s="15" t="str">
        <f t="shared" si="44"/>
        <v/>
      </c>
      <c r="AG508" s="15">
        <f t="shared" si="45"/>
        <v>0</v>
      </c>
      <c r="AH508" s="15">
        <f t="shared" si="46"/>
        <v>0</v>
      </c>
      <c r="AI508" s="15" t="str">
        <f t="shared" si="47"/>
        <v/>
      </c>
      <c r="AJ508" s="15" t="str">
        <f>IF(AI508="","",IF(COUNTIFS($AI$9:AI508,AI508)=1,1,0))</f>
        <v/>
      </c>
      <c r="AK508" s="15" t="str">
        <f ca="1">IF(COUNTA(A508:AC508)=0,"",IF(OR(NOT(ISNUMBER(C508)),C508&lt;1),"Missing / invalid date",IF(A508="","Missing case ID",IF(COUNTIFS($A$9:$A$1008,A508)&gt;1,"Duplicate case ID",IF(C508&gt;TODAY(),"Future incident date",IF(OR(E508="",F508="",G508="",H508="",I508="",J508=""),"Complete required fields",IF(OR(AND(E508&lt;&gt;"",COUNTIFS(Setup!$F$13:$F$212,E508)=0),AND(F508&lt;&gt;"",COUNTIFS(Setup!$G$13:$G$212,F508)=0),AND(G508&lt;&gt;"",COUNTIFS(Setup!$H$13:$H$212,G508)=0),AND(H508&lt;&gt;"",COUNTIFS(Setup!$I$13:$I$212,H508)=0),AND(I508&lt;&gt;"",COUNTIFS(Setup!$J$13:$J$212,I508)=0),AND(J508&lt;&gt;"",COUNTIFS(Setup!$K$13:$K$212,J508)=0),AND(K508&lt;&gt;"",COUNTIFS(Setup!$L$13:$L$212,K508)=0),AND(L508&lt;&gt;"",COUNTIFS(Setup!$M$13:$M$212,L508)=0),AND(M508&lt;&gt;"",COUNTIFS(Setup!$N$13:$N$212,M508)=0),AND(N508&lt;&gt;"",COUNTIFS(Setup!$O$13:$O$212,N508)=0),AND(O508&lt;&gt;"",COUNTIFS(Setup!$P$13:$P$212,O508)=0),AND(P508&lt;&gt;"",COUNTIFS(Setup!$Q$13:$Q$212,P508)=0),AND(V508&lt;&gt;"",COUNTIFS(Setup!$R$13:$R$212,V508)=0),AND(W508&lt;&gt;"",COUNTIFS(Setup!$R$13:$R$212,W508)=0),AND(X508&lt;&gt;"",COUNTIFS(Setup!$S$13:$S$212,X508)=0),AND(Y508&lt;&gt;"",COUNTIFS(Setup!$S$13:$S$212,Y508)=0),AND(Z508&lt;&gt;"",COUNTIFS(Setup!$T$13:$T$212,Z508)=0)),"Use listed categories",IF(J508="Pending","Confirm work-relatedness",IF(COUNTIFS($AI$9:$AI$1008,AI508,$C$9:$C$1008,"&lt;&gt;"&amp;C508)&gt;0,"Event dates disagree",IF(OR(AND(Q508&lt;&gt;"",OR(NOT(ISNUMBER(Q508)),Q508&lt;0)),AND(R508&lt;&gt;"",OR(NOT(ISNUMBER(R508)),R508&lt;0)),AND(S508&lt;&gt;"",OR(NOT(ISNUMBER(S508)),S508&lt;0))),"Check days / cost",IF(AND(I508="Lost time",OR(NOT(ISNUMBER(Q508)),Q508&lt;1)),"Enter lost days",IF(AND(I508="Restricted / modified work",OR(NOT(ISNUMBER(R508)),R508&lt;1)),"Enter restricted days",IF(AND(Z508="Closed",NOT(ISNUMBER(AB508))),"Enter closure date",IF(AND(ISNUMBER(AB508),OR(AB508&lt;C508,AB508&gt;TODAY())),"Check closure date","Ready"))))))))))))))</f>
        <v/>
      </c>
    </row>
    <row r="509" spans="1:37" ht="24.95" customHeight="1">
      <c r="A509" s="17"/>
      <c r="B509" s="17"/>
      <c r="C509" s="18"/>
      <c r="D509" s="19"/>
      <c r="E509" s="20"/>
      <c r="F509" s="20"/>
      <c r="G509" s="20"/>
      <c r="H509" s="20"/>
      <c r="I509" s="20"/>
      <c r="J509" s="20"/>
      <c r="K509" s="20"/>
      <c r="L509" s="20"/>
      <c r="M509" s="20"/>
      <c r="N509" s="20"/>
      <c r="O509" s="20"/>
      <c r="P509" s="20"/>
      <c r="Q509" s="21"/>
      <c r="R509" s="21"/>
      <c r="S509" s="22"/>
      <c r="T509" s="20"/>
      <c r="U509" s="20"/>
      <c r="V509" s="20"/>
      <c r="W509" s="20"/>
      <c r="X509" s="20"/>
      <c r="Y509" s="20"/>
      <c r="Z509" s="20"/>
      <c r="AA509" s="20"/>
      <c r="AB509" s="18"/>
      <c r="AC509" s="20"/>
      <c r="AD509" s="15" t="str">
        <f t="shared" si="42"/>
        <v/>
      </c>
      <c r="AE509" s="16" t="str">
        <f t="shared" si="43"/>
        <v/>
      </c>
      <c r="AF509" s="15" t="str">
        <f t="shared" si="44"/>
        <v/>
      </c>
      <c r="AG509" s="15">
        <f t="shared" si="45"/>
        <v>0</v>
      </c>
      <c r="AH509" s="15">
        <f t="shared" si="46"/>
        <v>0</v>
      </c>
      <c r="AI509" s="15" t="str">
        <f t="shared" si="47"/>
        <v/>
      </c>
      <c r="AJ509" s="15" t="str">
        <f>IF(AI509="","",IF(COUNTIFS($AI$9:AI509,AI509)=1,1,0))</f>
        <v/>
      </c>
      <c r="AK509" s="15" t="str">
        <f ca="1">IF(COUNTA(A509:AC509)=0,"",IF(OR(NOT(ISNUMBER(C509)),C509&lt;1),"Missing / invalid date",IF(A509="","Missing case ID",IF(COUNTIFS($A$9:$A$1008,A509)&gt;1,"Duplicate case ID",IF(C509&gt;TODAY(),"Future incident date",IF(OR(E509="",F509="",G509="",H509="",I509="",J509=""),"Complete required fields",IF(OR(AND(E509&lt;&gt;"",COUNTIFS(Setup!$F$13:$F$212,E509)=0),AND(F509&lt;&gt;"",COUNTIFS(Setup!$G$13:$G$212,F509)=0),AND(G509&lt;&gt;"",COUNTIFS(Setup!$H$13:$H$212,G509)=0),AND(H509&lt;&gt;"",COUNTIFS(Setup!$I$13:$I$212,H509)=0),AND(I509&lt;&gt;"",COUNTIFS(Setup!$J$13:$J$212,I509)=0),AND(J509&lt;&gt;"",COUNTIFS(Setup!$K$13:$K$212,J509)=0),AND(K509&lt;&gt;"",COUNTIFS(Setup!$L$13:$L$212,K509)=0),AND(L509&lt;&gt;"",COUNTIFS(Setup!$M$13:$M$212,L509)=0),AND(M509&lt;&gt;"",COUNTIFS(Setup!$N$13:$N$212,M509)=0),AND(N509&lt;&gt;"",COUNTIFS(Setup!$O$13:$O$212,N509)=0),AND(O509&lt;&gt;"",COUNTIFS(Setup!$P$13:$P$212,O509)=0),AND(P509&lt;&gt;"",COUNTIFS(Setup!$Q$13:$Q$212,P509)=0),AND(V509&lt;&gt;"",COUNTIFS(Setup!$R$13:$R$212,V509)=0),AND(W509&lt;&gt;"",COUNTIFS(Setup!$R$13:$R$212,W509)=0),AND(X509&lt;&gt;"",COUNTIFS(Setup!$S$13:$S$212,X509)=0),AND(Y509&lt;&gt;"",COUNTIFS(Setup!$S$13:$S$212,Y509)=0),AND(Z509&lt;&gt;"",COUNTIFS(Setup!$T$13:$T$212,Z509)=0)),"Use listed categories",IF(J509="Pending","Confirm work-relatedness",IF(COUNTIFS($AI$9:$AI$1008,AI509,$C$9:$C$1008,"&lt;&gt;"&amp;C509)&gt;0,"Event dates disagree",IF(OR(AND(Q509&lt;&gt;"",OR(NOT(ISNUMBER(Q509)),Q509&lt;0)),AND(R509&lt;&gt;"",OR(NOT(ISNUMBER(R509)),R509&lt;0)),AND(S509&lt;&gt;"",OR(NOT(ISNUMBER(S509)),S509&lt;0))),"Check days / cost",IF(AND(I509="Lost time",OR(NOT(ISNUMBER(Q509)),Q509&lt;1)),"Enter lost days",IF(AND(I509="Restricted / modified work",OR(NOT(ISNUMBER(R509)),R509&lt;1)),"Enter restricted days",IF(AND(Z509="Closed",NOT(ISNUMBER(AB509))),"Enter closure date",IF(AND(ISNUMBER(AB509),OR(AB509&lt;C509,AB509&gt;TODAY())),"Check closure date","Ready"))))))))))))))</f>
        <v/>
      </c>
    </row>
    <row r="510" spans="1:37" ht="24.95" customHeight="1">
      <c r="A510" s="23"/>
      <c r="B510" s="23"/>
      <c r="C510" s="24"/>
      <c r="D510" s="25"/>
      <c r="E510" s="26"/>
      <c r="F510" s="26"/>
      <c r="G510" s="26"/>
      <c r="H510" s="26"/>
      <c r="I510" s="26"/>
      <c r="J510" s="26"/>
      <c r="K510" s="26"/>
      <c r="L510" s="26"/>
      <c r="M510" s="26"/>
      <c r="N510" s="26"/>
      <c r="O510" s="26"/>
      <c r="P510" s="26"/>
      <c r="Q510" s="27"/>
      <c r="R510" s="27"/>
      <c r="S510" s="28"/>
      <c r="T510" s="26"/>
      <c r="U510" s="26"/>
      <c r="V510" s="26"/>
      <c r="W510" s="26"/>
      <c r="X510" s="26"/>
      <c r="Y510" s="26"/>
      <c r="Z510" s="26"/>
      <c r="AA510" s="26"/>
      <c r="AB510" s="24"/>
      <c r="AC510" s="26"/>
      <c r="AD510" s="15" t="str">
        <f t="shared" si="42"/>
        <v/>
      </c>
      <c r="AE510" s="16" t="str">
        <f t="shared" si="43"/>
        <v/>
      </c>
      <c r="AF510" s="15" t="str">
        <f t="shared" si="44"/>
        <v/>
      </c>
      <c r="AG510" s="15">
        <f t="shared" si="45"/>
        <v>0</v>
      </c>
      <c r="AH510" s="15">
        <f t="shared" si="46"/>
        <v>0</v>
      </c>
      <c r="AI510" s="15" t="str">
        <f t="shared" si="47"/>
        <v/>
      </c>
      <c r="AJ510" s="15" t="str">
        <f>IF(AI510="","",IF(COUNTIFS($AI$9:AI510,AI510)=1,1,0))</f>
        <v/>
      </c>
      <c r="AK510" s="15" t="str">
        <f ca="1">IF(COUNTA(A510:AC510)=0,"",IF(OR(NOT(ISNUMBER(C510)),C510&lt;1),"Missing / invalid date",IF(A510="","Missing case ID",IF(COUNTIFS($A$9:$A$1008,A510)&gt;1,"Duplicate case ID",IF(C510&gt;TODAY(),"Future incident date",IF(OR(E510="",F510="",G510="",H510="",I510="",J510=""),"Complete required fields",IF(OR(AND(E510&lt;&gt;"",COUNTIFS(Setup!$F$13:$F$212,E510)=0),AND(F510&lt;&gt;"",COUNTIFS(Setup!$G$13:$G$212,F510)=0),AND(G510&lt;&gt;"",COUNTIFS(Setup!$H$13:$H$212,G510)=0),AND(H510&lt;&gt;"",COUNTIFS(Setup!$I$13:$I$212,H510)=0),AND(I510&lt;&gt;"",COUNTIFS(Setup!$J$13:$J$212,I510)=0),AND(J510&lt;&gt;"",COUNTIFS(Setup!$K$13:$K$212,J510)=0),AND(K510&lt;&gt;"",COUNTIFS(Setup!$L$13:$L$212,K510)=0),AND(L510&lt;&gt;"",COUNTIFS(Setup!$M$13:$M$212,L510)=0),AND(M510&lt;&gt;"",COUNTIFS(Setup!$N$13:$N$212,M510)=0),AND(N510&lt;&gt;"",COUNTIFS(Setup!$O$13:$O$212,N510)=0),AND(O510&lt;&gt;"",COUNTIFS(Setup!$P$13:$P$212,O510)=0),AND(P510&lt;&gt;"",COUNTIFS(Setup!$Q$13:$Q$212,P510)=0),AND(V510&lt;&gt;"",COUNTIFS(Setup!$R$13:$R$212,V510)=0),AND(W510&lt;&gt;"",COUNTIFS(Setup!$R$13:$R$212,W510)=0),AND(X510&lt;&gt;"",COUNTIFS(Setup!$S$13:$S$212,X510)=0),AND(Y510&lt;&gt;"",COUNTIFS(Setup!$S$13:$S$212,Y510)=0),AND(Z510&lt;&gt;"",COUNTIFS(Setup!$T$13:$T$212,Z510)=0)),"Use listed categories",IF(J510="Pending","Confirm work-relatedness",IF(COUNTIFS($AI$9:$AI$1008,AI510,$C$9:$C$1008,"&lt;&gt;"&amp;C510)&gt;0,"Event dates disagree",IF(OR(AND(Q510&lt;&gt;"",OR(NOT(ISNUMBER(Q510)),Q510&lt;0)),AND(R510&lt;&gt;"",OR(NOT(ISNUMBER(R510)),R510&lt;0)),AND(S510&lt;&gt;"",OR(NOT(ISNUMBER(S510)),S510&lt;0))),"Check days / cost",IF(AND(I510="Lost time",OR(NOT(ISNUMBER(Q510)),Q510&lt;1)),"Enter lost days",IF(AND(I510="Restricted / modified work",OR(NOT(ISNUMBER(R510)),R510&lt;1)),"Enter restricted days",IF(AND(Z510="Closed",NOT(ISNUMBER(AB510))),"Enter closure date",IF(AND(ISNUMBER(AB510),OR(AB510&lt;C510,AB510&gt;TODAY())),"Check closure date","Ready"))))))))))))))</f>
        <v/>
      </c>
    </row>
    <row r="511" spans="1:37" ht="24.95" customHeight="1">
      <c r="A511" s="17"/>
      <c r="B511" s="17"/>
      <c r="C511" s="18"/>
      <c r="D511" s="19"/>
      <c r="E511" s="20"/>
      <c r="F511" s="20"/>
      <c r="G511" s="20"/>
      <c r="H511" s="20"/>
      <c r="I511" s="20"/>
      <c r="J511" s="20"/>
      <c r="K511" s="20"/>
      <c r="L511" s="20"/>
      <c r="M511" s="20"/>
      <c r="N511" s="20"/>
      <c r="O511" s="20"/>
      <c r="P511" s="20"/>
      <c r="Q511" s="21"/>
      <c r="R511" s="21"/>
      <c r="S511" s="22"/>
      <c r="T511" s="20"/>
      <c r="U511" s="20"/>
      <c r="V511" s="20"/>
      <c r="W511" s="20"/>
      <c r="X511" s="20"/>
      <c r="Y511" s="20"/>
      <c r="Z511" s="20"/>
      <c r="AA511" s="20"/>
      <c r="AB511" s="18"/>
      <c r="AC511" s="20"/>
      <c r="AD511" s="15" t="str">
        <f t="shared" si="42"/>
        <v/>
      </c>
      <c r="AE511" s="16" t="str">
        <f t="shared" si="43"/>
        <v/>
      </c>
      <c r="AF511" s="15" t="str">
        <f t="shared" si="44"/>
        <v/>
      </c>
      <c r="AG511" s="15">
        <f t="shared" si="45"/>
        <v>0</v>
      </c>
      <c r="AH511" s="15">
        <f t="shared" si="46"/>
        <v>0</v>
      </c>
      <c r="AI511" s="15" t="str">
        <f t="shared" si="47"/>
        <v/>
      </c>
      <c r="AJ511" s="15" t="str">
        <f>IF(AI511="","",IF(COUNTIFS($AI$9:AI511,AI511)=1,1,0))</f>
        <v/>
      </c>
      <c r="AK511" s="15" t="str">
        <f ca="1">IF(COUNTA(A511:AC511)=0,"",IF(OR(NOT(ISNUMBER(C511)),C511&lt;1),"Missing / invalid date",IF(A511="","Missing case ID",IF(COUNTIFS($A$9:$A$1008,A511)&gt;1,"Duplicate case ID",IF(C511&gt;TODAY(),"Future incident date",IF(OR(E511="",F511="",G511="",H511="",I511="",J511=""),"Complete required fields",IF(OR(AND(E511&lt;&gt;"",COUNTIFS(Setup!$F$13:$F$212,E511)=0),AND(F511&lt;&gt;"",COUNTIFS(Setup!$G$13:$G$212,F511)=0),AND(G511&lt;&gt;"",COUNTIFS(Setup!$H$13:$H$212,G511)=0),AND(H511&lt;&gt;"",COUNTIFS(Setup!$I$13:$I$212,H511)=0),AND(I511&lt;&gt;"",COUNTIFS(Setup!$J$13:$J$212,I511)=0),AND(J511&lt;&gt;"",COUNTIFS(Setup!$K$13:$K$212,J511)=0),AND(K511&lt;&gt;"",COUNTIFS(Setup!$L$13:$L$212,K511)=0),AND(L511&lt;&gt;"",COUNTIFS(Setup!$M$13:$M$212,L511)=0),AND(M511&lt;&gt;"",COUNTIFS(Setup!$N$13:$N$212,M511)=0),AND(N511&lt;&gt;"",COUNTIFS(Setup!$O$13:$O$212,N511)=0),AND(O511&lt;&gt;"",COUNTIFS(Setup!$P$13:$P$212,O511)=0),AND(P511&lt;&gt;"",COUNTIFS(Setup!$Q$13:$Q$212,P511)=0),AND(V511&lt;&gt;"",COUNTIFS(Setup!$R$13:$R$212,V511)=0),AND(W511&lt;&gt;"",COUNTIFS(Setup!$R$13:$R$212,W511)=0),AND(X511&lt;&gt;"",COUNTIFS(Setup!$S$13:$S$212,X511)=0),AND(Y511&lt;&gt;"",COUNTIFS(Setup!$S$13:$S$212,Y511)=0),AND(Z511&lt;&gt;"",COUNTIFS(Setup!$T$13:$T$212,Z511)=0)),"Use listed categories",IF(J511="Pending","Confirm work-relatedness",IF(COUNTIFS($AI$9:$AI$1008,AI511,$C$9:$C$1008,"&lt;&gt;"&amp;C511)&gt;0,"Event dates disagree",IF(OR(AND(Q511&lt;&gt;"",OR(NOT(ISNUMBER(Q511)),Q511&lt;0)),AND(R511&lt;&gt;"",OR(NOT(ISNUMBER(R511)),R511&lt;0)),AND(S511&lt;&gt;"",OR(NOT(ISNUMBER(S511)),S511&lt;0))),"Check days / cost",IF(AND(I511="Lost time",OR(NOT(ISNUMBER(Q511)),Q511&lt;1)),"Enter lost days",IF(AND(I511="Restricted / modified work",OR(NOT(ISNUMBER(R511)),R511&lt;1)),"Enter restricted days",IF(AND(Z511="Closed",NOT(ISNUMBER(AB511))),"Enter closure date",IF(AND(ISNUMBER(AB511),OR(AB511&lt;C511,AB511&gt;TODAY())),"Check closure date","Ready"))))))))))))))</f>
        <v/>
      </c>
    </row>
    <row r="512" spans="1:37" ht="24.95" customHeight="1">
      <c r="A512" s="23"/>
      <c r="B512" s="23"/>
      <c r="C512" s="24"/>
      <c r="D512" s="25"/>
      <c r="E512" s="26"/>
      <c r="F512" s="26"/>
      <c r="G512" s="26"/>
      <c r="H512" s="26"/>
      <c r="I512" s="26"/>
      <c r="J512" s="26"/>
      <c r="K512" s="26"/>
      <c r="L512" s="26"/>
      <c r="M512" s="26"/>
      <c r="N512" s="26"/>
      <c r="O512" s="26"/>
      <c r="P512" s="26"/>
      <c r="Q512" s="27"/>
      <c r="R512" s="27"/>
      <c r="S512" s="28"/>
      <c r="T512" s="26"/>
      <c r="U512" s="26"/>
      <c r="V512" s="26"/>
      <c r="W512" s="26"/>
      <c r="X512" s="26"/>
      <c r="Y512" s="26"/>
      <c r="Z512" s="26"/>
      <c r="AA512" s="26"/>
      <c r="AB512" s="24"/>
      <c r="AC512" s="26"/>
      <c r="AD512" s="15" t="str">
        <f t="shared" si="42"/>
        <v/>
      </c>
      <c r="AE512" s="16" t="str">
        <f t="shared" si="43"/>
        <v/>
      </c>
      <c r="AF512" s="15" t="str">
        <f t="shared" si="44"/>
        <v/>
      </c>
      <c r="AG512" s="15">
        <f t="shared" si="45"/>
        <v>0</v>
      </c>
      <c r="AH512" s="15">
        <f t="shared" si="46"/>
        <v>0</v>
      </c>
      <c r="AI512" s="15" t="str">
        <f t="shared" si="47"/>
        <v/>
      </c>
      <c r="AJ512" s="15" t="str">
        <f>IF(AI512="","",IF(COUNTIFS($AI$9:AI512,AI512)=1,1,0))</f>
        <v/>
      </c>
      <c r="AK512" s="15" t="str">
        <f ca="1">IF(COUNTA(A512:AC512)=0,"",IF(OR(NOT(ISNUMBER(C512)),C512&lt;1),"Missing / invalid date",IF(A512="","Missing case ID",IF(COUNTIFS($A$9:$A$1008,A512)&gt;1,"Duplicate case ID",IF(C512&gt;TODAY(),"Future incident date",IF(OR(E512="",F512="",G512="",H512="",I512="",J512=""),"Complete required fields",IF(OR(AND(E512&lt;&gt;"",COUNTIFS(Setup!$F$13:$F$212,E512)=0),AND(F512&lt;&gt;"",COUNTIFS(Setup!$G$13:$G$212,F512)=0),AND(G512&lt;&gt;"",COUNTIFS(Setup!$H$13:$H$212,G512)=0),AND(H512&lt;&gt;"",COUNTIFS(Setup!$I$13:$I$212,H512)=0),AND(I512&lt;&gt;"",COUNTIFS(Setup!$J$13:$J$212,I512)=0),AND(J512&lt;&gt;"",COUNTIFS(Setup!$K$13:$K$212,J512)=0),AND(K512&lt;&gt;"",COUNTIFS(Setup!$L$13:$L$212,K512)=0),AND(L512&lt;&gt;"",COUNTIFS(Setup!$M$13:$M$212,L512)=0),AND(M512&lt;&gt;"",COUNTIFS(Setup!$N$13:$N$212,M512)=0),AND(N512&lt;&gt;"",COUNTIFS(Setup!$O$13:$O$212,N512)=0),AND(O512&lt;&gt;"",COUNTIFS(Setup!$P$13:$P$212,O512)=0),AND(P512&lt;&gt;"",COUNTIFS(Setup!$Q$13:$Q$212,P512)=0),AND(V512&lt;&gt;"",COUNTIFS(Setup!$R$13:$R$212,V512)=0),AND(W512&lt;&gt;"",COUNTIFS(Setup!$R$13:$R$212,W512)=0),AND(X512&lt;&gt;"",COUNTIFS(Setup!$S$13:$S$212,X512)=0),AND(Y512&lt;&gt;"",COUNTIFS(Setup!$S$13:$S$212,Y512)=0),AND(Z512&lt;&gt;"",COUNTIFS(Setup!$T$13:$T$212,Z512)=0)),"Use listed categories",IF(J512="Pending","Confirm work-relatedness",IF(COUNTIFS($AI$9:$AI$1008,AI512,$C$9:$C$1008,"&lt;&gt;"&amp;C512)&gt;0,"Event dates disagree",IF(OR(AND(Q512&lt;&gt;"",OR(NOT(ISNUMBER(Q512)),Q512&lt;0)),AND(R512&lt;&gt;"",OR(NOT(ISNUMBER(R512)),R512&lt;0)),AND(S512&lt;&gt;"",OR(NOT(ISNUMBER(S512)),S512&lt;0))),"Check days / cost",IF(AND(I512="Lost time",OR(NOT(ISNUMBER(Q512)),Q512&lt;1)),"Enter lost days",IF(AND(I512="Restricted / modified work",OR(NOT(ISNUMBER(R512)),R512&lt;1)),"Enter restricted days",IF(AND(Z512="Closed",NOT(ISNUMBER(AB512))),"Enter closure date",IF(AND(ISNUMBER(AB512),OR(AB512&lt;C512,AB512&gt;TODAY())),"Check closure date","Ready"))))))))))))))</f>
        <v/>
      </c>
    </row>
    <row r="513" spans="1:37" ht="24.95" customHeight="1">
      <c r="A513" s="17"/>
      <c r="B513" s="17"/>
      <c r="C513" s="18"/>
      <c r="D513" s="19"/>
      <c r="E513" s="20"/>
      <c r="F513" s="20"/>
      <c r="G513" s="20"/>
      <c r="H513" s="20"/>
      <c r="I513" s="20"/>
      <c r="J513" s="20"/>
      <c r="K513" s="20"/>
      <c r="L513" s="20"/>
      <c r="M513" s="20"/>
      <c r="N513" s="20"/>
      <c r="O513" s="20"/>
      <c r="P513" s="20"/>
      <c r="Q513" s="21"/>
      <c r="R513" s="21"/>
      <c r="S513" s="22"/>
      <c r="T513" s="20"/>
      <c r="U513" s="20"/>
      <c r="V513" s="20"/>
      <c r="W513" s="20"/>
      <c r="X513" s="20"/>
      <c r="Y513" s="20"/>
      <c r="Z513" s="20"/>
      <c r="AA513" s="20"/>
      <c r="AB513" s="18"/>
      <c r="AC513" s="20"/>
      <c r="AD513" s="15" t="str">
        <f t="shared" si="42"/>
        <v/>
      </c>
      <c r="AE513" s="16" t="str">
        <f t="shared" si="43"/>
        <v/>
      </c>
      <c r="AF513" s="15" t="str">
        <f t="shared" si="44"/>
        <v/>
      </c>
      <c r="AG513" s="15">
        <f t="shared" si="45"/>
        <v>0</v>
      </c>
      <c r="AH513" s="15">
        <f t="shared" si="46"/>
        <v>0</v>
      </c>
      <c r="AI513" s="15" t="str">
        <f t="shared" si="47"/>
        <v/>
      </c>
      <c r="AJ513" s="15" t="str">
        <f>IF(AI513="","",IF(COUNTIFS($AI$9:AI513,AI513)=1,1,0))</f>
        <v/>
      </c>
      <c r="AK513" s="15" t="str">
        <f ca="1">IF(COUNTA(A513:AC513)=0,"",IF(OR(NOT(ISNUMBER(C513)),C513&lt;1),"Missing / invalid date",IF(A513="","Missing case ID",IF(COUNTIFS($A$9:$A$1008,A513)&gt;1,"Duplicate case ID",IF(C513&gt;TODAY(),"Future incident date",IF(OR(E513="",F513="",G513="",H513="",I513="",J513=""),"Complete required fields",IF(OR(AND(E513&lt;&gt;"",COUNTIFS(Setup!$F$13:$F$212,E513)=0),AND(F513&lt;&gt;"",COUNTIFS(Setup!$G$13:$G$212,F513)=0),AND(G513&lt;&gt;"",COUNTIFS(Setup!$H$13:$H$212,G513)=0),AND(H513&lt;&gt;"",COUNTIFS(Setup!$I$13:$I$212,H513)=0),AND(I513&lt;&gt;"",COUNTIFS(Setup!$J$13:$J$212,I513)=0),AND(J513&lt;&gt;"",COUNTIFS(Setup!$K$13:$K$212,J513)=0),AND(K513&lt;&gt;"",COUNTIFS(Setup!$L$13:$L$212,K513)=0),AND(L513&lt;&gt;"",COUNTIFS(Setup!$M$13:$M$212,L513)=0),AND(M513&lt;&gt;"",COUNTIFS(Setup!$N$13:$N$212,M513)=0),AND(N513&lt;&gt;"",COUNTIFS(Setup!$O$13:$O$212,N513)=0),AND(O513&lt;&gt;"",COUNTIFS(Setup!$P$13:$P$212,O513)=0),AND(P513&lt;&gt;"",COUNTIFS(Setup!$Q$13:$Q$212,P513)=0),AND(V513&lt;&gt;"",COUNTIFS(Setup!$R$13:$R$212,V513)=0),AND(W513&lt;&gt;"",COUNTIFS(Setup!$R$13:$R$212,W513)=0),AND(X513&lt;&gt;"",COUNTIFS(Setup!$S$13:$S$212,X513)=0),AND(Y513&lt;&gt;"",COUNTIFS(Setup!$S$13:$S$212,Y513)=0),AND(Z513&lt;&gt;"",COUNTIFS(Setup!$T$13:$T$212,Z513)=0)),"Use listed categories",IF(J513="Pending","Confirm work-relatedness",IF(COUNTIFS($AI$9:$AI$1008,AI513,$C$9:$C$1008,"&lt;&gt;"&amp;C513)&gt;0,"Event dates disagree",IF(OR(AND(Q513&lt;&gt;"",OR(NOT(ISNUMBER(Q513)),Q513&lt;0)),AND(R513&lt;&gt;"",OR(NOT(ISNUMBER(R513)),R513&lt;0)),AND(S513&lt;&gt;"",OR(NOT(ISNUMBER(S513)),S513&lt;0))),"Check days / cost",IF(AND(I513="Lost time",OR(NOT(ISNUMBER(Q513)),Q513&lt;1)),"Enter lost days",IF(AND(I513="Restricted / modified work",OR(NOT(ISNUMBER(R513)),R513&lt;1)),"Enter restricted days",IF(AND(Z513="Closed",NOT(ISNUMBER(AB513))),"Enter closure date",IF(AND(ISNUMBER(AB513),OR(AB513&lt;C513,AB513&gt;TODAY())),"Check closure date","Ready"))))))))))))))</f>
        <v/>
      </c>
    </row>
    <row r="514" spans="1:37" ht="24.95" customHeight="1">
      <c r="A514" s="23"/>
      <c r="B514" s="23"/>
      <c r="C514" s="24"/>
      <c r="D514" s="25"/>
      <c r="E514" s="26"/>
      <c r="F514" s="26"/>
      <c r="G514" s="26"/>
      <c r="H514" s="26"/>
      <c r="I514" s="26"/>
      <c r="J514" s="26"/>
      <c r="K514" s="26"/>
      <c r="L514" s="26"/>
      <c r="M514" s="26"/>
      <c r="N514" s="26"/>
      <c r="O514" s="26"/>
      <c r="P514" s="26"/>
      <c r="Q514" s="27"/>
      <c r="R514" s="27"/>
      <c r="S514" s="28"/>
      <c r="T514" s="26"/>
      <c r="U514" s="26"/>
      <c r="V514" s="26"/>
      <c r="W514" s="26"/>
      <c r="X514" s="26"/>
      <c r="Y514" s="26"/>
      <c r="Z514" s="26"/>
      <c r="AA514" s="26"/>
      <c r="AB514" s="24"/>
      <c r="AC514" s="26"/>
      <c r="AD514" s="15" t="str">
        <f t="shared" si="42"/>
        <v/>
      </c>
      <c r="AE514" s="16" t="str">
        <f t="shared" si="43"/>
        <v/>
      </c>
      <c r="AF514" s="15" t="str">
        <f t="shared" si="44"/>
        <v/>
      </c>
      <c r="AG514" s="15">
        <f t="shared" si="45"/>
        <v>0</v>
      </c>
      <c r="AH514" s="15">
        <f t="shared" si="46"/>
        <v>0</v>
      </c>
      <c r="AI514" s="15" t="str">
        <f t="shared" si="47"/>
        <v/>
      </c>
      <c r="AJ514" s="15" t="str">
        <f>IF(AI514="","",IF(COUNTIFS($AI$9:AI514,AI514)=1,1,0))</f>
        <v/>
      </c>
      <c r="AK514" s="15" t="str">
        <f ca="1">IF(COUNTA(A514:AC514)=0,"",IF(OR(NOT(ISNUMBER(C514)),C514&lt;1),"Missing / invalid date",IF(A514="","Missing case ID",IF(COUNTIFS($A$9:$A$1008,A514)&gt;1,"Duplicate case ID",IF(C514&gt;TODAY(),"Future incident date",IF(OR(E514="",F514="",G514="",H514="",I514="",J514=""),"Complete required fields",IF(OR(AND(E514&lt;&gt;"",COUNTIFS(Setup!$F$13:$F$212,E514)=0),AND(F514&lt;&gt;"",COUNTIFS(Setup!$G$13:$G$212,F514)=0),AND(G514&lt;&gt;"",COUNTIFS(Setup!$H$13:$H$212,G514)=0),AND(H514&lt;&gt;"",COUNTIFS(Setup!$I$13:$I$212,H514)=0),AND(I514&lt;&gt;"",COUNTIFS(Setup!$J$13:$J$212,I514)=0),AND(J514&lt;&gt;"",COUNTIFS(Setup!$K$13:$K$212,J514)=0),AND(K514&lt;&gt;"",COUNTIFS(Setup!$L$13:$L$212,K514)=0),AND(L514&lt;&gt;"",COUNTIFS(Setup!$M$13:$M$212,L514)=0),AND(M514&lt;&gt;"",COUNTIFS(Setup!$N$13:$N$212,M514)=0),AND(N514&lt;&gt;"",COUNTIFS(Setup!$O$13:$O$212,N514)=0),AND(O514&lt;&gt;"",COUNTIFS(Setup!$P$13:$P$212,O514)=0),AND(P514&lt;&gt;"",COUNTIFS(Setup!$Q$13:$Q$212,P514)=0),AND(V514&lt;&gt;"",COUNTIFS(Setup!$R$13:$R$212,V514)=0),AND(W514&lt;&gt;"",COUNTIFS(Setup!$R$13:$R$212,W514)=0),AND(X514&lt;&gt;"",COUNTIFS(Setup!$S$13:$S$212,X514)=0),AND(Y514&lt;&gt;"",COUNTIFS(Setup!$S$13:$S$212,Y514)=0),AND(Z514&lt;&gt;"",COUNTIFS(Setup!$T$13:$T$212,Z514)=0)),"Use listed categories",IF(J514="Pending","Confirm work-relatedness",IF(COUNTIFS($AI$9:$AI$1008,AI514,$C$9:$C$1008,"&lt;&gt;"&amp;C514)&gt;0,"Event dates disagree",IF(OR(AND(Q514&lt;&gt;"",OR(NOT(ISNUMBER(Q514)),Q514&lt;0)),AND(R514&lt;&gt;"",OR(NOT(ISNUMBER(R514)),R514&lt;0)),AND(S514&lt;&gt;"",OR(NOT(ISNUMBER(S514)),S514&lt;0))),"Check days / cost",IF(AND(I514="Lost time",OR(NOT(ISNUMBER(Q514)),Q514&lt;1)),"Enter lost days",IF(AND(I514="Restricted / modified work",OR(NOT(ISNUMBER(R514)),R514&lt;1)),"Enter restricted days",IF(AND(Z514="Closed",NOT(ISNUMBER(AB514))),"Enter closure date",IF(AND(ISNUMBER(AB514),OR(AB514&lt;C514,AB514&gt;TODAY())),"Check closure date","Ready"))))))))))))))</f>
        <v/>
      </c>
    </row>
    <row r="515" spans="1:37" ht="24.95" customHeight="1">
      <c r="A515" s="17"/>
      <c r="B515" s="17"/>
      <c r="C515" s="18"/>
      <c r="D515" s="19"/>
      <c r="E515" s="20"/>
      <c r="F515" s="20"/>
      <c r="G515" s="20"/>
      <c r="H515" s="20"/>
      <c r="I515" s="20"/>
      <c r="J515" s="20"/>
      <c r="K515" s="20"/>
      <c r="L515" s="20"/>
      <c r="M515" s="20"/>
      <c r="N515" s="20"/>
      <c r="O515" s="20"/>
      <c r="P515" s="20"/>
      <c r="Q515" s="21"/>
      <c r="R515" s="21"/>
      <c r="S515" s="22"/>
      <c r="T515" s="20"/>
      <c r="U515" s="20"/>
      <c r="V515" s="20"/>
      <c r="W515" s="20"/>
      <c r="X515" s="20"/>
      <c r="Y515" s="20"/>
      <c r="Z515" s="20"/>
      <c r="AA515" s="20"/>
      <c r="AB515" s="18"/>
      <c r="AC515" s="20"/>
      <c r="AD515" s="15" t="str">
        <f t="shared" si="42"/>
        <v/>
      </c>
      <c r="AE515" s="16" t="str">
        <f t="shared" si="43"/>
        <v/>
      </c>
      <c r="AF515" s="15" t="str">
        <f t="shared" si="44"/>
        <v/>
      </c>
      <c r="AG515" s="15">
        <f t="shared" si="45"/>
        <v>0</v>
      </c>
      <c r="AH515" s="15">
        <f t="shared" si="46"/>
        <v>0</v>
      </c>
      <c r="AI515" s="15" t="str">
        <f t="shared" si="47"/>
        <v/>
      </c>
      <c r="AJ515" s="15" t="str">
        <f>IF(AI515="","",IF(COUNTIFS($AI$9:AI515,AI515)=1,1,0))</f>
        <v/>
      </c>
      <c r="AK515" s="15" t="str">
        <f ca="1">IF(COUNTA(A515:AC515)=0,"",IF(OR(NOT(ISNUMBER(C515)),C515&lt;1),"Missing / invalid date",IF(A515="","Missing case ID",IF(COUNTIFS($A$9:$A$1008,A515)&gt;1,"Duplicate case ID",IF(C515&gt;TODAY(),"Future incident date",IF(OR(E515="",F515="",G515="",H515="",I515="",J515=""),"Complete required fields",IF(OR(AND(E515&lt;&gt;"",COUNTIFS(Setup!$F$13:$F$212,E515)=0),AND(F515&lt;&gt;"",COUNTIFS(Setup!$G$13:$G$212,F515)=0),AND(G515&lt;&gt;"",COUNTIFS(Setup!$H$13:$H$212,G515)=0),AND(H515&lt;&gt;"",COUNTIFS(Setup!$I$13:$I$212,H515)=0),AND(I515&lt;&gt;"",COUNTIFS(Setup!$J$13:$J$212,I515)=0),AND(J515&lt;&gt;"",COUNTIFS(Setup!$K$13:$K$212,J515)=0),AND(K515&lt;&gt;"",COUNTIFS(Setup!$L$13:$L$212,K515)=0),AND(L515&lt;&gt;"",COUNTIFS(Setup!$M$13:$M$212,L515)=0),AND(M515&lt;&gt;"",COUNTIFS(Setup!$N$13:$N$212,M515)=0),AND(N515&lt;&gt;"",COUNTIFS(Setup!$O$13:$O$212,N515)=0),AND(O515&lt;&gt;"",COUNTIFS(Setup!$P$13:$P$212,O515)=0),AND(P515&lt;&gt;"",COUNTIFS(Setup!$Q$13:$Q$212,P515)=0),AND(V515&lt;&gt;"",COUNTIFS(Setup!$R$13:$R$212,V515)=0),AND(W515&lt;&gt;"",COUNTIFS(Setup!$R$13:$R$212,W515)=0),AND(X515&lt;&gt;"",COUNTIFS(Setup!$S$13:$S$212,X515)=0),AND(Y515&lt;&gt;"",COUNTIFS(Setup!$S$13:$S$212,Y515)=0),AND(Z515&lt;&gt;"",COUNTIFS(Setup!$T$13:$T$212,Z515)=0)),"Use listed categories",IF(J515="Pending","Confirm work-relatedness",IF(COUNTIFS($AI$9:$AI$1008,AI515,$C$9:$C$1008,"&lt;&gt;"&amp;C515)&gt;0,"Event dates disagree",IF(OR(AND(Q515&lt;&gt;"",OR(NOT(ISNUMBER(Q515)),Q515&lt;0)),AND(R515&lt;&gt;"",OR(NOT(ISNUMBER(R515)),R515&lt;0)),AND(S515&lt;&gt;"",OR(NOT(ISNUMBER(S515)),S515&lt;0))),"Check days / cost",IF(AND(I515="Lost time",OR(NOT(ISNUMBER(Q515)),Q515&lt;1)),"Enter lost days",IF(AND(I515="Restricted / modified work",OR(NOT(ISNUMBER(R515)),R515&lt;1)),"Enter restricted days",IF(AND(Z515="Closed",NOT(ISNUMBER(AB515))),"Enter closure date",IF(AND(ISNUMBER(AB515),OR(AB515&lt;C515,AB515&gt;TODAY())),"Check closure date","Ready"))))))))))))))</f>
        <v/>
      </c>
    </row>
    <row r="516" spans="1:37" ht="24.95" customHeight="1">
      <c r="A516" s="23"/>
      <c r="B516" s="23"/>
      <c r="C516" s="24"/>
      <c r="D516" s="25"/>
      <c r="E516" s="26"/>
      <c r="F516" s="26"/>
      <c r="G516" s="26"/>
      <c r="H516" s="26"/>
      <c r="I516" s="26"/>
      <c r="J516" s="26"/>
      <c r="K516" s="26"/>
      <c r="L516" s="26"/>
      <c r="M516" s="26"/>
      <c r="N516" s="26"/>
      <c r="O516" s="26"/>
      <c r="P516" s="26"/>
      <c r="Q516" s="27"/>
      <c r="R516" s="27"/>
      <c r="S516" s="28"/>
      <c r="T516" s="26"/>
      <c r="U516" s="26"/>
      <c r="V516" s="26"/>
      <c r="W516" s="26"/>
      <c r="X516" s="26"/>
      <c r="Y516" s="26"/>
      <c r="Z516" s="26"/>
      <c r="AA516" s="26"/>
      <c r="AB516" s="24"/>
      <c r="AC516" s="26"/>
      <c r="AD516" s="15" t="str">
        <f t="shared" si="42"/>
        <v/>
      </c>
      <c r="AE516" s="16" t="str">
        <f t="shared" si="43"/>
        <v/>
      </c>
      <c r="AF516" s="15" t="str">
        <f t="shared" si="44"/>
        <v/>
      </c>
      <c r="AG516" s="15">
        <f t="shared" si="45"/>
        <v>0</v>
      </c>
      <c r="AH516" s="15">
        <f t="shared" si="46"/>
        <v>0</v>
      </c>
      <c r="AI516" s="15" t="str">
        <f t="shared" si="47"/>
        <v/>
      </c>
      <c r="AJ516" s="15" t="str">
        <f>IF(AI516="","",IF(COUNTIFS($AI$9:AI516,AI516)=1,1,0))</f>
        <v/>
      </c>
      <c r="AK516" s="15" t="str">
        <f ca="1">IF(COUNTA(A516:AC516)=0,"",IF(OR(NOT(ISNUMBER(C516)),C516&lt;1),"Missing / invalid date",IF(A516="","Missing case ID",IF(COUNTIFS($A$9:$A$1008,A516)&gt;1,"Duplicate case ID",IF(C516&gt;TODAY(),"Future incident date",IF(OR(E516="",F516="",G516="",H516="",I516="",J516=""),"Complete required fields",IF(OR(AND(E516&lt;&gt;"",COUNTIFS(Setup!$F$13:$F$212,E516)=0),AND(F516&lt;&gt;"",COUNTIFS(Setup!$G$13:$G$212,F516)=0),AND(G516&lt;&gt;"",COUNTIFS(Setup!$H$13:$H$212,G516)=0),AND(H516&lt;&gt;"",COUNTIFS(Setup!$I$13:$I$212,H516)=0),AND(I516&lt;&gt;"",COUNTIFS(Setup!$J$13:$J$212,I516)=0),AND(J516&lt;&gt;"",COUNTIFS(Setup!$K$13:$K$212,J516)=0),AND(K516&lt;&gt;"",COUNTIFS(Setup!$L$13:$L$212,K516)=0),AND(L516&lt;&gt;"",COUNTIFS(Setup!$M$13:$M$212,L516)=0),AND(M516&lt;&gt;"",COUNTIFS(Setup!$N$13:$N$212,M516)=0),AND(N516&lt;&gt;"",COUNTIFS(Setup!$O$13:$O$212,N516)=0),AND(O516&lt;&gt;"",COUNTIFS(Setup!$P$13:$P$212,O516)=0),AND(P516&lt;&gt;"",COUNTIFS(Setup!$Q$13:$Q$212,P516)=0),AND(V516&lt;&gt;"",COUNTIFS(Setup!$R$13:$R$212,V516)=0),AND(W516&lt;&gt;"",COUNTIFS(Setup!$R$13:$R$212,W516)=0),AND(X516&lt;&gt;"",COUNTIFS(Setup!$S$13:$S$212,X516)=0),AND(Y516&lt;&gt;"",COUNTIFS(Setup!$S$13:$S$212,Y516)=0),AND(Z516&lt;&gt;"",COUNTIFS(Setup!$T$13:$T$212,Z516)=0)),"Use listed categories",IF(J516="Pending","Confirm work-relatedness",IF(COUNTIFS($AI$9:$AI$1008,AI516,$C$9:$C$1008,"&lt;&gt;"&amp;C516)&gt;0,"Event dates disagree",IF(OR(AND(Q516&lt;&gt;"",OR(NOT(ISNUMBER(Q516)),Q516&lt;0)),AND(R516&lt;&gt;"",OR(NOT(ISNUMBER(R516)),R516&lt;0)),AND(S516&lt;&gt;"",OR(NOT(ISNUMBER(S516)),S516&lt;0))),"Check days / cost",IF(AND(I516="Lost time",OR(NOT(ISNUMBER(Q516)),Q516&lt;1)),"Enter lost days",IF(AND(I516="Restricted / modified work",OR(NOT(ISNUMBER(R516)),R516&lt;1)),"Enter restricted days",IF(AND(Z516="Closed",NOT(ISNUMBER(AB516))),"Enter closure date",IF(AND(ISNUMBER(AB516),OR(AB516&lt;C516,AB516&gt;TODAY())),"Check closure date","Ready"))))))))))))))</f>
        <v/>
      </c>
    </row>
    <row r="517" spans="1:37" ht="24.95" customHeight="1">
      <c r="A517" s="17"/>
      <c r="B517" s="17"/>
      <c r="C517" s="18"/>
      <c r="D517" s="19"/>
      <c r="E517" s="20"/>
      <c r="F517" s="20"/>
      <c r="G517" s="20"/>
      <c r="H517" s="20"/>
      <c r="I517" s="20"/>
      <c r="J517" s="20"/>
      <c r="K517" s="20"/>
      <c r="L517" s="20"/>
      <c r="M517" s="20"/>
      <c r="N517" s="20"/>
      <c r="O517" s="20"/>
      <c r="P517" s="20"/>
      <c r="Q517" s="21"/>
      <c r="R517" s="21"/>
      <c r="S517" s="22"/>
      <c r="T517" s="20"/>
      <c r="U517" s="20"/>
      <c r="V517" s="20"/>
      <c r="W517" s="20"/>
      <c r="X517" s="20"/>
      <c r="Y517" s="20"/>
      <c r="Z517" s="20"/>
      <c r="AA517" s="20"/>
      <c r="AB517" s="18"/>
      <c r="AC517" s="20"/>
      <c r="AD517" s="15" t="str">
        <f t="shared" si="42"/>
        <v/>
      </c>
      <c r="AE517" s="16" t="str">
        <f t="shared" si="43"/>
        <v/>
      </c>
      <c r="AF517" s="15" t="str">
        <f t="shared" si="44"/>
        <v/>
      </c>
      <c r="AG517" s="15">
        <f t="shared" si="45"/>
        <v>0</v>
      </c>
      <c r="AH517" s="15">
        <f t="shared" si="46"/>
        <v>0</v>
      </c>
      <c r="AI517" s="15" t="str">
        <f t="shared" si="47"/>
        <v/>
      </c>
      <c r="AJ517" s="15" t="str">
        <f>IF(AI517="","",IF(COUNTIFS($AI$9:AI517,AI517)=1,1,0))</f>
        <v/>
      </c>
      <c r="AK517" s="15" t="str">
        <f ca="1">IF(COUNTA(A517:AC517)=0,"",IF(OR(NOT(ISNUMBER(C517)),C517&lt;1),"Missing / invalid date",IF(A517="","Missing case ID",IF(COUNTIFS($A$9:$A$1008,A517)&gt;1,"Duplicate case ID",IF(C517&gt;TODAY(),"Future incident date",IF(OR(E517="",F517="",G517="",H517="",I517="",J517=""),"Complete required fields",IF(OR(AND(E517&lt;&gt;"",COUNTIFS(Setup!$F$13:$F$212,E517)=0),AND(F517&lt;&gt;"",COUNTIFS(Setup!$G$13:$G$212,F517)=0),AND(G517&lt;&gt;"",COUNTIFS(Setup!$H$13:$H$212,G517)=0),AND(H517&lt;&gt;"",COUNTIFS(Setup!$I$13:$I$212,H517)=0),AND(I517&lt;&gt;"",COUNTIFS(Setup!$J$13:$J$212,I517)=0),AND(J517&lt;&gt;"",COUNTIFS(Setup!$K$13:$K$212,J517)=0),AND(K517&lt;&gt;"",COUNTIFS(Setup!$L$13:$L$212,K517)=0),AND(L517&lt;&gt;"",COUNTIFS(Setup!$M$13:$M$212,L517)=0),AND(M517&lt;&gt;"",COUNTIFS(Setup!$N$13:$N$212,M517)=0),AND(N517&lt;&gt;"",COUNTIFS(Setup!$O$13:$O$212,N517)=0),AND(O517&lt;&gt;"",COUNTIFS(Setup!$P$13:$P$212,O517)=0),AND(P517&lt;&gt;"",COUNTIFS(Setup!$Q$13:$Q$212,P517)=0),AND(V517&lt;&gt;"",COUNTIFS(Setup!$R$13:$R$212,V517)=0),AND(W517&lt;&gt;"",COUNTIFS(Setup!$R$13:$R$212,W517)=0),AND(X517&lt;&gt;"",COUNTIFS(Setup!$S$13:$S$212,X517)=0),AND(Y517&lt;&gt;"",COUNTIFS(Setup!$S$13:$S$212,Y517)=0),AND(Z517&lt;&gt;"",COUNTIFS(Setup!$T$13:$T$212,Z517)=0)),"Use listed categories",IF(J517="Pending","Confirm work-relatedness",IF(COUNTIFS($AI$9:$AI$1008,AI517,$C$9:$C$1008,"&lt;&gt;"&amp;C517)&gt;0,"Event dates disagree",IF(OR(AND(Q517&lt;&gt;"",OR(NOT(ISNUMBER(Q517)),Q517&lt;0)),AND(R517&lt;&gt;"",OR(NOT(ISNUMBER(R517)),R517&lt;0)),AND(S517&lt;&gt;"",OR(NOT(ISNUMBER(S517)),S517&lt;0))),"Check days / cost",IF(AND(I517="Lost time",OR(NOT(ISNUMBER(Q517)),Q517&lt;1)),"Enter lost days",IF(AND(I517="Restricted / modified work",OR(NOT(ISNUMBER(R517)),R517&lt;1)),"Enter restricted days",IF(AND(Z517="Closed",NOT(ISNUMBER(AB517))),"Enter closure date",IF(AND(ISNUMBER(AB517),OR(AB517&lt;C517,AB517&gt;TODAY())),"Check closure date","Ready"))))))))))))))</f>
        <v/>
      </c>
    </row>
    <row r="518" spans="1:37" ht="24.95" customHeight="1">
      <c r="A518" s="23"/>
      <c r="B518" s="23"/>
      <c r="C518" s="24"/>
      <c r="D518" s="25"/>
      <c r="E518" s="26"/>
      <c r="F518" s="26"/>
      <c r="G518" s="26"/>
      <c r="H518" s="26"/>
      <c r="I518" s="26"/>
      <c r="J518" s="26"/>
      <c r="K518" s="26"/>
      <c r="L518" s="26"/>
      <c r="M518" s="26"/>
      <c r="N518" s="26"/>
      <c r="O518" s="26"/>
      <c r="P518" s="26"/>
      <c r="Q518" s="27"/>
      <c r="R518" s="27"/>
      <c r="S518" s="28"/>
      <c r="T518" s="26"/>
      <c r="U518" s="26"/>
      <c r="V518" s="26"/>
      <c r="W518" s="26"/>
      <c r="X518" s="26"/>
      <c r="Y518" s="26"/>
      <c r="Z518" s="26"/>
      <c r="AA518" s="26"/>
      <c r="AB518" s="24"/>
      <c r="AC518" s="26"/>
      <c r="AD518" s="15" t="str">
        <f t="shared" si="42"/>
        <v/>
      </c>
      <c r="AE518" s="16" t="str">
        <f t="shared" si="43"/>
        <v/>
      </c>
      <c r="AF518" s="15" t="str">
        <f t="shared" si="44"/>
        <v/>
      </c>
      <c r="AG518" s="15">
        <f t="shared" si="45"/>
        <v>0</v>
      </c>
      <c r="AH518" s="15">
        <f t="shared" si="46"/>
        <v>0</v>
      </c>
      <c r="AI518" s="15" t="str">
        <f t="shared" si="47"/>
        <v/>
      </c>
      <c r="AJ518" s="15" t="str">
        <f>IF(AI518="","",IF(COUNTIFS($AI$9:AI518,AI518)=1,1,0))</f>
        <v/>
      </c>
      <c r="AK518" s="15" t="str">
        <f ca="1">IF(COUNTA(A518:AC518)=0,"",IF(OR(NOT(ISNUMBER(C518)),C518&lt;1),"Missing / invalid date",IF(A518="","Missing case ID",IF(COUNTIFS($A$9:$A$1008,A518)&gt;1,"Duplicate case ID",IF(C518&gt;TODAY(),"Future incident date",IF(OR(E518="",F518="",G518="",H518="",I518="",J518=""),"Complete required fields",IF(OR(AND(E518&lt;&gt;"",COUNTIFS(Setup!$F$13:$F$212,E518)=0),AND(F518&lt;&gt;"",COUNTIFS(Setup!$G$13:$G$212,F518)=0),AND(G518&lt;&gt;"",COUNTIFS(Setup!$H$13:$H$212,G518)=0),AND(H518&lt;&gt;"",COUNTIFS(Setup!$I$13:$I$212,H518)=0),AND(I518&lt;&gt;"",COUNTIFS(Setup!$J$13:$J$212,I518)=0),AND(J518&lt;&gt;"",COUNTIFS(Setup!$K$13:$K$212,J518)=0),AND(K518&lt;&gt;"",COUNTIFS(Setup!$L$13:$L$212,K518)=0),AND(L518&lt;&gt;"",COUNTIFS(Setup!$M$13:$M$212,L518)=0),AND(M518&lt;&gt;"",COUNTIFS(Setup!$N$13:$N$212,M518)=0),AND(N518&lt;&gt;"",COUNTIFS(Setup!$O$13:$O$212,N518)=0),AND(O518&lt;&gt;"",COUNTIFS(Setup!$P$13:$P$212,O518)=0),AND(P518&lt;&gt;"",COUNTIFS(Setup!$Q$13:$Q$212,P518)=0),AND(V518&lt;&gt;"",COUNTIFS(Setup!$R$13:$R$212,V518)=0),AND(W518&lt;&gt;"",COUNTIFS(Setup!$R$13:$R$212,W518)=0),AND(X518&lt;&gt;"",COUNTIFS(Setup!$S$13:$S$212,X518)=0),AND(Y518&lt;&gt;"",COUNTIFS(Setup!$S$13:$S$212,Y518)=0),AND(Z518&lt;&gt;"",COUNTIFS(Setup!$T$13:$T$212,Z518)=0)),"Use listed categories",IF(J518="Pending","Confirm work-relatedness",IF(COUNTIFS($AI$9:$AI$1008,AI518,$C$9:$C$1008,"&lt;&gt;"&amp;C518)&gt;0,"Event dates disagree",IF(OR(AND(Q518&lt;&gt;"",OR(NOT(ISNUMBER(Q518)),Q518&lt;0)),AND(R518&lt;&gt;"",OR(NOT(ISNUMBER(R518)),R518&lt;0)),AND(S518&lt;&gt;"",OR(NOT(ISNUMBER(S518)),S518&lt;0))),"Check days / cost",IF(AND(I518="Lost time",OR(NOT(ISNUMBER(Q518)),Q518&lt;1)),"Enter lost days",IF(AND(I518="Restricted / modified work",OR(NOT(ISNUMBER(R518)),R518&lt;1)),"Enter restricted days",IF(AND(Z518="Closed",NOT(ISNUMBER(AB518))),"Enter closure date",IF(AND(ISNUMBER(AB518),OR(AB518&lt;C518,AB518&gt;TODAY())),"Check closure date","Ready"))))))))))))))</f>
        <v/>
      </c>
    </row>
    <row r="519" spans="1:37" ht="24.95" customHeight="1">
      <c r="A519" s="17"/>
      <c r="B519" s="17"/>
      <c r="C519" s="18"/>
      <c r="D519" s="19"/>
      <c r="E519" s="20"/>
      <c r="F519" s="20"/>
      <c r="G519" s="20"/>
      <c r="H519" s="20"/>
      <c r="I519" s="20"/>
      <c r="J519" s="20"/>
      <c r="K519" s="20"/>
      <c r="L519" s="20"/>
      <c r="M519" s="20"/>
      <c r="N519" s="20"/>
      <c r="O519" s="20"/>
      <c r="P519" s="20"/>
      <c r="Q519" s="21"/>
      <c r="R519" s="21"/>
      <c r="S519" s="22"/>
      <c r="T519" s="20"/>
      <c r="U519" s="20"/>
      <c r="V519" s="20"/>
      <c r="W519" s="20"/>
      <c r="X519" s="20"/>
      <c r="Y519" s="20"/>
      <c r="Z519" s="20"/>
      <c r="AA519" s="20"/>
      <c r="AB519" s="18"/>
      <c r="AC519" s="20"/>
      <c r="AD519" s="15" t="str">
        <f t="shared" si="42"/>
        <v/>
      </c>
      <c r="AE519" s="16" t="str">
        <f t="shared" si="43"/>
        <v/>
      </c>
      <c r="AF519" s="15" t="str">
        <f t="shared" si="44"/>
        <v/>
      </c>
      <c r="AG519" s="15">
        <f t="shared" si="45"/>
        <v>0</v>
      </c>
      <c r="AH519" s="15">
        <f t="shared" si="46"/>
        <v>0</v>
      </c>
      <c r="AI519" s="15" t="str">
        <f t="shared" si="47"/>
        <v/>
      </c>
      <c r="AJ519" s="15" t="str">
        <f>IF(AI519="","",IF(COUNTIFS($AI$9:AI519,AI519)=1,1,0))</f>
        <v/>
      </c>
      <c r="AK519" s="15" t="str">
        <f ca="1">IF(COUNTA(A519:AC519)=0,"",IF(OR(NOT(ISNUMBER(C519)),C519&lt;1),"Missing / invalid date",IF(A519="","Missing case ID",IF(COUNTIFS($A$9:$A$1008,A519)&gt;1,"Duplicate case ID",IF(C519&gt;TODAY(),"Future incident date",IF(OR(E519="",F519="",G519="",H519="",I519="",J519=""),"Complete required fields",IF(OR(AND(E519&lt;&gt;"",COUNTIFS(Setup!$F$13:$F$212,E519)=0),AND(F519&lt;&gt;"",COUNTIFS(Setup!$G$13:$G$212,F519)=0),AND(G519&lt;&gt;"",COUNTIFS(Setup!$H$13:$H$212,G519)=0),AND(H519&lt;&gt;"",COUNTIFS(Setup!$I$13:$I$212,H519)=0),AND(I519&lt;&gt;"",COUNTIFS(Setup!$J$13:$J$212,I519)=0),AND(J519&lt;&gt;"",COUNTIFS(Setup!$K$13:$K$212,J519)=0),AND(K519&lt;&gt;"",COUNTIFS(Setup!$L$13:$L$212,K519)=0),AND(L519&lt;&gt;"",COUNTIFS(Setup!$M$13:$M$212,L519)=0),AND(M519&lt;&gt;"",COUNTIFS(Setup!$N$13:$N$212,M519)=0),AND(N519&lt;&gt;"",COUNTIFS(Setup!$O$13:$O$212,N519)=0),AND(O519&lt;&gt;"",COUNTIFS(Setup!$P$13:$P$212,O519)=0),AND(P519&lt;&gt;"",COUNTIFS(Setup!$Q$13:$Q$212,P519)=0),AND(V519&lt;&gt;"",COUNTIFS(Setup!$R$13:$R$212,V519)=0),AND(W519&lt;&gt;"",COUNTIFS(Setup!$R$13:$R$212,W519)=0),AND(X519&lt;&gt;"",COUNTIFS(Setup!$S$13:$S$212,X519)=0),AND(Y519&lt;&gt;"",COUNTIFS(Setup!$S$13:$S$212,Y519)=0),AND(Z519&lt;&gt;"",COUNTIFS(Setup!$T$13:$T$212,Z519)=0)),"Use listed categories",IF(J519="Pending","Confirm work-relatedness",IF(COUNTIFS($AI$9:$AI$1008,AI519,$C$9:$C$1008,"&lt;&gt;"&amp;C519)&gt;0,"Event dates disagree",IF(OR(AND(Q519&lt;&gt;"",OR(NOT(ISNUMBER(Q519)),Q519&lt;0)),AND(R519&lt;&gt;"",OR(NOT(ISNUMBER(R519)),R519&lt;0)),AND(S519&lt;&gt;"",OR(NOT(ISNUMBER(S519)),S519&lt;0))),"Check days / cost",IF(AND(I519="Lost time",OR(NOT(ISNUMBER(Q519)),Q519&lt;1)),"Enter lost days",IF(AND(I519="Restricted / modified work",OR(NOT(ISNUMBER(R519)),R519&lt;1)),"Enter restricted days",IF(AND(Z519="Closed",NOT(ISNUMBER(AB519))),"Enter closure date",IF(AND(ISNUMBER(AB519),OR(AB519&lt;C519,AB519&gt;TODAY())),"Check closure date","Ready"))))))))))))))</f>
        <v/>
      </c>
    </row>
    <row r="520" spans="1:37" ht="24.95" customHeight="1">
      <c r="A520" s="23"/>
      <c r="B520" s="23"/>
      <c r="C520" s="24"/>
      <c r="D520" s="25"/>
      <c r="E520" s="26"/>
      <c r="F520" s="26"/>
      <c r="G520" s="26"/>
      <c r="H520" s="26"/>
      <c r="I520" s="26"/>
      <c r="J520" s="26"/>
      <c r="K520" s="26"/>
      <c r="L520" s="26"/>
      <c r="M520" s="26"/>
      <c r="N520" s="26"/>
      <c r="O520" s="26"/>
      <c r="P520" s="26"/>
      <c r="Q520" s="27"/>
      <c r="R520" s="27"/>
      <c r="S520" s="28"/>
      <c r="T520" s="26"/>
      <c r="U520" s="26"/>
      <c r="V520" s="26"/>
      <c r="W520" s="26"/>
      <c r="X520" s="26"/>
      <c r="Y520" s="26"/>
      <c r="Z520" s="26"/>
      <c r="AA520" s="26"/>
      <c r="AB520" s="24"/>
      <c r="AC520" s="26"/>
      <c r="AD520" s="15" t="str">
        <f t="shared" si="42"/>
        <v/>
      </c>
      <c r="AE520" s="16" t="str">
        <f t="shared" si="43"/>
        <v/>
      </c>
      <c r="AF520" s="15" t="str">
        <f t="shared" si="44"/>
        <v/>
      </c>
      <c r="AG520" s="15">
        <f t="shared" si="45"/>
        <v>0</v>
      </c>
      <c r="AH520" s="15">
        <f t="shared" si="46"/>
        <v>0</v>
      </c>
      <c r="AI520" s="15" t="str">
        <f t="shared" si="47"/>
        <v/>
      </c>
      <c r="AJ520" s="15" t="str">
        <f>IF(AI520="","",IF(COUNTIFS($AI$9:AI520,AI520)=1,1,0))</f>
        <v/>
      </c>
      <c r="AK520" s="15" t="str">
        <f ca="1">IF(COUNTA(A520:AC520)=0,"",IF(OR(NOT(ISNUMBER(C520)),C520&lt;1),"Missing / invalid date",IF(A520="","Missing case ID",IF(COUNTIFS($A$9:$A$1008,A520)&gt;1,"Duplicate case ID",IF(C520&gt;TODAY(),"Future incident date",IF(OR(E520="",F520="",G520="",H520="",I520="",J520=""),"Complete required fields",IF(OR(AND(E520&lt;&gt;"",COUNTIFS(Setup!$F$13:$F$212,E520)=0),AND(F520&lt;&gt;"",COUNTIFS(Setup!$G$13:$G$212,F520)=0),AND(G520&lt;&gt;"",COUNTIFS(Setup!$H$13:$H$212,G520)=0),AND(H520&lt;&gt;"",COUNTIFS(Setup!$I$13:$I$212,H520)=0),AND(I520&lt;&gt;"",COUNTIFS(Setup!$J$13:$J$212,I520)=0),AND(J520&lt;&gt;"",COUNTIFS(Setup!$K$13:$K$212,J520)=0),AND(K520&lt;&gt;"",COUNTIFS(Setup!$L$13:$L$212,K520)=0),AND(L520&lt;&gt;"",COUNTIFS(Setup!$M$13:$M$212,L520)=0),AND(M520&lt;&gt;"",COUNTIFS(Setup!$N$13:$N$212,M520)=0),AND(N520&lt;&gt;"",COUNTIFS(Setup!$O$13:$O$212,N520)=0),AND(O520&lt;&gt;"",COUNTIFS(Setup!$P$13:$P$212,O520)=0),AND(P520&lt;&gt;"",COUNTIFS(Setup!$Q$13:$Q$212,P520)=0),AND(V520&lt;&gt;"",COUNTIFS(Setup!$R$13:$R$212,V520)=0),AND(W520&lt;&gt;"",COUNTIFS(Setup!$R$13:$R$212,W520)=0),AND(X520&lt;&gt;"",COUNTIFS(Setup!$S$13:$S$212,X520)=0),AND(Y520&lt;&gt;"",COUNTIFS(Setup!$S$13:$S$212,Y520)=0),AND(Z520&lt;&gt;"",COUNTIFS(Setup!$T$13:$T$212,Z520)=0)),"Use listed categories",IF(J520="Pending","Confirm work-relatedness",IF(COUNTIFS($AI$9:$AI$1008,AI520,$C$9:$C$1008,"&lt;&gt;"&amp;C520)&gt;0,"Event dates disagree",IF(OR(AND(Q520&lt;&gt;"",OR(NOT(ISNUMBER(Q520)),Q520&lt;0)),AND(R520&lt;&gt;"",OR(NOT(ISNUMBER(R520)),R520&lt;0)),AND(S520&lt;&gt;"",OR(NOT(ISNUMBER(S520)),S520&lt;0))),"Check days / cost",IF(AND(I520="Lost time",OR(NOT(ISNUMBER(Q520)),Q520&lt;1)),"Enter lost days",IF(AND(I520="Restricted / modified work",OR(NOT(ISNUMBER(R520)),R520&lt;1)),"Enter restricted days",IF(AND(Z520="Closed",NOT(ISNUMBER(AB520))),"Enter closure date",IF(AND(ISNUMBER(AB520),OR(AB520&lt;C520,AB520&gt;TODAY())),"Check closure date","Ready"))))))))))))))</f>
        <v/>
      </c>
    </row>
    <row r="521" spans="1:37" ht="24.95" customHeight="1">
      <c r="A521" s="17"/>
      <c r="B521" s="17"/>
      <c r="C521" s="18"/>
      <c r="D521" s="19"/>
      <c r="E521" s="20"/>
      <c r="F521" s="20"/>
      <c r="G521" s="20"/>
      <c r="H521" s="20"/>
      <c r="I521" s="20"/>
      <c r="J521" s="20"/>
      <c r="K521" s="20"/>
      <c r="L521" s="20"/>
      <c r="M521" s="20"/>
      <c r="N521" s="20"/>
      <c r="O521" s="20"/>
      <c r="P521" s="20"/>
      <c r="Q521" s="21"/>
      <c r="R521" s="21"/>
      <c r="S521" s="22"/>
      <c r="T521" s="20"/>
      <c r="U521" s="20"/>
      <c r="V521" s="20"/>
      <c r="W521" s="20"/>
      <c r="X521" s="20"/>
      <c r="Y521" s="20"/>
      <c r="Z521" s="20"/>
      <c r="AA521" s="20"/>
      <c r="AB521" s="18"/>
      <c r="AC521" s="20"/>
      <c r="AD521" s="15" t="str">
        <f t="shared" ref="AD521:AD584" si="48">IF(ISNUMBER(C521),YEAR(C521),"")</f>
        <v/>
      </c>
      <c r="AE521" s="16" t="str">
        <f t="shared" ref="AE521:AE584" si="49">IF(ISNUMBER(C521),DATE(YEAR(C521),MONTH(C521),1),"")</f>
        <v/>
      </c>
      <c r="AF521" s="15" t="str">
        <f t="shared" ref="AF521:AF584" si="50">IF(ISNUMBER(C521),TEXT(C521,"ddd"),"")</f>
        <v/>
      </c>
      <c r="AG521" s="15">
        <f t="shared" ref="AG521:AG584" si="51">IF(AND(J521="Yes",OR(G521="Employee",G521="Contractor")),IF(OR(I521="Medical treatment",I521="Restricted / modified work",I521="Lost time",I521="Fatality",I521="Other recordable"),1,0),0)</f>
        <v>0</v>
      </c>
      <c r="AH521" s="15">
        <f t="shared" ref="AH521:AH584" si="52">IF(AND(J521="Yes",OR(G521="Employee",G521="Contractor")),IF(OR(I521="Lost time",I521="Fatality"),1,0),0)</f>
        <v>0</v>
      </c>
      <c r="AI521" s="15" t="str">
        <f t="shared" ref="AI521:AI584" si="53">IF(COUNTA(A521:AC521)=0,"",IF(B521="","C:"&amp;A521,"E:"&amp;B521))</f>
        <v/>
      </c>
      <c r="AJ521" s="15" t="str">
        <f>IF(AI521="","",IF(COUNTIFS($AI$9:AI521,AI521)=1,1,0))</f>
        <v/>
      </c>
      <c r="AK521" s="15" t="str">
        <f ca="1">IF(COUNTA(A521:AC521)=0,"",IF(OR(NOT(ISNUMBER(C521)),C521&lt;1),"Missing / invalid date",IF(A521="","Missing case ID",IF(COUNTIFS($A$9:$A$1008,A521)&gt;1,"Duplicate case ID",IF(C521&gt;TODAY(),"Future incident date",IF(OR(E521="",F521="",G521="",H521="",I521="",J521=""),"Complete required fields",IF(OR(AND(E521&lt;&gt;"",COUNTIFS(Setup!$F$13:$F$212,E521)=0),AND(F521&lt;&gt;"",COUNTIFS(Setup!$G$13:$G$212,F521)=0),AND(G521&lt;&gt;"",COUNTIFS(Setup!$H$13:$H$212,G521)=0),AND(H521&lt;&gt;"",COUNTIFS(Setup!$I$13:$I$212,H521)=0),AND(I521&lt;&gt;"",COUNTIFS(Setup!$J$13:$J$212,I521)=0),AND(J521&lt;&gt;"",COUNTIFS(Setup!$K$13:$K$212,J521)=0),AND(K521&lt;&gt;"",COUNTIFS(Setup!$L$13:$L$212,K521)=0),AND(L521&lt;&gt;"",COUNTIFS(Setup!$M$13:$M$212,L521)=0),AND(M521&lt;&gt;"",COUNTIFS(Setup!$N$13:$N$212,M521)=0),AND(N521&lt;&gt;"",COUNTIFS(Setup!$O$13:$O$212,N521)=0),AND(O521&lt;&gt;"",COUNTIFS(Setup!$P$13:$P$212,O521)=0),AND(P521&lt;&gt;"",COUNTIFS(Setup!$Q$13:$Q$212,P521)=0),AND(V521&lt;&gt;"",COUNTIFS(Setup!$R$13:$R$212,V521)=0),AND(W521&lt;&gt;"",COUNTIFS(Setup!$R$13:$R$212,W521)=0),AND(X521&lt;&gt;"",COUNTIFS(Setup!$S$13:$S$212,X521)=0),AND(Y521&lt;&gt;"",COUNTIFS(Setup!$S$13:$S$212,Y521)=0),AND(Z521&lt;&gt;"",COUNTIFS(Setup!$T$13:$T$212,Z521)=0)),"Use listed categories",IF(J521="Pending","Confirm work-relatedness",IF(COUNTIFS($AI$9:$AI$1008,AI521,$C$9:$C$1008,"&lt;&gt;"&amp;C521)&gt;0,"Event dates disagree",IF(OR(AND(Q521&lt;&gt;"",OR(NOT(ISNUMBER(Q521)),Q521&lt;0)),AND(R521&lt;&gt;"",OR(NOT(ISNUMBER(R521)),R521&lt;0)),AND(S521&lt;&gt;"",OR(NOT(ISNUMBER(S521)),S521&lt;0))),"Check days / cost",IF(AND(I521="Lost time",OR(NOT(ISNUMBER(Q521)),Q521&lt;1)),"Enter lost days",IF(AND(I521="Restricted / modified work",OR(NOT(ISNUMBER(R521)),R521&lt;1)),"Enter restricted days",IF(AND(Z521="Closed",NOT(ISNUMBER(AB521))),"Enter closure date",IF(AND(ISNUMBER(AB521),OR(AB521&lt;C521,AB521&gt;TODAY())),"Check closure date","Ready"))))))))))))))</f>
        <v/>
      </c>
    </row>
    <row r="522" spans="1:37" ht="24.95" customHeight="1">
      <c r="A522" s="23"/>
      <c r="B522" s="23"/>
      <c r="C522" s="24"/>
      <c r="D522" s="25"/>
      <c r="E522" s="26"/>
      <c r="F522" s="26"/>
      <c r="G522" s="26"/>
      <c r="H522" s="26"/>
      <c r="I522" s="26"/>
      <c r="J522" s="26"/>
      <c r="K522" s="26"/>
      <c r="L522" s="26"/>
      <c r="M522" s="26"/>
      <c r="N522" s="26"/>
      <c r="O522" s="26"/>
      <c r="P522" s="26"/>
      <c r="Q522" s="27"/>
      <c r="R522" s="27"/>
      <c r="S522" s="28"/>
      <c r="T522" s="26"/>
      <c r="U522" s="26"/>
      <c r="V522" s="26"/>
      <c r="W522" s="26"/>
      <c r="X522" s="26"/>
      <c r="Y522" s="26"/>
      <c r="Z522" s="26"/>
      <c r="AA522" s="26"/>
      <c r="AB522" s="24"/>
      <c r="AC522" s="26"/>
      <c r="AD522" s="15" t="str">
        <f t="shared" si="48"/>
        <v/>
      </c>
      <c r="AE522" s="16" t="str">
        <f t="shared" si="49"/>
        <v/>
      </c>
      <c r="AF522" s="15" t="str">
        <f t="shared" si="50"/>
        <v/>
      </c>
      <c r="AG522" s="15">
        <f t="shared" si="51"/>
        <v>0</v>
      </c>
      <c r="AH522" s="15">
        <f t="shared" si="52"/>
        <v>0</v>
      </c>
      <c r="AI522" s="15" t="str">
        <f t="shared" si="53"/>
        <v/>
      </c>
      <c r="AJ522" s="15" t="str">
        <f>IF(AI522="","",IF(COUNTIFS($AI$9:AI522,AI522)=1,1,0))</f>
        <v/>
      </c>
      <c r="AK522" s="15" t="str">
        <f ca="1">IF(COUNTA(A522:AC522)=0,"",IF(OR(NOT(ISNUMBER(C522)),C522&lt;1),"Missing / invalid date",IF(A522="","Missing case ID",IF(COUNTIFS($A$9:$A$1008,A522)&gt;1,"Duplicate case ID",IF(C522&gt;TODAY(),"Future incident date",IF(OR(E522="",F522="",G522="",H522="",I522="",J522=""),"Complete required fields",IF(OR(AND(E522&lt;&gt;"",COUNTIFS(Setup!$F$13:$F$212,E522)=0),AND(F522&lt;&gt;"",COUNTIFS(Setup!$G$13:$G$212,F522)=0),AND(G522&lt;&gt;"",COUNTIFS(Setup!$H$13:$H$212,G522)=0),AND(H522&lt;&gt;"",COUNTIFS(Setup!$I$13:$I$212,H522)=0),AND(I522&lt;&gt;"",COUNTIFS(Setup!$J$13:$J$212,I522)=0),AND(J522&lt;&gt;"",COUNTIFS(Setup!$K$13:$K$212,J522)=0),AND(K522&lt;&gt;"",COUNTIFS(Setup!$L$13:$L$212,K522)=0),AND(L522&lt;&gt;"",COUNTIFS(Setup!$M$13:$M$212,L522)=0),AND(M522&lt;&gt;"",COUNTIFS(Setup!$N$13:$N$212,M522)=0),AND(N522&lt;&gt;"",COUNTIFS(Setup!$O$13:$O$212,N522)=0),AND(O522&lt;&gt;"",COUNTIFS(Setup!$P$13:$P$212,O522)=0),AND(P522&lt;&gt;"",COUNTIFS(Setup!$Q$13:$Q$212,P522)=0),AND(V522&lt;&gt;"",COUNTIFS(Setup!$R$13:$R$212,V522)=0),AND(W522&lt;&gt;"",COUNTIFS(Setup!$R$13:$R$212,W522)=0),AND(X522&lt;&gt;"",COUNTIFS(Setup!$S$13:$S$212,X522)=0),AND(Y522&lt;&gt;"",COUNTIFS(Setup!$S$13:$S$212,Y522)=0),AND(Z522&lt;&gt;"",COUNTIFS(Setup!$T$13:$T$212,Z522)=0)),"Use listed categories",IF(J522="Pending","Confirm work-relatedness",IF(COUNTIFS($AI$9:$AI$1008,AI522,$C$9:$C$1008,"&lt;&gt;"&amp;C522)&gt;0,"Event dates disagree",IF(OR(AND(Q522&lt;&gt;"",OR(NOT(ISNUMBER(Q522)),Q522&lt;0)),AND(R522&lt;&gt;"",OR(NOT(ISNUMBER(R522)),R522&lt;0)),AND(S522&lt;&gt;"",OR(NOT(ISNUMBER(S522)),S522&lt;0))),"Check days / cost",IF(AND(I522="Lost time",OR(NOT(ISNUMBER(Q522)),Q522&lt;1)),"Enter lost days",IF(AND(I522="Restricted / modified work",OR(NOT(ISNUMBER(R522)),R522&lt;1)),"Enter restricted days",IF(AND(Z522="Closed",NOT(ISNUMBER(AB522))),"Enter closure date",IF(AND(ISNUMBER(AB522),OR(AB522&lt;C522,AB522&gt;TODAY())),"Check closure date","Ready"))))))))))))))</f>
        <v/>
      </c>
    </row>
    <row r="523" spans="1:37" ht="24.95" customHeight="1">
      <c r="A523" s="17"/>
      <c r="B523" s="17"/>
      <c r="C523" s="18"/>
      <c r="D523" s="19"/>
      <c r="E523" s="20"/>
      <c r="F523" s="20"/>
      <c r="G523" s="20"/>
      <c r="H523" s="20"/>
      <c r="I523" s="20"/>
      <c r="J523" s="20"/>
      <c r="K523" s="20"/>
      <c r="L523" s="20"/>
      <c r="M523" s="20"/>
      <c r="N523" s="20"/>
      <c r="O523" s="20"/>
      <c r="P523" s="20"/>
      <c r="Q523" s="21"/>
      <c r="R523" s="21"/>
      <c r="S523" s="22"/>
      <c r="T523" s="20"/>
      <c r="U523" s="20"/>
      <c r="V523" s="20"/>
      <c r="W523" s="20"/>
      <c r="X523" s="20"/>
      <c r="Y523" s="20"/>
      <c r="Z523" s="20"/>
      <c r="AA523" s="20"/>
      <c r="AB523" s="18"/>
      <c r="AC523" s="20"/>
      <c r="AD523" s="15" t="str">
        <f t="shared" si="48"/>
        <v/>
      </c>
      <c r="AE523" s="16" t="str">
        <f t="shared" si="49"/>
        <v/>
      </c>
      <c r="AF523" s="15" t="str">
        <f t="shared" si="50"/>
        <v/>
      </c>
      <c r="AG523" s="15">
        <f t="shared" si="51"/>
        <v>0</v>
      </c>
      <c r="AH523" s="15">
        <f t="shared" si="52"/>
        <v>0</v>
      </c>
      <c r="AI523" s="15" t="str">
        <f t="shared" si="53"/>
        <v/>
      </c>
      <c r="AJ523" s="15" t="str">
        <f>IF(AI523="","",IF(COUNTIFS($AI$9:AI523,AI523)=1,1,0))</f>
        <v/>
      </c>
      <c r="AK523" s="15" t="str">
        <f ca="1">IF(COUNTA(A523:AC523)=0,"",IF(OR(NOT(ISNUMBER(C523)),C523&lt;1),"Missing / invalid date",IF(A523="","Missing case ID",IF(COUNTIFS($A$9:$A$1008,A523)&gt;1,"Duplicate case ID",IF(C523&gt;TODAY(),"Future incident date",IF(OR(E523="",F523="",G523="",H523="",I523="",J523=""),"Complete required fields",IF(OR(AND(E523&lt;&gt;"",COUNTIFS(Setup!$F$13:$F$212,E523)=0),AND(F523&lt;&gt;"",COUNTIFS(Setup!$G$13:$G$212,F523)=0),AND(G523&lt;&gt;"",COUNTIFS(Setup!$H$13:$H$212,G523)=0),AND(H523&lt;&gt;"",COUNTIFS(Setup!$I$13:$I$212,H523)=0),AND(I523&lt;&gt;"",COUNTIFS(Setup!$J$13:$J$212,I523)=0),AND(J523&lt;&gt;"",COUNTIFS(Setup!$K$13:$K$212,J523)=0),AND(K523&lt;&gt;"",COUNTIFS(Setup!$L$13:$L$212,K523)=0),AND(L523&lt;&gt;"",COUNTIFS(Setup!$M$13:$M$212,L523)=0),AND(M523&lt;&gt;"",COUNTIFS(Setup!$N$13:$N$212,M523)=0),AND(N523&lt;&gt;"",COUNTIFS(Setup!$O$13:$O$212,N523)=0),AND(O523&lt;&gt;"",COUNTIFS(Setup!$P$13:$P$212,O523)=0),AND(P523&lt;&gt;"",COUNTIFS(Setup!$Q$13:$Q$212,P523)=0),AND(V523&lt;&gt;"",COUNTIFS(Setup!$R$13:$R$212,V523)=0),AND(W523&lt;&gt;"",COUNTIFS(Setup!$R$13:$R$212,W523)=0),AND(X523&lt;&gt;"",COUNTIFS(Setup!$S$13:$S$212,X523)=0),AND(Y523&lt;&gt;"",COUNTIFS(Setup!$S$13:$S$212,Y523)=0),AND(Z523&lt;&gt;"",COUNTIFS(Setup!$T$13:$T$212,Z523)=0)),"Use listed categories",IF(J523="Pending","Confirm work-relatedness",IF(COUNTIFS($AI$9:$AI$1008,AI523,$C$9:$C$1008,"&lt;&gt;"&amp;C523)&gt;0,"Event dates disagree",IF(OR(AND(Q523&lt;&gt;"",OR(NOT(ISNUMBER(Q523)),Q523&lt;0)),AND(R523&lt;&gt;"",OR(NOT(ISNUMBER(R523)),R523&lt;0)),AND(S523&lt;&gt;"",OR(NOT(ISNUMBER(S523)),S523&lt;0))),"Check days / cost",IF(AND(I523="Lost time",OR(NOT(ISNUMBER(Q523)),Q523&lt;1)),"Enter lost days",IF(AND(I523="Restricted / modified work",OR(NOT(ISNUMBER(R523)),R523&lt;1)),"Enter restricted days",IF(AND(Z523="Closed",NOT(ISNUMBER(AB523))),"Enter closure date",IF(AND(ISNUMBER(AB523),OR(AB523&lt;C523,AB523&gt;TODAY())),"Check closure date","Ready"))))))))))))))</f>
        <v/>
      </c>
    </row>
    <row r="524" spans="1:37" ht="24.95" customHeight="1">
      <c r="A524" s="23"/>
      <c r="B524" s="23"/>
      <c r="C524" s="24"/>
      <c r="D524" s="25"/>
      <c r="E524" s="26"/>
      <c r="F524" s="26"/>
      <c r="G524" s="26"/>
      <c r="H524" s="26"/>
      <c r="I524" s="26"/>
      <c r="J524" s="26"/>
      <c r="K524" s="26"/>
      <c r="L524" s="26"/>
      <c r="M524" s="26"/>
      <c r="N524" s="26"/>
      <c r="O524" s="26"/>
      <c r="P524" s="26"/>
      <c r="Q524" s="27"/>
      <c r="R524" s="27"/>
      <c r="S524" s="28"/>
      <c r="T524" s="26"/>
      <c r="U524" s="26"/>
      <c r="V524" s="26"/>
      <c r="W524" s="26"/>
      <c r="X524" s="26"/>
      <c r="Y524" s="26"/>
      <c r="Z524" s="26"/>
      <c r="AA524" s="26"/>
      <c r="AB524" s="24"/>
      <c r="AC524" s="26"/>
      <c r="AD524" s="15" t="str">
        <f t="shared" si="48"/>
        <v/>
      </c>
      <c r="AE524" s="16" t="str">
        <f t="shared" si="49"/>
        <v/>
      </c>
      <c r="AF524" s="15" t="str">
        <f t="shared" si="50"/>
        <v/>
      </c>
      <c r="AG524" s="15">
        <f t="shared" si="51"/>
        <v>0</v>
      </c>
      <c r="AH524" s="15">
        <f t="shared" si="52"/>
        <v>0</v>
      </c>
      <c r="AI524" s="15" t="str">
        <f t="shared" si="53"/>
        <v/>
      </c>
      <c r="AJ524" s="15" t="str">
        <f>IF(AI524="","",IF(COUNTIFS($AI$9:AI524,AI524)=1,1,0))</f>
        <v/>
      </c>
      <c r="AK524" s="15" t="str">
        <f ca="1">IF(COUNTA(A524:AC524)=0,"",IF(OR(NOT(ISNUMBER(C524)),C524&lt;1),"Missing / invalid date",IF(A524="","Missing case ID",IF(COUNTIFS($A$9:$A$1008,A524)&gt;1,"Duplicate case ID",IF(C524&gt;TODAY(),"Future incident date",IF(OR(E524="",F524="",G524="",H524="",I524="",J524=""),"Complete required fields",IF(OR(AND(E524&lt;&gt;"",COUNTIFS(Setup!$F$13:$F$212,E524)=0),AND(F524&lt;&gt;"",COUNTIFS(Setup!$G$13:$G$212,F524)=0),AND(G524&lt;&gt;"",COUNTIFS(Setup!$H$13:$H$212,G524)=0),AND(H524&lt;&gt;"",COUNTIFS(Setup!$I$13:$I$212,H524)=0),AND(I524&lt;&gt;"",COUNTIFS(Setup!$J$13:$J$212,I524)=0),AND(J524&lt;&gt;"",COUNTIFS(Setup!$K$13:$K$212,J524)=0),AND(K524&lt;&gt;"",COUNTIFS(Setup!$L$13:$L$212,K524)=0),AND(L524&lt;&gt;"",COUNTIFS(Setup!$M$13:$M$212,L524)=0),AND(M524&lt;&gt;"",COUNTIFS(Setup!$N$13:$N$212,M524)=0),AND(N524&lt;&gt;"",COUNTIFS(Setup!$O$13:$O$212,N524)=0),AND(O524&lt;&gt;"",COUNTIFS(Setup!$P$13:$P$212,O524)=0),AND(P524&lt;&gt;"",COUNTIFS(Setup!$Q$13:$Q$212,P524)=0),AND(V524&lt;&gt;"",COUNTIFS(Setup!$R$13:$R$212,V524)=0),AND(W524&lt;&gt;"",COUNTIFS(Setup!$R$13:$R$212,W524)=0),AND(X524&lt;&gt;"",COUNTIFS(Setup!$S$13:$S$212,X524)=0),AND(Y524&lt;&gt;"",COUNTIFS(Setup!$S$13:$S$212,Y524)=0),AND(Z524&lt;&gt;"",COUNTIFS(Setup!$T$13:$T$212,Z524)=0)),"Use listed categories",IF(J524="Pending","Confirm work-relatedness",IF(COUNTIFS($AI$9:$AI$1008,AI524,$C$9:$C$1008,"&lt;&gt;"&amp;C524)&gt;0,"Event dates disagree",IF(OR(AND(Q524&lt;&gt;"",OR(NOT(ISNUMBER(Q524)),Q524&lt;0)),AND(R524&lt;&gt;"",OR(NOT(ISNUMBER(R524)),R524&lt;0)),AND(S524&lt;&gt;"",OR(NOT(ISNUMBER(S524)),S524&lt;0))),"Check days / cost",IF(AND(I524="Lost time",OR(NOT(ISNUMBER(Q524)),Q524&lt;1)),"Enter lost days",IF(AND(I524="Restricted / modified work",OR(NOT(ISNUMBER(R524)),R524&lt;1)),"Enter restricted days",IF(AND(Z524="Closed",NOT(ISNUMBER(AB524))),"Enter closure date",IF(AND(ISNUMBER(AB524),OR(AB524&lt;C524,AB524&gt;TODAY())),"Check closure date","Ready"))))))))))))))</f>
        <v/>
      </c>
    </row>
    <row r="525" spans="1:37" ht="24.95" customHeight="1">
      <c r="A525" s="17"/>
      <c r="B525" s="17"/>
      <c r="C525" s="18"/>
      <c r="D525" s="19"/>
      <c r="E525" s="20"/>
      <c r="F525" s="20"/>
      <c r="G525" s="20"/>
      <c r="H525" s="20"/>
      <c r="I525" s="20"/>
      <c r="J525" s="20"/>
      <c r="K525" s="20"/>
      <c r="L525" s="20"/>
      <c r="M525" s="20"/>
      <c r="N525" s="20"/>
      <c r="O525" s="20"/>
      <c r="P525" s="20"/>
      <c r="Q525" s="21"/>
      <c r="R525" s="21"/>
      <c r="S525" s="22"/>
      <c r="T525" s="20"/>
      <c r="U525" s="20"/>
      <c r="V525" s="20"/>
      <c r="W525" s="20"/>
      <c r="X525" s="20"/>
      <c r="Y525" s="20"/>
      <c r="Z525" s="20"/>
      <c r="AA525" s="20"/>
      <c r="AB525" s="18"/>
      <c r="AC525" s="20"/>
      <c r="AD525" s="15" t="str">
        <f t="shared" si="48"/>
        <v/>
      </c>
      <c r="AE525" s="16" t="str">
        <f t="shared" si="49"/>
        <v/>
      </c>
      <c r="AF525" s="15" t="str">
        <f t="shared" si="50"/>
        <v/>
      </c>
      <c r="AG525" s="15">
        <f t="shared" si="51"/>
        <v>0</v>
      </c>
      <c r="AH525" s="15">
        <f t="shared" si="52"/>
        <v>0</v>
      </c>
      <c r="AI525" s="15" t="str">
        <f t="shared" si="53"/>
        <v/>
      </c>
      <c r="AJ525" s="15" t="str">
        <f>IF(AI525="","",IF(COUNTIFS($AI$9:AI525,AI525)=1,1,0))</f>
        <v/>
      </c>
      <c r="AK525" s="15" t="str">
        <f ca="1">IF(COUNTA(A525:AC525)=0,"",IF(OR(NOT(ISNUMBER(C525)),C525&lt;1),"Missing / invalid date",IF(A525="","Missing case ID",IF(COUNTIFS($A$9:$A$1008,A525)&gt;1,"Duplicate case ID",IF(C525&gt;TODAY(),"Future incident date",IF(OR(E525="",F525="",G525="",H525="",I525="",J525=""),"Complete required fields",IF(OR(AND(E525&lt;&gt;"",COUNTIFS(Setup!$F$13:$F$212,E525)=0),AND(F525&lt;&gt;"",COUNTIFS(Setup!$G$13:$G$212,F525)=0),AND(G525&lt;&gt;"",COUNTIFS(Setup!$H$13:$H$212,G525)=0),AND(H525&lt;&gt;"",COUNTIFS(Setup!$I$13:$I$212,H525)=0),AND(I525&lt;&gt;"",COUNTIFS(Setup!$J$13:$J$212,I525)=0),AND(J525&lt;&gt;"",COUNTIFS(Setup!$K$13:$K$212,J525)=0),AND(K525&lt;&gt;"",COUNTIFS(Setup!$L$13:$L$212,K525)=0),AND(L525&lt;&gt;"",COUNTIFS(Setup!$M$13:$M$212,L525)=0),AND(M525&lt;&gt;"",COUNTIFS(Setup!$N$13:$N$212,M525)=0),AND(N525&lt;&gt;"",COUNTIFS(Setup!$O$13:$O$212,N525)=0),AND(O525&lt;&gt;"",COUNTIFS(Setup!$P$13:$P$212,O525)=0),AND(P525&lt;&gt;"",COUNTIFS(Setup!$Q$13:$Q$212,P525)=0),AND(V525&lt;&gt;"",COUNTIFS(Setup!$R$13:$R$212,V525)=0),AND(W525&lt;&gt;"",COUNTIFS(Setup!$R$13:$R$212,W525)=0),AND(X525&lt;&gt;"",COUNTIFS(Setup!$S$13:$S$212,X525)=0),AND(Y525&lt;&gt;"",COUNTIFS(Setup!$S$13:$S$212,Y525)=0),AND(Z525&lt;&gt;"",COUNTIFS(Setup!$T$13:$T$212,Z525)=0)),"Use listed categories",IF(J525="Pending","Confirm work-relatedness",IF(COUNTIFS($AI$9:$AI$1008,AI525,$C$9:$C$1008,"&lt;&gt;"&amp;C525)&gt;0,"Event dates disagree",IF(OR(AND(Q525&lt;&gt;"",OR(NOT(ISNUMBER(Q525)),Q525&lt;0)),AND(R525&lt;&gt;"",OR(NOT(ISNUMBER(R525)),R525&lt;0)),AND(S525&lt;&gt;"",OR(NOT(ISNUMBER(S525)),S525&lt;0))),"Check days / cost",IF(AND(I525="Lost time",OR(NOT(ISNUMBER(Q525)),Q525&lt;1)),"Enter lost days",IF(AND(I525="Restricted / modified work",OR(NOT(ISNUMBER(R525)),R525&lt;1)),"Enter restricted days",IF(AND(Z525="Closed",NOT(ISNUMBER(AB525))),"Enter closure date",IF(AND(ISNUMBER(AB525),OR(AB525&lt;C525,AB525&gt;TODAY())),"Check closure date","Ready"))))))))))))))</f>
        <v/>
      </c>
    </row>
    <row r="526" spans="1:37" ht="24.95" customHeight="1">
      <c r="A526" s="23"/>
      <c r="B526" s="23"/>
      <c r="C526" s="24"/>
      <c r="D526" s="25"/>
      <c r="E526" s="26"/>
      <c r="F526" s="26"/>
      <c r="G526" s="26"/>
      <c r="H526" s="26"/>
      <c r="I526" s="26"/>
      <c r="J526" s="26"/>
      <c r="K526" s="26"/>
      <c r="L526" s="26"/>
      <c r="M526" s="26"/>
      <c r="N526" s="26"/>
      <c r="O526" s="26"/>
      <c r="P526" s="26"/>
      <c r="Q526" s="27"/>
      <c r="R526" s="27"/>
      <c r="S526" s="28"/>
      <c r="T526" s="26"/>
      <c r="U526" s="26"/>
      <c r="V526" s="26"/>
      <c r="W526" s="26"/>
      <c r="X526" s="26"/>
      <c r="Y526" s="26"/>
      <c r="Z526" s="26"/>
      <c r="AA526" s="26"/>
      <c r="AB526" s="24"/>
      <c r="AC526" s="26"/>
      <c r="AD526" s="15" t="str">
        <f t="shared" si="48"/>
        <v/>
      </c>
      <c r="AE526" s="16" t="str">
        <f t="shared" si="49"/>
        <v/>
      </c>
      <c r="AF526" s="15" t="str">
        <f t="shared" si="50"/>
        <v/>
      </c>
      <c r="AG526" s="15">
        <f t="shared" si="51"/>
        <v>0</v>
      </c>
      <c r="AH526" s="15">
        <f t="shared" si="52"/>
        <v>0</v>
      </c>
      <c r="AI526" s="15" t="str">
        <f t="shared" si="53"/>
        <v/>
      </c>
      <c r="AJ526" s="15" t="str">
        <f>IF(AI526="","",IF(COUNTIFS($AI$9:AI526,AI526)=1,1,0))</f>
        <v/>
      </c>
      <c r="AK526" s="15" t="str">
        <f ca="1">IF(COUNTA(A526:AC526)=0,"",IF(OR(NOT(ISNUMBER(C526)),C526&lt;1),"Missing / invalid date",IF(A526="","Missing case ID",IF(COUNTIFS($A$9:$A$1008,A526)&gt;1,"Duplicate case ID",IF(C526&gt;TODAY(),"Future incident date",IF(OR(E526="",F526="",G526="",H526="",I526="",J526=""),"Complete required fields",IF(OR(AND(E526&lt;&gt;"",COUNTIFS(Setup!$F$13:$F$212,E526)=0),AND(F526&lt;&gt;"",COUNTIFS(Setup!$G$13:$G$212,F526)=0),AND(G526&lt;&gt;"",COUNTIFS(Setup!$H$13:$H$212,G526)=0),AND(H526&lt;&gt;"",COUNTIFS(Setup!$I$13:$I$212,H526)=0),AND(I526&lt;&gt;"",COUNTIFS(Setup!$J$13:$J$212,I526)=0),AND(J526&lt;&gt;"",COUNTIFS(Setup!$K$13:$K$212,J526)=0),AND(K526&lt;&gt;"",COUNTIFS(Setup!$L$13:$L$212,K526)=0),AND(L526&lt;&gt;"",COUNTIFS(Setup!$M$13:$M$212,L526)=0),AND(M526&lt;&gt;"",COUNTIFS(Setup!$N$13:$N$212,M526)=0),AND(N526&lt;&gt;"",COUNTIFS(Setup!$O$13:$O$212,N526)=0),AND(O526&lt;&gt;"",COUNTIFS(Setup!$P$13:$P$212,O526)=0),AND(P526&lt;&gt;"",COUNTIFS(Setup!$Q$13:$Q$212,P526)=0),AND(V526&lt;&gt;"",COUNTIFS(Setup!$R$13:$R$212,V526)=0),AND(W526&lt;&gt;"",COUNTIFS(Setup!$R$13:$R$212,W526)=0),AND(X526&lt;&gt;"",COUNTIFS(Setup!$S$13:$S$212,X526)=0),AND(Y526&lt;&gt;"",COUNTIFS(Setup!$S$13:$S$212,Y526)=0),AND(Z526&lt;&gt;"",COUNTIFS(Setup!$T$13:$T$212,Z526)=0)),"Use listed categories",IF(J526="Pending","Confirm work-relatedness",IF(COUNTIFS($AI$9:$AI$1008,AI526,$C$9:$C$1008,"&lt;&gt;"&amp;C526)&gt;0,"Event dates disagree",IF(OR(AND(Q526&lt;&gt;"",OR(NOT(ISNUMBER(Q526)),Q526&lt;0)),AND(R526&lt;&gt;"",OR(NOT(ISNUMBER(R526)),R526&lt;0)),AND(S526&lt;&gt;"",OR(NOT(ISNUMBER(S526)),S526&lt;0))),"Check days / cost",IF(AND(I526="Lost time",OR(NOT(ISNUMBER(Q526)),Q526&lt;1)),"Enter lost days",IF(AND(I526="Restricted / modified work",OR(NOT(ISNUMBER(R526)),R526&lt;1)),"Enter restricted days",IF(AND(Z526="Closed",NOT(ISNUMBER(AB526))),"Enter closure date",IF(AND(ISNUMBER(AB526),OR(AB526&lt;C526,AB526&gt;TODAY())),"Check closure date","Ready"))))))))))))))</f>
        <v/>
      </c>
    </row>
    <row r="527" spans="1:37" ht="24.95" customHeight="1">
      <c r="A527" s="17"/>
      <c r="B527" s="17"/>
      <c r="C527" s="18"/>
      <c r="D527" s="19"/>
      <c r="E527" s="20"/>
      <c r="F527" s="20"/>
      <c r="G527" s="20"/>
      <c r="H527" s="20"/>
      <c r="I527" s="20"/>
      <c r="J527" s="20"/>
      <c r="K527" s="20"/>
      <c r="L527" s="20"/>
      <c r="M527" s="20"/>
      <c r="N527" s="20"/>
      <c r="O527" s="20"/>
      <c r="P527" s="20"/>
      <c r="Q527" s="21"/>
      <c r="R527" s="21"/>
      <c r="S527" s="22"/>
      <c r="T527" s="20"/>
      <c r="U527" s="20"/>
      <c r="V527" s="20"/>
      <c r="W527" s="20"/>
      <c r="X527" s="20"/>
      <c r="Y527" s="20"/>
      <c r="Z527" s="20"/>
      <c r="AA527" s="20"/>
      <c r="AB527" s="18"/>
      <c r="AC527" s="20"/>
      <c r="AD527" s="15" t="str">
        <f t="shared" si="48"/>
        <v/>
      </c>
      <c r="AE527" s="16" t="str">
        <f t="shared" si="49"/>
        <v/>
      </c>
      <c r="AF527" s="15" t="str">
        <f t="shared" si="50"/>
        <v/>
      </c>
      <c r="AG527" s="15">
        <f t="shared" si="51"/>
        <v>0</v>
      </c>
      <c r="AH527" s="15">
        <f t="shared" si="52"/>
        <v>0</v>
      </c>
      <c r="AI527" s="15" t="str">
        <f t="shared" si="53"/>
        <v/>
      </c>
      <c r="AJ527" s="15" t="str">
        <f>IF(AI527="","",IF(COUNTIFS($AI$9:AI527,AI527)=1,1,0))</f>
        <v/>
      </c>
      <c r="AK527" s="15" t="str">
        <f ca="1">IF(COUNTA(A527:AC527)=0,"",IF(OR(NOT(ISNUMBER(C527)),C527&lt;1),"Missing / invalid date",IF(A527="","Missing case ID",IF(COUNTIFS($A$9:$A$1008,A527)&gt;1,"Duplicate case ID",IF(C527&gt;TODAY(),"Future incident date",IF(OR(E527="",F527="",G527="",H527="",I527="",J527=""),"Complete required fields",IF(OR(AND(E527&lt;&gt;"",COUNTIFS(Setup!$F$13:$F$212,E527)=0),AND(F527&lt;&gt;"",COUNTIFS(Setup!$G$13:$G$212,F527)=0),AND(G527&lt;&gt;"",COUNTIFS(Setup!$H$13:$H$212,G527)=0),AND(H527&lt;&gt;"",COUNTIFS(Setup!$I$13:$I$212,H527)=0),AND(I527&lt;&gt;"",COUNTIFS(Setup!$J$13:$J$212,I527)=0),AND(J527&lt;&gt;"",COUNTIFS(Setup!$K$13:$K$212,J527)=0),AND(K527&lt;&gt;"",COUNTIFS(Setup!$L$13:$L$212,K527)=0),AND(L527&lt;&gt;"",COUNTIFS(Setup!$M$13:$M$212,L527)=0),AND(M527&lt;&gt;"",COUNTIFS(Setup!$N$13:$N$212,M527)=0),AND(N527&lt;&gt;"",COUNTIFS(Setup!$O$13:$O$212,N527)=0),AND(O527&lt;&gt;"",COUNTIFS(Setup!$P$13:$P$212,O527)=0),AND(P527&lt;&gt;"",COUNTIFS(Setup!$Q$13:$Q$212,P527)=0),AND(V527&lt;&gt;"",COUNTIFS(Setup!$R$13:$R$212,V527)=0),AND(W527&lt;&gt;"",COUNTIFS(Setup!$R$13:$R$212,W527)=0),AND(X527&lt;&gt;"",COUNTIFS(Setup!$S$13:$S$212,X527)=0),AND(Y527&lt;&gt;"",COUNTIFS(Setup!$S$13:$S$212,Y527)=0),AND(Z527&lt;&gt;"",COUNTIFS(Setup!$T$13:$T$212,Z527)=0)),"Use listed categories",IF(J527="Pending","Confirm work-relatedness",IF(COUNTIFS($AI$9:$AI$1008,AI527,$C$9:$C$1008,"&lt;&gt;"&amp;C527)&gt;0,"Event dates disagree",IF(OR(AND(Q527&lt;&gt;"",OR(NOT(ISNUMBER(Q527)),Q527&lt;0)),AND(R527&lt;&gt;"",OR(NOT(ISNUMBER(R527)),R527&lt;0)),AND(S527&lt;&gt;"",OR(NOT(ISNUMBER(S527)),S527&lt;0))),"Check days / cost",IF(AND(I527="Lost time",OR(NOT(ISNUMBER(Q527)),Q527&lt;1)),"Enter lost days",IF(AND(I527="Restricted / modified work",OR(NOT(ISNUMBER(R527)),R527&lt;1)),"Enter restricted days",IF(AND(Z527="Closed",NOT(ISNUMBER(AB527))),"Enter closure date",IF(AND(ISNUMBER(AB527),OR(AB527&lt;C527,AB527&gt;TODAY())),"Check closure date","Ready"))))))))))))))</f>
        <v/>
      </c>
    </row>
    <row r="528" spans="1:37" ht="24.95" customHeight="1">
      <c r="A528" s="23"/>
      <c r="B528" s="23"/>
      <c r="C528" s="24"/>
      <c r="D528" s="25"/>
      <c r="E528" s="26"/>
      <c r="F528" s="26"/>
      <c r="G528" s="26"/>
      <c r="H528" s="26"/>
      <c r="I528" s="26"/>
      <c r="J528" s="26"/>
      <c r="K528" s="26"/>
      <c r="L528" s="26"/>
      <c r="M528" s="26"/>
      <c r="N528" s="26"/>
      <c r="O528" s="26"/>
      <c r="P528" s="26"/>
      <c r="Q528" s="27"/>
      <c r="R528" s="27"/>
      <c r="S528" s="28"/>
      <c r="T528" s="26"/>
      <c r="U528" s="26"/>
      <c r="V528" s="26"/>
      <c r="W528" s="26"/>
      <c r="X528" s="26"/>
      <c r="Y528" s="26"/>
      <c r="Z528" s="26"/>
      <c r="AA528" s="26"/>
      <c r="AB528" s="24"/>
      <c r="AC528" s="26"/>
      <c r="AD528" s="15" t="str">
        <f t="shared" si="48"/>
        <v/>
      </c>
      <c r="AE528" s="16" t="str">
        <f t="shared" si="49"/>
        <v/>
      </c>
      <c r="AF528" s="15" t="str">
        <f t="shared" si="50"/>
        <v/>
      </c>
      <c r="AG528" s="15">
        <f t="shared" si="51"/>
        <v>0</v>
      </c>
      <c r="AH528" s="15">
        <f t="shared" si="52"/>
        <v>0</v>
      </c>
      <c r="AI528" s="15" t="str">
        <f t="shared" si="53"/>
        <v/>
      </c>
      <c r="AJ528" s="15" t="str">
        <f>IF(AI528="","",IF(COUNTIFS($AI$9:AI528,AI528)=1,1,0))</f>
        <v/>
      </c>
      <c r="AK528" s="15" t="str">
        <f ca="1">IF(COUNTA(A528:AC528)=0,"",IF(OR(NOT(ISNUMBER(C528)),C528&lt;1),"Missing / invalid date",IF(A528="","Missing case ID",IF(COUNTIFS($A$9:$A$1008,A528)&gt;1,"Duplicate case ID",IF(C528&gt;TODAY(),"Future incident date",IF(OR(E528="",F528="",G528="",H528="",I528="",J528=""),"Complete required fields",IF(OR(AND(E528&lt;&gt;"",COUNTIFS(Setup!$F$13:$F$212,E528)=0),AND(F528&lt;&gt;"",COUNTIFS(Setup!$G$13:$G$212,F528)=0),AND(G528&lt;&gt;"",COUNTIFS(Setup!$H$13:$H$212,G528)=0),AND(H528&lt;&gt;"",COUNTIFS(Setup!$I$13:$I$212,H528)=0),AND(I528&lt;&gt;"",COUNTIFS(Setup!$J$13:$J$212,I528)=0),AND(J528&lt;&gt;"",COUNTIFS(Setup!$K$13:$K$212,J528)=0),AND(K528&lt;&gt;"",COUNTIFS(Setup!$L$13:$L$212,K528)=0),AND(L528&lt;&gt;"",COUNTIFS(Setup!$M$13:$M$212,L528)=0),AND(M528&lt;&gt;"",COUNTIFS(Setup!$N$13:$N$212,M528)=0),AND(N528&lt;&gt;"",COUNTIFS(Setup!$O$13:$O$212,N528)=0),AND(O528&lt;&gt;"",COUNTIFS(Setup!$P$13:$P$212,O528)=0),AND(P528&lt;&gt;"",COUNTIFS(Setup!$Q$13:$Q$212,P528)=0),AND(V528&lt;&gt;"",COUNTIFS(Setup!$R$13:$R$212,V528)=0),AND(W528&lt;&gt;"",COUNTIFS(Setup!$R$13:$R$212,W528)=0),AND(X528&lt;&gt;"",COUNTIFS(Setup!$S$13:$S$212,X528)=0),AND(Y528&lt;&gt;"",COUNTIFS(Setup!$S$13:$S$212,Y528)=0),AND(Z528&lt;&gt;"",COUNTIFS(Setup!$T$13:$T$212,Z528)=0)),"Use listed categories",IF(J528="Pending","Confirm work-relatedness",IF(COUNTIFS($AI$9:$AI$1008,AI528,$C$9:$C$1008,"&lt;&gt;"&amp;C528)&gt;0,"Event dates disagree",IF(OR(AND(Q528&lt;&gt;"",OR(NOT(ISNUMBER(Q528)),Q528&lt;0)),AND(R528&lt;&gt;"",OR(NOT(ISNUMBER(R528)),R528&lt;0)),AND(S528&lt;&gt;"",OR(NOT(ISNUMBER(S528)),S528&lt;0))),"Check days / cost",IF(AND(I528="Lost time",OR(NOT(ISNUMBER(Q528)),Q528&lt;1)),"Enter lost days",IF(AND(I528="Restricted / modified work",OR(NOT(ISNUMBER(R528)),R528&lt;1)),"Enter restricted days",IF(AND(Z528="Closed",NOT(ISNUMBER(AB528))),"Enter closure date",IF(AND(ISNUMBER(AB528),OR(AB528&lt;C528,AB528&gt;TODAY())),"Check closure date","Ready"))))))))))))))</f>
        <v/>
      </c>
    </row>
    <row r="529" spans="1:37" ht="24.95" customHeight="1">
      <c r="A529" s="17"/>
      <c r="B529" s="17"/>
      <c r="C529" s="18"/>
      <c r="D529" s="19"/>
      <c r="E529" s="20"/>
      <c r="F529" s="20"/>
      <c r="G529" s="20"/>
      <c r="H529" s="20"/>
      <c r="I529" s="20"/>
      <c r="J529" s="20"/>
      <c r="K529" s="20"/>
      <c r="L529" s="20"/>
      <c r="M529" s="20"/>
      <c r="N529" s="20"/>
      <c r="O529" s="20"/>
      <c r="P529" s="20"/>
      <c r="Q529" s="21"/>
      <c r="R529" s="21"/>
      <c r="S529" s="22"/>
      <c r="T529" s="20"/>
      <c r="U529" s="20"/>
      <c r="V529" s="20"/>
      <c r="W529" s="20"/>
      <c r="X529" s="20"/>
      <c r="Y529" s="20"/>
      <c r="Z529" s="20"/>
      <c r="AA529" s="20"/>
      <c r="AB529" s="18"/>
      <c r="AC529" s="20"/>
      <c r="AD529" s="15" t="str">
        <f t="shared" si="48"/>
        <v/>
      </c>
      <c r="AE529" s="16" t="str">
        <f t="shared" si="49"/>
        <v/>
      </c>
      <c r="AF529" s="15" t="str">
        <f t="shared" si="50"/>
        <v/>
      </c>
      <c r="AG529" s="15">
        <f t="shared" si="51"/>
        <v>0</v>
      </c>
      <c r="AH529" s="15">
        <f t="shared" si="52"/>
        <v>0</v>
      </c>
      <c r="AI529" s="15" t="str">
        <f t="shared" si="53"/>
        <v/>
      </c>
      <c r="AJ529" s="15" t="str">
        <f>IF(AI529="","",IF(COUNTIFS($AI$9:AI529,AI529)=1,1,0))</f>
        <v/>
      </c>
      <c r="AK529" s="15" t="str">
        <f ca="1">IF(COUNTA(A529:AC529)=0,"",IF(OR(NOT(ISNUMBER(C529)),C529&lt;1),"Missing / invalid date",IF(A529="","Missing case ID",IF(COUNTIFS($A$9:$A$1008,A529)&gt;1,"Duplicate case ID",IF(C529&gt;TODAY(),"Future incident date",IF(OR(E529="",F529="",G529="",H529="",I529="",J529=""),"Complete required fields",IF(OR(AND(E529&lt;&gt;"",COUNTIFS(Setup!$F$13:$F$212,E529)=0),AND(F529&lt;&gt;"",COUNTIFS(Setup!$G$13:$G$212,F529)=0),AND(G529&lt;&gt;"",COUNTIFS(Setup!$H$13:$H$212,G529)=0),AND(H529&lt;&gt;"",COUNTIFS(Setup!$I$13:$I$212,H529)=0),AND(I529&lt;&gt;"",COUNTIFS(Setup!$J$13:$J$212,I529)=0),AND(J529&lt;&gt;"",COUNTIFS(Setup!$K$13:$K$212,J529)=0),AND(K529&lt;&gt;"",COUNTIFS(Setup!$L$13:$L$212,K529)=0),AND(L529&lt;&gt;"",COUNTIFS(Setup!$M$13:$M$212,L529)=0),AND(M529&lt;&gt;"",COUNTIFS(Setup!$N$13:$N$212,M529)=0),AND(N529&lt;&gt;"",COUNTIFS(Setup!$O$13:$O$212,N529)=0),AND(O529&lt;&gt;"",COUNTIFS(Setup!$P$13:$P$212,O529)=0),AND(P529&lt;&gt;"",COUNTIFS(Setup!$Q$13:$Q$212,P529)=0),AND(V529&lt;&gt;"",COUNTIFS(Setup!$R$13:$R$212,V529)=0),AND(W529&lt;&gt;"",COUNTIFS(Setup!$R$13:$R$212,W529)=0),AND(X529&lt;&gt;"",COUNTIFS(Setup!$S$13:$S$212,X529)=0),AND(Y529&lt;&gt;"",COUNTIFS(Setup!$S$13:$S$212,Y529)=0),AND(Z529&lt;&gt;"",COUNTIFS(Setup!$T$13:$T$212,Z529)=0)),"Use listed categories",IF(J529="Pending","Confirm work-relatedness",IF(COUNTIFS($AI$9:$AI$1008,AI529,$C$9:$C$1008,"&lt;&gt;"&amp;C529)&gt;0,"Event dates disagree",IF(OR(AND(Q529&lt;&gt;"",OR(NOT(ISNUMBER(Q529)),Q529&lt;0)),AND(R529&lt;&gt;"",OR(NOT(ISNUMBER(R529)),R529&lt;0)),AND(S529&lt;&gt;"",OR(NOT(ISNUMBER(S529)),S529&lt;0))),"Check days / cost",IF(AND(I529="Lost time",OR(NOT(ISNUMBER(Q529)),Q529&lt;1)),"Enter lost days",IF(AND(I529="Restricted / modified work",OR(NOT(ISNUMBER(R529)),R529&lt;1)),"Enter restricted days",IF(AND(Z529="Closed",NOT(ISNUMBER(AB529))),"Enter closure date",IF(AND(ISNUMBER(AB529),OR(AB529&lt;C529,AB529&gt;TODAY())),"Check closure date","Ready"))))))))))))))</f>
        <v/>
      </c>
    </row>
    <row r="530" spans="1:37" ht="24.95" customHeight="1">
      <c r="A530" s="23"/>
      <c r="B530" s="23"/>
      <c r="C530" s="24"/>
      <c r="D530" s="25"/>
      <c r="E530" s="26"/>
      <c r="F530" s="26"/>
      <c r="G530" s="26"/>
      <c r="H530" s="26"/>
      <c r="I530" s="26"/>
      <c r="J530" s="26"/>
      <c r="K530" s="26"/>
      <c r="L530" s="26"/>
      <c r="M530" s="26"/>
      <c r="N530" s="26"/>
      <c r="O530" s="26"/>
      <c r="P530" s="26"/>
      <c r="Q530" s="27"/>
      <c r="R530" s="27"/>
      <c r="S530" s="28"/>
      <c r="T530" s="26"/>
      <c r="U530" s="26"/>
      <c r="V530" s="26"/>
      <c r="W530" s="26"/>
      <c r="X530" s="26"/>
      <c r="Y530" s="26"/>
      <c r="Z530" s="26"/>
      <c r="AA530" s="26"/>
      <c r="AB530" s="24"/>
      <c r="AC530" s="26"/>
      <c r="AD530" s="15" t="str">
        <f t="shared" si="48"/>
        <v/>
      </c>
      <c r="AE530" s="16" t="str">
        <f t="shared" si="49"/>
        <v/>
      </c>
      <c r="AF530" s="15" t="str">
        <f t="shared" si="50"/>
        <v/>
      </c>
      <c r="AG530" s="15">
        <f t="shared" si="51"/>
        <v>0</v>
      </c>
      <c r="AH530" s="15">
        <f t="shared" si="52"/>
        <v>0</v>
      </c>
      <c r="AI530" s="15" t="str">
        <f t="shared" si="53"/>
        <v/>
      </c>
      <c r="AJ530" s="15" t="str">
        <f>IF(AI530="","",IF(COUNTIFS($AI$9:AI530,AI530)=1,1,0))</f>
        <v/>
      </c>
      <c r="AK530" s="15" t="str">
        <f ca="1">IF(COUNTA(A530:AC530)=0,"",IF(OR(NOT(ISNUMBER(C530)),C530&lt;1),"Missing / invalid date",IF(A530="","Missing case ID",IF(COUNTIFS($A$9:$A$1008,A530)&gt;1,"Duplicate case ID",IF(C530&gt;TODAY(),"Future incident date",IF(OR(E530="",F530="",G530="",H530="",I530="",J530=""),"Complete required fields",IF(OR(AND(E530&lt;&gt;"",COUNTIFS(Setup!$F$13:$F$212,E530)=0),AND(F530&lt;&gt;"",COUNTIFS(Setup!$G$13:$G$212,F530)=0),AND(G530&lt;&gt;"",COUNTIFS(Setup!$H$13:$H$212,G530)=0),AND(H530&lt;&gt;"",COUNTIFS(Setup!$I$13:$I$212,H530)=0),AND(I530&lt;&gt;"",COUNTIFS(Setup!$J$13:$J$212,I530)=0),AND(J530&lt;&gt;"",COUNTIFS(Setup!$K$13:$K$212,J530)=0),AND(K530&lt;&gt;"",COUNTIFS(Setup!$L$13:$L$212,K530)=0),AND(L530&lt;&gt;"",COUNTIFS(Setup!$M$13:$M$212,L530)=0),AND(M530&lt;&gt;"",COUNTIFS(Setup!$N$13:$N$212,M530)=0),AND(N530&lt;&gt;"",COUNTIFS(Setup!$O$13:$O$212,N530)=0),AND(O530&lt;&gt;"",COUNTIFS(Setup!$P$13:$P$212,O530)=0),AND(P530&lt;&gt;"",COUNTIFS(Setup!$Q$13:$Q$212,P530)=0),AND(V530&lt;&gt;"",COUNTIFS(Setup!$R$13:$R$212,V530)=0),AND(W530&lt;&gt;"",COUNTIFS(Setup!$R$13:$R$212,W530)=0),AND(X530&lt;&gt;"",COUNTIFS(Setup!$S$13:$S$212,X530)=0),AND(Y530&lt;&gt;"",COUNTIFS(Setup!$S$13:$S$212,Y530)=0),AND(Z530&lt;&gt;"",COUNTIFS(Setup!$T$13:$T$212,Z530)=0)),"Use listed categories",IF(J530="Pending","Confirm work-relatedness",IF(COUNTIFS($AI$9:$AI$1008,AI530,$C$9:$C$1008,"&lt;&gt;"&amp;C530)&gt;0,"Event dates disagree",IF(OR(AND(Q530&lt;&gt;"",OR(NOT(ISNUMBER(Q530)),Q530&lt;0)),AND(R530&lt;&gt;"",OR(NOT(ISNUMBER(R530)),R530&lt;0)),AND(S530&lt;&gt;"",OR(NOT(ISNUMBER(S530)),S530&lt;0))),"Check days / cost",IF(AND(I530="Lost time",OR(NOT(ISNUMBER(Q530)),Q530&lt;1)),"Enter lost days",IF(AND(I530="Restricted / modified work",OR(NOT(ISNUMBER(R530)),R530&lt;1)),"Enter restricted days",IF(AND(Z530="Closed",NOT(ISNUMBER(AB530))),"Enter closure date",IF(AND(ISNUMBER(AB530),OR(AB530&lt;C530,AB530&gt;TODAY())),"Check closure date","Ready"))))))))))))))</f>
        <v/>
      </c>
    </row>
    <row r="531" spans="1:37" ht="24.95" customHeight="1">
      <c r="A531" s="17"/>
      <c r="B531" s="17"/>
      <c r="C531" s="18"/>
      <c r="D531" s="19"/>
      <c r="E531" s="20"/>
      <c r="F531" s="20"/>
      <c r="G531" s="20"/>
      <c r="H531" s="20"/>
      <c r="I531" s="20"/>
      <c r="J531" s="20"/>
      <c r="K531" s="20"/>
      <c r="L531" s="20"/>
      <c r="M531" s="20"/>
      <c r="N531" s="20"/>
      <c r="O531" s="20"/>
      <c r="P531" s="20"/>
      <c r="Q531" s="21"/>
      <c r="R531" s="21"/>
      <c r="S531" s="22"/>
      <c r="T531" s="20"/>
      <c r="U531" s="20"/>
      <c r="V531" s="20"/>
      <c r="W531" s="20"/>
      <c r="X531" s="20"/>
      <c r="Y531" s="20"/>
      <c r="Z531" s="20"/>
      <c r="AA531" s="20"/>
      <c r="AB531" s="18"/>
      <c r="AC531" s="20"/>
      <c r="AD531" s="15" t="str">
        <f t="shared" si="48"/>
        <v/>
      </c>
      <c r="AE531" s="16" t="str">
        <f t="shared" si="49"/>
        <v/>
      </c>
      <c r="AF531" s="15" t="str">
        <f t="shared" si="50"/>
        <v/>
      </c>
      <c r="AG531" s="15">
        <f t="shared" si="51"/>
        <v>0</v>
      </c>
      <c r="AH531" s="15">
        <f t="shared" si="52"/>
        <v>0</v>
      </c>
      <c r="AI531" s="15" t="str">
        <f t="shared" si="53"/>
        <v/>
      </c>
      <c r="AJ531" s="15" t="str">
        <f>IF(AI531="","",IF(COUNTIFS($AI$9:AI531,AI531)=1,1,0))</f>
        <v/>
      </c>
      <c r="AK531" s="15" t="str">
        <f ca="1">IF(COUNTA(A531:AC531)=0,"",IF(OR(NOT(ISNUMBER(C531)),C531&lt;1),"Missing / invalid date",IF(A531="","Missing case ID",IF(COUNTIFS($A$9:$A$1008,A531)&gt;1,"Duplicate case ID",IF(C531&gt;TODAY(),"Future incident date",IF(OR(E531="",F531="",G531="",H531="",I531="",J531=""),"Complete required fields",IF(OR(AND(E531&lt;&gt;"",COUNTIFS(Setup!$F$13:$F$212,E531)=0),AND(F531&lt;&gt;"",COUNTIFS(Setup!$G$13:$G$212,F531)=0),AND(G531&lt;&gt;"",COUNTIFS(Setup!$H$13:$H$212,G531)=0),AND(H531&lt;&gt;"",COUNTIFS(Setup!$I$13:$I$212,H531)=0),AND(I531&lt;&gt;"",COUNTIFS(Setup!$J$13:$J$212,I531)=0),AND(J531&lt;&gt;"",COUNTIFS(Setup!$K$13:$K$212,J531)=0),AND(K531&lt;&gt;"",COUNTIFS(Setup!$L$13:$L$212,K531)=0),AND(L531&lt;&gt;"",COUNTIFS(Setup!$M$13:$M$212,L531)=0),AND(M531&lt;&gt;"",COUNTIFS(Setup!$N$13:$N$212,M531)=0),AND(N531&lt;&gt;"",COUNTIFS(Setup!$O$13:$O$212,N531)=0),AND(O531&lt;&gt;"",COUNTIFS(Setup!$P$13:$P$212,O531)=0),AND(P531&lt;&gt;"",COUNTIFS(Setup!$Q$13:$Q$212,P531)=0),AND(V531&lt;&gt;"",COUNTIFS(Setup!$R$13:$R$212,V531)=0),AND(W531&lt;&gt;"",COUNTIFS(Setup!$R$13:$R$212,W531)=0),AND(X531&lt;&gt;"",COUNTIFS(Setup!$S$13:$S$212,X531)=0),AND(Y531&lt;&gt;"",COUNTIFS(Setup!$S$13:$S$212,Y531)=0),AND(Z531&lt;&gt;"",COUNTIFS(Setup!$T$13:$T$212,Z531)=0)),"Use listed categories",IF(J531="Pending","Confirm work-relatedness",IF(COUNTIFS($AI$9:$AI$1008,AI531,$C$9:$C$1008,"&lt;&gt;"&amp;C531)&gt;0,"Event dates disagree",IF(OR(AND(Q531&lt;&gt;"",OR(NOT(ISNUMBER(Q531)),Q531&lt;0)),AND(R531&lt;&gt;"",OR(NOT(ISNUMBER(R531)),R531&lt;0)),AND(S531&lt;&gt;"",OR(NOT(ISNUMBER(S531)),S531&lt;0))),"Check days / cost",IF(AND(I531="Lost time",OR(NOT(ISNUMBER(Q531)),Q531&lt;1)),"Enter lost days",IF(AND(I531="Restricted / modified work",OR(NOT(ISNUMBER(R531)),R531&lt;1)),"Enter restricted days",IF(AND(Z531="Closed",NOT(ISNUMBER(AB531))),"Enter closure date",IF(AND(ISNUMBER(AB531),OR(AB531&lt;C531,AB531&gt;TODAY())),"Check closure date","Ready"))))))))))))))</f>
        <v/>
      </c>
    </row>
    <row r="532" spans="1:37" ht="24.95" customHeight="1">
      <c r="A532" s="23"/>
      <c r="B532" s="23"/>
      <c r="C532" s="24"/>
      <c r="D532" s="25"/>
      <c r="E532" s="26"/>
      <c r="F532" s="26"/>
      <c r="G532" s="26"/>
      <c r="H532" s="26"/>
      <c r="I532" s="26"/>
      <c r="J532" s="26"/>
      <c r="K532" s="26"/>
      <c r="L532" s="26"/>
      <c r="M532" s="26"/>
      <c r="N532" s="26"/>
      <c r="O532" s="26"/>
      <c r="P532" s="26"/>
      <c r="Q532" s="27"/>
      <c r="R532" s="27"/>
      <c r="S532" s="28"/>
      <c r="T532" s="26"/>
      <c r="U532" s="26"/>
      <c r="V532" s="26"/>
      <c r="W532" s="26"/>
      <c r="X532" s="26"/>
      <c r="Y532" s="26"/>
      <c r="Z532" s="26"/>
      <c r="AA532" s="26"/>
      <c r="AB532" s="24"/>
      <c r="AC532" s="26"/>
      <c r="AD532" s="15" t="str">
        <f t="shared" si="48"/>
        <v/>
      </c>
      <c r="AE532" s="16" t="str">
        <f t="shared" si="49"/>
        <v/>
      </c>
      <c r="AF532" s="15" t="str">
        <f t="shared" si="50"/>
        <v/>
      </c>
      <c r="AG532" s="15">
        <f t="shared" si="51"/>
        <v>0</v>
      </c>
      <c r="AH532" s="15">
        <f t="shared" si="52"/>
        <v>0</v>
      </c>
      <c r="AI532" s="15" t="str">
        <f t="shared" si="53"/>
        <v/>
      </c>
      <c r="AJ532" s="15" t="str">
        <f>IF(AI532="","",IF(COUNTIFS($AI$9:AI532,AI532)=1,1,0))</f>
        <v/>
      </c>
      <c r="AK532" s="15" t="str">
        <f ca="1">IF(COUNTA(A532:AC532)=0,"",IF(OR(NOT(ISNUMBER(C532)),C532&lt;1),"Missing / invalid date",IF(A532="","Missing case ID",IF(COUNTIFS($A$9:$A$1008,A532)&gt;1,"Duplicate case ID",IF(C532&gt;TODAY(),"Future incident date",IF(OR(E532="",F532="",G532="",H532="",I532="",J532=""),"Complete required fields",IF(OR(AND(E532&lt;&gt;"",COUNTIFS(Setup!$F$13:$F$212,E532)=0),AND(F532&lt;&gt;"",COUNTIFS(Setup!$G$13:$G$212,F532)=0),AND(G532&lt;&gt;"",COUNTIFS(Setup!$H$13:$H$212,G532)=0),AND(H532&lt;&gt;"",COUNTIFS(Setup!$I$13:$I$212,H532)=0),AND(I532&lt;&gt;"",COUNTIFS(Setup!$J$13:$J$212,I532)=0),AND(J532&lt;&gt;"",COUNTIFS(Setup!$K$13:$K$212,J532)=0),AND(K532&lt;&gt;"",COUNTIFS(Setup!$L$13:$L$212,K532)=0),AND(L532&lt;&gt;"",COUNTIFS(Setup!$M$13:$M$212,L532)=0),AND(M532&lt;&gt;"",COUNTIFS(Setup!$N$13:$N$212,M532)=0),AND(N532&lt;&gt;"",COUNTIFS(Setup!$O$13:$O$212,N532)=0),AND(O532&lt;&gt;"",COUNTIFS(Setup!$P$13:$P$212,O532)=0),AND(P532&lt;&gt;"",COUNTIFS(Setup!$Q$13:$Q$212,P532)=0),AND(V532&lt;&gt;"",COUNTIFS(Setup!$R$13:$R$212,V532)=0),AND(W532&lt;&gt;"",COUNTIFS(Setup!$R$13:$R$212,W532)=0),AND(X532&lt;&gt;"",COUNTIFS(Setup!$S$13:$S$212,X532)=0),AND(Y532&lt;&gt;"",COUNTIFS(Setup!$S$13:$S$212,Y532)=0),AND(Z532&lt;&gt;"",COUNTIFS(Setup!$T$13:$T$212,Z532)=0)),"Use listed categories",IF(J532="Pending","Confirm work-relatedness",IF(COUNTIFS($AI$9:$AI$1008,AI532,$C$9:$C$1008,"&lt;&gt;"&amp;C532)&gt;0,"Event dates disagree",IF(OR(AND(Q532&lt;&gt;"",OR(NOT(ISNUMBER(Q532)),Q532&lt;0)),AND(R532&lt;&gt;"",OR(NOT(ISNUMBER(R532)),R532&lt;0)),AND(S532&lt;&gt;"",OR(NOT(ISNUMBER(S532)),S532&lt;0))),"Check days / cost",IF(AND(I532="Lost time",OR(NOT(ISNUMBER(Q532)),Q532&lt;1)),"Enter lost days",IF(AND(I532="Restricted / modified work",OR(NOT(ISNUMBER(R532)),R532&lt;1)),"Enter restricted days",IF(AND(Z532="Closed",NOT(ISNUMBER(AB532))),"Enter closure date",IF(AND(ISNUMBER(AB532),OR(AB532&lt;C532,AB532&gt;TODAY())),"Check closure date","Ready"))))))))))))))</f>
        <v/>
      </c>
    </row>
    <row r="533" spans="1:37" ht="24.95" customHeight="1">
      <c r="A533" s="17"/>
      <c r="B533" s="17"/>
      <c r="C533" s="18"/>
      <c r="D533" s="19"/>
      <c r="E533" s="20"/>
      <c r="F533" s="20"/>
      <c r="G533" s="20"/>
      <c r="H533" s="20"/>
      <c r="I533" s="20"/>
      <c r="J533" s="20"/>
      <c r="K533" s="20"/>
      <c r="L533" s="20"/>
      <c r="M533" s="20"/>
      <c r="N533" s="20"/>
      <c r="O533" s="20"/>
      <c r="P533" s="20"/>
      <c r="Q533" s="21"/>
      <c r="R533" s="21"/>
      <c r="S533" s="22"/>
      <c r="T533" s="20"/>
      <c r="U533" s="20"/>
      <c r="V533" s="20"/>
      <c r="W533" s="20"/>
      <c r="X533" s="20"/>
      <c r="Y533" s="20"/>
      <c r="Z533" s="20"/>
      <c r="AA533" s="20"/>
      <c r="AB533" s="18"/>
      <c r="AC533" s="20"/>
      <c r="AD533" s="15" t="str">
        <f t="shared" si="48"/>
        <v/>
      </c>
      <c r="AE533" s="16" t="str">
        <f t="shared" si="49"/>
        <v/>
      </c>
      <c r="AF533" s="15" t="str">
        <f t="shared" si="50"/>
        <v/>
      </c>
      <c r="AG533" s="15">
        <f t="shared" si="51"/>
        <v>0</v>
      </c>
      <c r="AH533" s="15">
        <f t="shared" si="52"/>
        <v>0</v>
      </c>
      <c r="AI533" s="15" t="str">
        <f t="shared" si="53"/>
        <v/>
      </c>
      <c r="AJ533" s="15" t="str">
        <f>IF(AI533="","",IF(COUNTIFS($AI$9:AI533,AI533)=1,1,0))</f>
        <v/>
      </c>
      <c r="AK533" s="15" t="str">
        <f ca="1">IF(COUNTA(A533:AC533)=0,"",IF(OR(NOT(ISNUMBER(C533)),C533&lt;1),"Missing / invalid date",IF(A533="","Missing case ID",IF(COUNTIFS($A$9:$A$1008,A533)&gt;1,"Duplicate case ID",IF(C533&gt;TODAY(),"Future incident date",IF(OR(E533="",F533="",G533="",H533="",I533="",J533=""),"Complete required fields",IF(OR(AND(E533&lt;&gt;"",COUNTIFS(Setup!$F$13:$F$212,E533)=0),AND(F533&lt;&gt;"",COUNTIFS(Setup!$G$13:$G$212,F533)=0),AND(G533&lt;&gt;"",COUNTIFS(Setup!$H$13:$H$212,G533)=0),AND(H533&lt;&gt;"",COUNTIFS(Setup!$I$13:$I$212,H533)=0),AND(I533&lt;&gt;"",COUNTIFS(Setup!$J$13:$J$212,I533)=0),AND(J533&lt;&gt;"",COUNTIFS(Setup!$K$13:$K$212,J533)=0),AND(K533&lt;&gt;"",COUNTIFS(Setup!$L$13:$L$212,K533)=0),AND(L533&lt;&gt;"",COUNTIFS(Setup!$M$13:$M$212,L533)=0),AND(M533&lt;&gt;"",COUNTIFS(Setup!$N$13:$N$212,M533)=0),AND(N533&lt;&gt;"",COUNTIFS(Setup!$O$13:$O$212,N533)=0),AND(O533&lt;&gt;"",COUNTIFS(Setup!$P$13:$P$212,O533)=0),AND(P533&lt;&gt;"",COUNTIFS(Setup!$Q$13:$Q$212,P533)=0),AND(V533&lt;&gt;"",COUNTIFS(Setup!$R$13:$R$212,V533)=0),AND(W533&lt;&gt;"",COUNTIFS(Setup!$R$13:$R$212,W533)=0),AND(X533&lt;&gt;"",COUNTIFS(Setup!$S$13:$S$212,X533)=0),AND(Y533&lt;&gt;"",COUNTIFS(Setup!$S$13:$S$212,Y533)=0),AND(Z533&lt;&gt;"",COUNTIFS(Setup!$T$13:$T$212,Z533)=0)),"Use listed categories",IF(J533="Pending","Confirm work-relatedness",IF(COUNTIFS($AI$9:$AI$1008,AI533,$C$9:$C$1008,"&lt;&gt;"&amp;C533)&gt;0,"Event dates disagree",IF(OR(AND(Q533&lt;&gt;"",OR(NOT(ISNUMBER(Q533)),Q533&lt;0)),AND(R533&lt;&gt;"",OR(NOT(ISNUMBER(R533)),R533&lt;0)),AND(S533&lt;&gt;"",OR(NOT(ISNUMBER(S533)),S533&lt;0))),"Check days / cost",IF(AND(I533="Lost time",OR(NOT(ISNUMBER(Q533)),Q533&lt;1)),"Enter lost days",IF(AND(I533="Restricted / modified work",OR(NOT(ISNUMBER(R533)),R533&lt;1)),"Enter restricted days",IF(AND(Z533="Closed",NOT(ISNUMBER(AB533))),"Enter closure date",IF(AND(ISNUMBER(AB533),OR(AB533&lt;C533,AB533&gt;TODAY())),"Check closure date","Ready"))))))))))))))</f>
        <v/>
      </c>
    </row>
    <row r="534" spans="1:37" ht="24.95" customHeight="1">
      <c r="A534" s="23"/>
      <c r="B534" s="23"/>
      <c r="C534" s="24"/>
      <c r="D534" s="25"/>
      <c r="E534" s="26"/>
      <c r="F534" s="26"/>
      <c r="G534" s="26"/>
      <c r="H534" s="26"/>
      <c r="I534" s="26"/>
      <c r="J534" s="26"/>
      <c r="K534" s="26"/>
      <c r="L534" s="26"/>
      <c r="M534" s="26"/>
      <c r="N534" s="26"/>
      <c r="O534" s="26"/>
      <c r="P534" s="26"/>
      <c r="Q534" s="27"/>
      <c r="R534" s="27"/>
      <c r="S534" s="28"/>
      <c r="T534" s="26"/>
      <c r="U534" s="26"/>
      <c r="V534" s="26"/>
      <c r="W534" s="26"/>
      <c r="X534" s="26"/>
      <c r="Y534" s="26"/>
      <c r="Z534" s="26"/>
      <c r="AA534" s="26"/>
      <c r="AB534" s="24"/>
      <c r="AC534" s="26"/>
      <c r="AD534" s="15" t="str">
        <f t="shared" si="48"/>
        <v/>
      </c>
      <c r="AE534" s="16" t="str">
        <f t="shared" si="49"/>
        <v/>
      </c>
      <c r="AF534" s="15" t="str">
        <f t="shared" si="50"/>
        <v/>
      </c>
      <c r="AG534" s="15">
        <f t="shared" si="51"/>
        <v>0</v>
      </c>
      <c r="AH534" s="15">
        <f t="shared" si="52"/>
        <v>0</v>
      </c>
      <c r="AI534" s="15" t="str">
        <f t="shared" si="53"/>
        <v/>
      </c>
      <c r="AJ534" s="15" t="str">
        <f>IF(AI534="","",IF(COUNTIFS($AI$9:AI534,AI534)=1,1,0))</f>
        <v/>
      </c>
      <c r="AK534" s="15" t="str">
        <f ca="1">IF(COUNTA(A534:AC534)=0,"",IF(OR(NOT(ISNUMBER(C534)),C534&lt;1),"Missing / invalid date",IF(A534="","Missing case ID",IF(COUNTIFS($A$9:$A$1008,A534)&gt;1,"Duplicate case ID",IF(C534&gt;TODAY(),"Future incident date",IF(OR(E534="",F534="",G534="",H534="",I534="",J534=""),"Complete required fields",IF(OR(AND(E534&lt;&gt;"",COUNTIFS(Setup!$F$13:$F$212,E534)=0),AND(F534&lt;&gt;"",COUNTIFS(Setup!$G$13:$G$212,F534)=0),AND(G534&lt;&gt;"",COUNTIFS(Setup!$H$13:$H$212,G534)=0),AND(H534&lt;&gt;"",COUNTIFS(Setup!$I$13:$I$212,H534)=0),AND(I534&lt;&gt;"",COUNTIFS(Setup!$J$13:$J$212,I534)=0),AND(J534&lt;&gt;"",COUNTIFS(Setup!$K$13:$K$212,J534)=0),AND(K534&lt;&gt;"",COUNTIFS(Setup!$L$13:$L$212,K534)=0),AND(L534&lt;&gt;"",COUNTIFS(Setup!$M$13:$M$212,L534)=0),AND(M534&lt;&gt;"",COUNTIFS(Setup!$N$13:$N$212,M534)=0),AND(N534&lt;&gt;"",COUNTIFS(Setup!$O$13:$O$212,N534)=0),AND(O534&lt;&gt;"",COUNTIFS(Setup!$P$13:$P$212,O534)=0),AND(P534&lt;&gt;"",COUNTIFS(Setup!$Q$13:$Q$212,P534)=0),AND(V534&lt;&gt;"",COUNTIFS(Setup!$R$13:$R$212,V534)=0),AND(W534&lt;&gt;"",COUNTIFS(Setup!$R$13:$R$212,W534)=0),AND(X534&lt;&gt;"",COUNTIFS(Setup!$S$13:$S$212,X534)=0),AND(Y534&lt;&gt;"",COUNTIFS(Setup!$S$13:$S$212,Y534)=0),AND(Z534&lt;&gt;"",COUNTIFS(Setup!$T$13:$T$212,Z534)=0)),"Use listed categories",IF(J534="Pending","Confirm work-relatedness",IF(COUNTIFS($AI$9:$AI$1008,AI534,$C$9:$C$1008,"&lt;&gt;"&amp;C534)&gt;0,"Event dates disagree",IF(OR(AND(Q534&lt;&gt;"",OR(NOT(ISNUMBER(Q534)),Q534&lt;0)),AND(R534&lt;&gt;"",OR(NOT(ISNUMBER(R534)),R534&lt;0)),AND(S534&lt;&gt;"",OR(NOT(ISNUMBER(S534)),S534&lt;0))),"Check days / cost",IF(AND(I534="Lost time",OR(NOT(ISNUMBER(Q534)),Q534&lt;1)),"Enter lost days",IF(AND(I534="Restricted / modified work",OR(NOT(ISNUMBER(R534)),R534&lt;1)),"Enter restricted days",IF(AND(Z534="Closed",NOT(ISNUMBER(AB534))),"Enter closure date",IF(AND(ISNUMBER(AB534),OR(AB534&lt;C534,AB534&gt;TODAY())),"Check closure date","Ready"))))))))))))))</f>
        <v/>
      </c>
    </row>
    <row r="535" spans="1:37" ht="24.95" customHeight="1">
      <c r="A535" s="17"/>
      <c r="B535" s="17"/>
      <c r="C535" s="18"/>
      <c r="D535" s="19"/>
      <c r="E535" s="20"/>
      <c r="F535" s="20"/>
      <c r="G535" s="20"/>
      <c r="H535" s="20"/>
      <c r="I535" s="20"/>
      <c r="J535" s="20"/>
      <c r="K535" s="20"/>
      <c r="L535" s="20"/>
      <c r="M535" s="20"/>
      <c r="N535" s="20"/>
      <c r="O535" s="20"/>
      <c r="P535" s="20"/>
      <c r="Q535" s="21"/>
      <c r="R535" s="21"/>
      <c r="S535" s="22"/>
      <c r="T535" s="20"/>
      <c r="U535" s="20"/>
      <c r="V535" s="20"/>
      <c r="W535" s="20"/>
      <c r="X535" s="20"/>
      <c r="Y535" s="20"/>
      <c r="Z535" s="20"/>
      <c r="AA535" s="20"/>
      <c r="AB535" s="18"/>
      <c r="AC535" s="20"/>
      <c r="AD535" s="15" t="str">
        <f t="shared" si="48"/>
        <v/>
      </c>
      <c r="AE535" s="16" t="str">
        <f t="shared" si="49"/>
        <v/>
      </c>
      <c r="AF535" s="15" t="str">
        <f t="shared" si="50"/>
        <v/>
      </c>
      <c r="AG535" s="15">
        <f t="shared" si="51"/>
        <v>0</v>
      </c>
      <c r="AH535" s="15">
        <f t="shared" si="52"/>
        <v>0</v>
      </c>
      <c r="AI535" s="15" t="str">
        <f t="shared" si="53"/>
        <v/>
      </c>
      <c r="AJ535" s="15" t="str">
        <f>IF(AI535="","",IF(COUNTIFS($AI$9:AI535,AI535)=1,1,0))</f>
        <v/>
      </c>
      <c r="AK535" s="15" t="str">
        <f ca="1">IF(COUNTA(A535:AC535)=0,"",IF(OR(NOT(ISNUMBER(C535)),C535&lt;1),"Missing / invalid date",IF(A535="","Missing case ID",IF(COUNTIFS($A$9:$A$1008,A535)&gt;1,"Duplicate case ID",IF(C535&gt;TODAY(),"Future incident date",IF(OR(E535="",F535="",G535="",H535="",I535="",J535=""),"Complete required fields",IF(OR(AND(E535&lt;&gt;"",COUNTIFS(Setup!$F$13:$F$212,E535)=0),AND(F535&lt;&gt;"",COUNTIFS(Setup!$G$13:$G$212,F535)=0),AND(G535&lt;&gt;"",COUNTIFS(Setup!$H$13:$H$212,G535)=0),AND(H535&lt;&gt;"",COUNTIFS(Setup!$I$13:$I$212,H535)=0),AND(I535&lt;&gt;"",COUNTIFS(Setup!$J$13:$J$212,I535)=0),AND(J535&lt;&gt;"",COUNTIFS(Setup!$K$13:$K$212,J535)=0),AND(K535&lt;&gt;"",COUNTIFS(Setup!$L$13:$L$212,K535)=0),AND(L535&lt;&gt;"",COUNTIFS(Setup!$M$13:$M$212,L535)=0),AND(M535&lt;&gt;"",COUNTIFS(Setup!$N$13:$N$212,M535)=0),AND(N535&lt;&gt;"",COUNTIFS(Setup!$O$13:$O$212,N535)=0),AND(O535&lt;&gt;"",COUNTIFS(Setup!$P$13:$P$212,O535)=0),AND(P535&lt;&gt;"",COUNTIFS(Setup!$Q$13:$Q$212,P535)=0),AND(V535&lt;&gt;"",COUNTIFS(Setup!$R$13:$R$212,V535)=0),AND(W535&lt;&gt;"",COUNTIFS(Setup!$R$13:$R$212,W535)=0),AND(X535&lt;&gt;"",COUNTIFS(Setup!$S$13:$S$212,X535)=0),AND(Y535&lt;&gt;"",COUNTIFS(Setup!$S$13:$S$212,Y535)=0),AND(Z535&lt;&gt;"",COUNTIFS(Setup!$T$13:$T$212,Z535)=0)),"Use listed categories",IF(J535="Pending","Confirm work-relatedness",IF(COUNTIFS($AI$9:$AI$1008,AI535,$C$9:$C$1008,"&lt;&gt;"&amp;C535)&gt;0,"Event dates disagree",IF(OR(AND(Q535&lt;&gt;"",OR(NOT(ISNUMBER(Q535)),Q535&lt;0)),AND(R535&lt;&gt;"",OR(NOT(ISNUMBER(R535)),R535&lt;0)),AND(S535&lt;&gt;"",OR(NOT(ISNUMBER(S535)),S535&lt;0))),"Check days / cost",IF(AND(I535="Lost time",OR(NOT(ISNUMBER(Q535)),Q535&lt;1)),"Enter lost days",IF(AND(I535="Restricted / modified work",OR(NOT(ISNUMBER(R535)),R535&lt;1)),"Enter restricted days",IF(AND(Z535="Closed",NOT(ISNUMBER(AB535))),"Enter closure date",IF(AND(ISNUMBER(AB535),OR(AB535&lt;C535,AB535&gt;TODAY())),"Check closure date","Ready"))))))))))))))</f>
        <v/>
      </c>
    </row>
    <row r="536" spans="1:37" ht="24.95" customHeight="1">
      <c r="A536" s="23"/>
      <c r="B536" s="23"/>
      <c r="C536" s="24"/>
      <c r="D536" s="25"/>
      <c r="E536" s="26"/>
      <c r="F536" s="26"/>
      <c r="G536" s="26"/>
      <c r="H536" s="26"/>
      <c r="I536" s="26"/>
      <c r="J536" s="26"/>
      <c r="K536" s="26"/>
      <c r="L536" s="26"/>
      <c r="M536" s="26"/>
      <c r="N536" s="26"/>
      <c r="O536" s="26"/>
      <c r="P536" s="26"/>
      <c r="Q536" s="27"/>
      <c r="R536" s="27"/>
      <c r="S536" s="28"/>
      <c r="T536" s="26"/>
      <c r="U536" s="26"/>
      <c r="V536" s="26"/>
      <c r="W536" s="26"/>
      <c r="X536" s="26"/>
      <c r="Y536" s="26"/>
      <c r="Z536" s="26"/>
      <c r="AA536" s="26"/>
      <c r="AB536" s="24"/>
      <c r="AC536" s="26"/>
      <c r="AD536" s="15" t="str">
        <f t="shared" si="48"/>
        <v/>
      </c>
      <c r="AE536" s="16" t="str">
        <f t="shared" si="49"/>
        <v/>
      </c>
      <c r="AF536" s="15" t="str">
        <f t="shared" si="50"/>
        <v/>
      </c>
      <c r="AG536" s="15">
        <f t="shared" si="51"/>
        <v>0</v>
      </c>
      <c r="AH536" s="15">
        <f t="shared" si="52"/>
        <v>0</v>
      </c>
      <c r="AI536" s="15" t="str">
        <f t="shared" si="53"/>
        <v/>
      </c>
      <c r="AJ536" s="15" t="str">
        <f>IF(AI536="","",IF(COUNTIFS($AI$9:AI536,AI536)=1,1,0))</f>
        <v/>
      </c>
      <c r="AK536" s="15" t="str">
        <f ca="1">IF(COUNTA(A536:AC536)=0,"",IF(OR(NOT(ISNUMBER(C536)),C536&lt;1),"Missing / invalid date",IF(A536="","Missing case ID",IF(COUNTIFS($A$9:$A$1008,A536)&gt;1,"Duplicate case ID",IF(C536&gt;TODAY(),"Future incident date",IF(OR(E536="",F536="",G536="",H536="",I536="",J536=""),"Complete required fields",IF(OR(AND(E536&lt;&gt;"",COUNTIFS(Setup!$F$13:$F$212,E536)=0),AND(F536&lt;&gt;"",COUNTIFS(Setup!$G$13:$G$212,F536)=0),AND(G536&lt;&gt;"",COUNTIFS(Setup!$H$13:$H$212,G536)=0),AND(H536&lt;&gt;"",COUNTIFS(Setup!$I$13:$I$212,H536)=0),AND(I536&lt;&gt;"",COUNTIFS(Setup!$J$13:$J$212,I536)=0),AND(J536&lt;&gt;"",COUNTIFS(Setup!$K$13:$K$212,J536)=0),AND(K536&lt;&gt;"",COUNTIFS(Setup!$L$13:$L$212,K536)=0),AND(L536&lt;&gt;"",COUNTIFS(Setup!$M$13:$M$212,L536)=0),AND(M536&lt;&gt;"",COUNTIFS(Setup!$N$13:$N$212,M536)=0),AND(N536&lt;&gt;"",COUNTIFS(Setup!$O$13:$O$212,N536)=0),AND(O536&lt;&gt;"",COUNTIFS(Setup!$P$13:$P$212,O536)=0),AND(P536&lt;&gt;"",COUNTIFS(Setup!$Q$13:$Q$212,P536)=0),AND(V536&lt;&gt;"",COUNTIFS(Setup!$R$13:$R$212,V536)=0),AND(W536&lt;&gt;"",COUNTIFS(Setup!$R$13:$R$212,W536)=0),AND(X536&lt;&gt;"",COUNTIFS(Setup!$S$13:$S$212,X536)=0),AND(Y536&lt;&gt;"",COUNTIFS(Setup!$S$13:$S$212,Y536)=0),AND(Z536&lt;&gt;"",COUNTIFS(Setup!$T$13:$T$212,Z536)=0)),"Use listed categories",IF(J536="Pending","Confirm work-relatedness",IF(COUNTIFS($AI$9:$AI$1008,AI536,$C$9:$C$1008,"&lt;&gt;"&amp;C536)&gt;0,"Event dates disagree",IF(OR(AND(Q536&lt;&gt;"",OR(NOT(ISNUMBER(Q536)),Q536&lt;0)),AND(R536&lt;&gt;"",OR(NOT(ISNUMBER(R536)),R536&lt;0)),AND(S536&lt;&gt;"",OR(NOT(ISNUMBER(S536)),S536&lt;0))),"Check days / cost",IF(AND(I536="Lost time",OR(NOT(ISNUMBER(Q536)),Q536&lt;1)),"Enter lost days",IF(AND(I536="Restricted / modified work",OR(NOT(ISNUMBER(R536)),R536&lt;1)),"Enter restricted days",IF(AND(Z536="Closed",NOT(ISNUMBER(AB536))),"Enter closure date",IF(AND(ISNUMBER(AB536),OR(AB536&lt;C536,AB536&gt;TODAY())),"Check closure date","Ready"))))))))))))))</f>
        <v/>
      </c>
    </row>
    <row r="537" spans="1:37" ht="24.95" customHeight="1">
      <c r="A537" s="17"/>
      <c r="B537" s="17"/>
      <c r="C537" s="18"/>
      <c r="D537" s="19"/>
      <c r="E537" s="20"/>
      <c r="F537" s="20"/>
      <c r="G537" s="20"/>
      <c r="H537" s="20"/>
      <c r="I537" s="20"/>
      <c r="J537" s="20"/>
      <c r="K537" s="20"/>
      <c r="L537" s="20"/>
      <c r="M537" s="20"/>
      <c r="N537" s="20"/>
      <c r="O537" s="20"/>
      <c r="P537" s="20"/>
      <c r="Q537" s="21"/>
      <c r="R537" s="21"/>
      <c r="S537" s="22"/>
      <c r="T537" s="20"/>
      <c r="U537" s="20"/>
      <c r="V537" s="20"/>
      <c r="W537" s="20"/>
      <c r="X537" s="20"/>
      <c r="Y537" s="20"/>
      <c r="Z537" s="20"/>
      <c r="AA537" s="20"/>
      <c r="AB537" s="18"/>
      <c r="AC537" s="20"/>
      <c r="AD537" s="15" t="str">
        <f t="shared" si="48"/>
        <v/>
      </c>
      <c r="AE537" s="16" t="str">
        <f t="shared" si="49"/>
        <v/>
      </c>
      <c r="AF537" s="15" t="str">
        <f t="shared" si="50"/>
        <v/>
      </c>
      <c r="AG537" s="15">
        <f t="shared" si="51"/>
        <v>0</v>
      </c>
      <c r="AH537" s="15">
        <f t="shared" si="52"/>
        <v>0</v>
      </c>
      <c r="AI537" s="15" t="str">
        <f t="shared" si="53"/>
        <v/>
      </c>
      <c r="AJ537" s="15" t="str">
        <f>IF(AI537="","",IF(COUNTIFS($AI$9:AI537,AI537)=1,1,0))</f>
        <v/>
      </c>
      <c r="AK537" s="15" t="str">
        <f ca="1">IF(COUNTA(A537:AC537)=0,"",IF(OR(NOT(ISNUMBER(C537)),C537&lt;1),"Missing / invalid date",IF(A537="","Missing case ID",IF(COUNTIFS($A$9:$A$1008,A537)&gt;1,"Duplicate case ID",IF(C537&gt;TODAY(),"Future incident date",IF(OR(E537="",F537="",G537="",H537="",I537="",J537=""),"Complete required fields",IF(OR(AND(E537&lt;&gt;"",COUNTIFS(Setup!$F$13:$F$212,E537)=0),AND(F537&lt;&gt;"",COUNTIFS(Setup!$G$13:$G$212,F537)=0),AND(G537&lt;&gt;"",COUNTIFS(Setup!$H$13:$H$212,G537)=0),AND(H537&lt;&gt;"",COUNTIFS(Setup!$I$13:$I$212,H537)=0),AND(I537&lt;&gt;"",COUNTIFS(Setup!$J$13:$J$212,I537)=0),AND(J537&lt;&gt;"",COUNTIFS(Setup!$K$13:$K$212,J537)=0),AND(K537&lt;&gt;"",COUNTIFS(Setup!$L$13:$L$212,K537)=0),AND(L537&lt;&gt;"",COUNTIFS(Setup!$M$13:$M$212,L537)=0),AND(M537&lt;&gt;"",COUNTIFS(Setup!$N$13:$N$212,M537)=0),AND(N537&lt;&gt;"",COUNTIFS(Setup!$O$13:$O$212,N537)=0),AND(O537&lt;&gt;"",COUNTIFS(Setup!$P$13:$P$212,O537)=0),AND(P537&lt;&gt;"",COUNTIFS(Setup!$Q$13:$Q$212,P537)=0),AND(V537&lt;&gt;"",COUNTIFS(Setup!$R$13:$R$212,V537)=0),AND(W537&lt;&gt;"",COUNTIFS(Setup!$R$13:$R$212,W537)=0),AND(X537&lt;&gt;"",COUNTIFS(Setup!$S$13:$S$212,X537)=0),AND(Y537&lt;&gt;"",COUNTIFS(Setup!$S$13:$S$212,Y537)=0),AND(Z537&lt;&gt;"",COUNTIFS(Setup!$T$13:$T$212,Z537)=0)),"Use listed categories",IF(J537="Pending","Confirm work-relatedness",IF(COUNTIFS($AI$9:$AI$1008,AI537,$C$9:$C$1008,"&lt;&gt;"&amp;C537)&gt;0,"Event dates disagree",IF(OR(AND(Q537&lt;&gt;"",OR(NOT(ISNUMBER(Q537)),Q537&lt;0)),AND(R537&lt;&gt;"",OR(NOT(ISNUMBER(R537)),R537&lt;0)),AND(S537&lt;&gt;"",OR(NOT(ISNUMBER(S537)),S537&lt;0))),"Check days / cost",IF(AND(I537="Lost time",OR(NOT(ISNUMBER(Q537)),Q537&lt;1)),"Enter lost days",IF(AND(I537="Restricted / modified work",OR(NOT(ISNUMBER(R537)),R537&lt;1)),"Enter restricted days",IF(AND(Z537="Closed",NOT(ISNUMBER(AB537))),"Enter closure date",IF(AND(ISNUMBER(AB537),OR(AB537&lt;C537,AB537&gt;TODAY())),"Check closure date","Ready"))))))))))))))</f>
        <v/>
      </c>
    </row>
    <row r="538" spans="1:37" ht="24.95" customHeight="1">
      <c r="A538" s="23"/>
      <c r="B538" s="23"/>
      <c r="C538" s="24"/>
      <c r="D538" s="25"/>
      <c r="E538" s="26"/>
      <c r="F538" s="26"/>
      <c r="G538" s="26"/>
      <c r="H538" s="26"/>
      <c r="I538" s="26"/>
      <c r="J538" s="26"/>
      <c r="K538" s="26"/>
      <c r="L538" s="26"/>
      <c r="M538" s="26"/>
      <c r="N538" s="26"/>
      <c r="O538" s="26"/>
      <c r="P538" s="26"/>
      <c r="Q538" s="27"/>
      <c r="R538" s="27"/>
      <c r="S538" s="28"/>
      <c r="T538" s="26"/>
      <c r="U538" s="26"/>
      <c r="V538" s="26"/>
      <c r="W538" s="26"/>
      <c r="X538" s="26"/>
      <c r="Y538" s="26"/>
      <c r="Z538" s="26"/>
      <c r="AA538" s="26"/>
      <c r="AB538" s="24"/>
      <c r="AC538" s="26"/>
      <c r="AD538" s="15" t="str">
        <f t="shared" si="48"/>
        <v/>
      </c>
      <c r="AE538" s="16" t="str">
        <f t="shared" si="49"/>
        <v/>
      </c>
      <c r="AF538" s="15" t="str">
        <f t="shared" si="50"/>
        <v/>
      </c>
      <c r="AG538" s="15">
        <f t="shared" si="51"/>
        <v>0</v>
      </c>
      <c r="AH538" s="15">
        <f t="shared" si="52"/>
        <v>0</v>
      </c>
      <c r="AI538" s="15" t="str">
        <f t="shared" si="53"/>
        <v/>
      </c>
      <c r="AJ538" s="15" t="str">
        <f>IF(AI538="","",IF(COUNTIFS($AI$9:AI538,AI538)=1,1,0))</f>
        <v/>
      </c>
      <c r="AK538" s="15" t="str">
        <f ca="1">IF(COUNTA(A538:AC538)=0,"",IF(OR(NOT(ISNUMBER(C538)),C538&lt;1),"Missing / invalid date",IF(A538="","Missing case ID",IF(COUNTIFS($A$9:$A$1008,A538)&gt;1,"Duplicate case ID",IF(C538&gt;TODAY(),"Future incident date",IF(OR(E538="",F538="",G538="",H538="",I538="",J538=""),"Complete required fields",IF(OR(AND(E538&lt;&gt;"",COUNTIFS(Setup!$F$13:$F$212,E538)=0),AND(F538&lt;&gt;"",COUNTIFS(Setup!$G$13:$G$212,F538)=0),AND(G538&lt;&gt;"",COUNTIFS(Setup!$H$13:$H$212,G538)=0),AND(H538&lt;&gt;"",COUNTIFS(Setup!$I$13:$I$212,H538)=0),AND(I538&lt;&gt;"",COUNTIFS(Setup!$J$13:$J$212,I538)=0),AND(J538&lt;&gt;"",COUNTIFS(Setup!$K$13:$K$212,J538)=0),AND(K538&lt;&gt;"",COUNTIFS(Setup!$L$13:$L$212,K538)=0),AND(L538&lt;&gt;"",COUNTIFS(Setup!$M$13:$M$212,L538)=0),AND(M538&lt;&gt;"",COUNTIFS(Setup!$N$13:$N$212,M538)=0),AND(N538&lt;&gt;"",COUNTIFS(Setup!$O$13:$O$212,N538)=0),AND(O538&lt;&gt;"",COUNTIFS(Setup!$P$13:$P$212,O538)=0),AND(P538&lt;&gt;"",COUNTIFS(Setup!$Q$13:$Q$212,P538)=0),AND(V538&lt;&gt;"",COUNTIFS(Setup!$R$13:$R$212,V538)=0),AND(W538&lt;&gt;"",COUNTIFS(Setup!$R$13:$R$212,W538)=0),AND(X538&lt;&gt;"",COUNTIFS(Setup!$S$13:$S$212,X538)=0),AND(Y538&lt;&gt;"",COUNTIFS(Setup!$S$13:$S$212,Y538)=0),AND(Z538&lt;&gt;"",COUNTIFS(Setup!$T$13:$T$212,Z538)=0)),"Use listed categories",IF(J538="Pending","Confirm work-relatedness",IF(COUNTIFS($AI$9:$AI$1008,AI538,$C$9:$C$1008,"&lt;&gt;"&amp;C538)&gt;0,"Event dates disagree",IF(OR(AND(Q538&lt;&gt;"",OR(NOT(ISNUMBER(Q538)),Q538&lt;0)),AND(R538&lt;&gt;"",OR(NOT(ISNUMBER(R538)),R538&lt;0)),AND(S538&lt;&gt;"",OR(NOT(ISNUMBER(S538)),S538&lt;0))),"Check days / cost",IF(AND(I538="Lost time",OR(NOT(ISNUMBER(Q538)),Q538&lt;1)),"Enter lost days",IF(AND(I538="Restricted / modified work",OR(NOT(ISNUMBER(R538)),R538&lt;1)),"Enter restricted days",IF(AND(Z538="Closed",NOT(ISNUMBER(AB538))),"Enter closure date",IF(AND(ISNUMBER(AB538),OR(AB538&lt;C538,AB538&gt;TODAY())),"Check closure date","Ready"))))))))))))))</f>
        <v/>
      </c>
    </row>
    <row r="539" spans="1:37" ht="24.95" customHeight="1">
      <c r="A539" s="17"/>
      <c r="B539" s="17"/>
      <c r="C539" s="18"/>
      <c r="D539" s="19"/>
      <c r="E539" s="20"/>
      <c r="F539" s="20"/>
      <c r="G539" s="20"/>
      <c r="H539" s="20"/>
      <c r="I539" s="20"/>
      <c r="J539" s="20"/>
      <c r="K539" s="20"/>
      <c r="L539" s="20"/>
      <c r="M539" s="20"/>
      <c r="N539" s="20"/>
      <c r="O539" s="20"/>
      <c r="P539" s="20"/>
      <c r="Q539" s="21"/>
      <c r="R539" s="21"/>
      <c r="S539" s="22"/>
      <c r="T539" s="20"/>
      <c r="U539" s="20"/>
      <c r="V539" s="20"/>
      <c r="W539" s="20"/>
      <c r="X539" s="20"/>
      <c r="Y539" s="20"/>
      <c r="Z539" s="20"/>
      <c r="AA539" s="20"/>
      <c r="AB539" s="18"/>
      <c r="AC539" s="20"/>
      <c r="AD539" s="15" t="str">
        <f t="shared" si="48"/>
        <v/>
      </c>
      <c r="AE539" s="16" t="str">
        <f t="shared" si="49"/>
        <v/>
      </c>
      <c r="AF539" s="15" t="str">
        <f t="shared" si="50"/>
        <v/>
      </c>
      <c r="AG539" s="15">
        <f t="shared" si="51"/>
        <v>0</v>
      </c>
      <c r="AH539" s="15">
        <f t="shared" si="52"/>
        <v>0</v>
      </c>
      <c r="AI539" s="15" t="str">
        <f t="shared" si="53"/>
        <v/>
      </c>
      <c r="AJ539" s="15" t="str">
        <f>IF(AI539="","",IF(COUNTIFS($AI$9:AI539,AI539)=1,1,0))</f>
        <v/>
      </c>
      <c r="AK539" s="15" t="str">
        <f ca="1">IF(COUNTA(A539:AC539)=0,"",IF(OR(NOT(ISNUMBER(C539)),C539&lt;1),"Missing / invalid date",IF(A539="","Missing case ID",IF(COUNTIFS($A$9:$A$1008,A539)&gt;1,"Duplicate case ID",IF(C539&gt;TODAY(),"Future incident date",IF(OR(E539="",F539="",G539="",H539="",I539="",J539=""),"Complete required fields",IF(OR(AND(E539&lt;&gt;"",COUNTIFS(Setup!$F$13:$F$212,E539)=0),AND(F539&lt;&gt;"",COUNTIFS(Setup!$G$13:$G$212,F539)=0),AND(G539&lt;&gt;"",COUNTIFS(Setup!$H$13:$H$212,G539)=0),AND(H539&lt;&gt;"",COUNTIFS(Setup!$I$13:$I$212,H539)=0),AND(I539&lt;&gt;"",COUNTIFS(Setup!$J$13:$J$212,I539)=0),AND(J539&lt;&gt;"",COUNTIFS(Setup!$K$13:$K$212,J539)=0),AND(K539&lt;&gt;"",COUNTIFS(Setup!$L$13:$L$212,K539)=0),AND(L539&lt;&gt;"",COUNTIFS(Setup!$M$13:$M$212,L539)=0),AND(M539&lt;&gt;"",COUNTIFS(Setup!$N$13:$N$212,M539)=0),AND(N539&lt;&gt;"",COUNTIFS(Setup!$O$13:$O$212,N539)=0),AND(O539&lt;&gt;"",COUNTIFS(Setup!$P$13:$P$212,O539)=0),AND(P539&lt;&gt;"",COUNTIFS(Setup!$Q$13:$Q$212,P539)=0),AND(V539&lt;&gt;"",COUNTIFS(Setup!$R$13:$R$212,V539)=0),AND(W539&lt;&gt;"",COUNTIFS(Setup!$R$13:$R$212,W539)=0),AND(X539&lt;&gt;"",COUNTIFS(Setup!$S$13:$S$212,X539)=0),AND(Y539&lt;&gt;"",COUNTIFS(Setup!$S$13:$S$212,Y539)=0),AND(Z539&lt;&gt;"",COUNTIFS(Setup!$T$13:$T$212,Z539)=0)),"Use listed categories",IF(J539="Pending","Confirm work-relatedness",IF(COUNTIFS($AI$9:$AI$1008,AI539,$C$9:$C$1008,"&lt;&gt;"&amp;C539)&gt;0,"Event dates disagree",IF(OR(AND(Q539&lt;&gt;"",OR(NOT(ISNUMBER(Q539)),Q539&lt;0)),AND(R539&lt;&gt;"",OR(NOT(ISNUMBER(R539)),R539&lt;0)),AND(S539&lt;&gt;"",OR(NOT(ISNUMBER(S539)),S539&lt;0))),"Check days / cost",IF(AND(I539="Lost time",OR(NOT(ISNUMBER(Q539)),Q539&lt;1)),"Enter lost days",IF(AND(I539="Restricted / modified work",OR(NOT(ISNUMBER(R539)),R539&lt;1)),"Enter restricted days",IF(AND(Z539="Closed",NOT(ISNUMBER(AB539))),"Enter closure date",IF(AND(ISNUMBER(AB539),OR(AB539&lt;C539,AB539&gt;TODAY())),"Check closure date","Ready"))))))))))))))</f>
        <v/>
      </c>
    </row>
    <row r="540" spans="1:37" ht="24.95" customHeight="1">
      <c r="A540" s="23"/>
      <c r="B540" s="23"/>
      <c r="C540" s="24"/>
      <c r="D540" s="25"/>
      <c r="E540" s="26"/>
      <c r="F540" s="26"/>
      <c r="G540" s="26"/>
      <c r="H540" s="26"/>
      <c r="I540" s="26"/>
      <c r="J540" s="26"/>
      <c r="K540" s="26"/>
      <c r="L540" s="26"/>
      <c r="M540" s="26"/>
      <c r="N540" s="26"/>
      <c r="O540" s="26"/>
      <c r="P540" s="26"/>
      <c r="Q540" s="27"/>
      <c r="R540" s="27"/>
      <c r="S540" s="28"/>
      <c r="T540" s="26"/>
      <c r="U540" s="26"/>
      <c r="V540" s="26"/>
      <c r="W540" s="26"/>
      <c r="X540" s="26"/>
      <c r="Y540" s="26"/>
      <c r="Z540" s="26"/>
      <c r="AA540" s="26"/>
      <c r="AB540" s="24"/>
      <c r="AC540" s="26"/>
      <c r="AD540" s="15" t="str">
        <f t="shared" si="48"/>
        <v/>
      </c>
      <c r="AE540" s="16" t="str">
        <f t="shared" si="49"/>
        <v/>
      </c>
      <c r="AF540" s="15" t="str">
        <f t="shared" si="50"/>
        <v/>
      </c>
      <c r="AG540" s="15">
        <f t="shared" si="51"/>
        <v>0</v>
      </c>
      <c r="AH540" s="15">
        <f t="shared" si="52"/>
        <v>0</v>
      </c>
      <c r="AI540" s="15" t="str">
        <f t="shared" si="53"/>
        <v/>
      </c>
      <c r="AJ540" s="15" t="str">
        <f>IF(AI540="","",IF(COUNTIFS($AI$9:AI540,AI540)=1,1,0))</f>
        <v/>
      </c>
      <c r="AK540" s="15" t="str">
        <f ca="1">IF(COUNTA(A540:AC540)=0,"",IF(OR(NOT(ISNUMBER(C540)),C540&lt;1),"Missing / invalid date",IF(A540="","Missing case ID",IF(COUNTIFS($A$9:$A$1008,A540)&gt;1,"Duplicate case ID",IF(C540&gt;TODAY(),"Future incident date",IF(OR(E540="",F540="",G540="",H540="",I540="",J540=""),"Complete required fields",IF(OR(AND(E540&lt;&gt;"",COUNTIFS(Setup!$F$13:$F$212,E540)=0),AND(F540&lt;&gt;"",COUNTIFS(Setup!$G$13:$G$212,F540)=0),AND(G540&lt;&gt;"",COUNTIFS(Setup!$H$13:$H$212,G540)=0),AND(H540&lt;&gt;"",COUNTIFS(Setup!$I$13:$I$212,H540)=0),AND(I540&lt;&gt;"",COUNTIFS(Setup!$J$13:$J$212,I540)=0),AND(J540&lt;&gt;"",COUNTIFS(Setup!$K$13:$K$212,J540)=0),AND(K540&lt;&gt;"",COUNTIFS(Setup!$L$13:$L$212,K540)=0),AND(L540&lt;&gt;"",COUNTIFS(Setup!$M$13:$M$212,L540)=0),AND(M540&lt;&gt;"",COUNTIFS(Setup!$N$13:$N$212,M540)=0),AND(N540&lt;&gt;"",COUNTIFS(Setup!$O$13:$O$212,N540)=0),AND(O540&lt;&gt;"",COUNTIFS(Setup!$P$13:$P$212,O540)=0),AND(P540&lt;&gt;"",COUNTIFS(Setup!$Q$13:$Q$212,P540)=0),AND(V540&lt;&gt;"",COUNTIFS(Setup!$R$13:$R$212,V540)=0),AND(W540&lt;&gt;"",COUNTIFS(Setup!$R$13:$R$212,W540)=0),AND(X540&lt;&gt;"",COUNTIFS(Setup!$S$13:$S$212,X540)=0),AND(Y540&lt;&gt;"",COUNTIFS(Setup!$S$13:$S$212,Y540)=0),AND(Z540&lt;&gt;"",COUNTIFS(Setup!$T$13:$T$212,Z540)=0)),"Use listed categories",IF(J540="Pending","Confirm work-relatedness",IF(COUNTIFS($AI$9:$AI$1008,AI540,$C$9:$C$1008,"&lt;&gt;"&amp;C540)&gt;0,"Event dates disagree",IF(OR(AND(Q540&lt;&gt;"",OR(NOT(ISNUMBER(Q540)),Q540&lt;0)),AND(R540&lt;&gt;"",OR(NOT(ISNUMBER(R540)),R540&lt;0)),AND(S540&lt;&gt;"",OR(NOT(ISNUMBER(S540)),S540&lt;0))),"Check days / cost",IF(AND(I540="Lost time",OR(NOT(ISNUMBER(Q540)),Q540&lt;1)),"Enter lost days",IF(AND(I540="Restricted / modified work",OR(NOT(ISNUMBER(R540)),R540&lt;1)),"Enter restricted days",IF(AND(Z540="Closed",NOT(ISNUMBER(AB540))),"Enter closure date",IF(AND(ISNUMBER(AB540),OR(AB540&lt;C540,AB540&gt;TODAY())),"Check closure date","Ready"))))))))))))))</f>
        <v/>
      </c>
    </row>
    <row r="541" spans="1:37" ht="24.95" customHeight="1">
      <c r="A541" s="17"/>
      <c r="B541" s="17"/>
      <c r="C541" s="18"/>
      <c r="D541" s="19"/>
      <c r="E541" s="20"/>
      <c r="F541" s="20"/>
      <c r="G541" s="20"/>
      <c r="H541" s="20"/>
      <c r="I541" s="20"/>
      <c r="J541" s="20"/>
      <c r="K541" s="20"/>
      <c r="L541" s="20"/>
      <c r="M541" s="20"/>
      <c r="N541" s="20"/>
      <c r="O541" s="20"/>
      <c r="P541" s="20"/>
      <c r="Q541" s="21"/>
      <c r="R541" s="21"/>
      <c r="S541" s="22"/>
      <c r="T541" s="20"/>
      <c r="U541" s="20"/>
      <c r="V541" s="20"/>
      <c r="W541" s="20"/>
      <c r="X541" s="20"/>
      <c r="Y541" s="20"/>
      <c r="Z541" s="20"/>
      <c r="AA541" s="20"/>
      <c r="AB541" s="18"/>
      <c r="AC541" s="20"/>
      <c r="AD541" s="15" t="str">
        <f t="shared" si="48"/>
        <v/>
      </c>
      <c r="AE541" s="16" t="str">
        <f t="shared" si="49"/>
        <v/>
      </c>
      <c r="AF541" s="15" t="str">
        <f t="shared" si="50"/>
        <v/>
      </c>
      <c r="AG541" s="15">
        <f t="shared" si="51"/>
        <v>0</v>
      </c>
      <c r="AH541" s="15">
        <f t="shared" si="52"/>
        <v>0</v>
      </c>
      <c r="AI541" s="15" t="str">
        <f t="shared" si="53"/>
        <v/>
      </c>
      <c r="AJ541" s="15" t="str">
        <f>IF(AI541="","",IF(COUNTIFS($AI$9:AI541,AI541)=1,1,0))</f>
        <v/>
      </c>
      <c r="AK541" s="15" t="str">
        <f ca="1">IF(COUNTA(A541:AC541)=0,"",IF(OR(NOT(ISNUMBER(C541)),C541&lt;1),"Missing / invalid date",IF(A541="","Missing case ID",IF(COUNTIFS($A$9:$A$1008,A541)&gt;1,"Duplicate case ID",IF(C541&gt;TODAY(),"Future incident date",IF(OR(E541="",F541="",G541="",H541="",I541="",J541=""),"Complete required fields",IF(OR(AND(E541&lt;&gt;"",COUNTIFS(Setup!$F$13:$F$212,E541)=0),AND(F541&lt;&gt;"",COUNTIFS(Setup!$G$13:$G$212,F541)=0),AND(G541&lt;&gt;"",COUNTIFS(Setup!$H$13:$H$212,G541)=0),AND(H541&lt;&gt;"",COUNTIFS(Setup!$I$13:$I$212,H541)=0),AND(I541&lt;&gt;"",COUNTIFS(Setup!$J$13:$J$212,I541)=0),AND(J541&lt;&gt;"",COUNTIFS(Setup!$K$13:$K$212,J541)=0),AND(K541&lt;&gt;"",COUNTIFS(Setup!$L$13:$L$212,K541)=0),AND(L541&lt;&gt;"",COUNTIFS(Setup!$M$13:$M$212,L541)=0),AND(M541&lt;&gt;"",COUNTIFS(Setup!$N$13:$N$212,M541)=0),AND(N541&lt;&gt;"",COUNTIFS(Setup!$O$13:$O$212,N541)=0),AND(O541&lt;&gt;"",COUNTIFS(Setup!$P$13:$P$212,O541)=0),AND(P541&lt;&gt;"",COUNTIFS(Setup!$Q$13:$Q$212,P541)=0),AND(V541&lt;&gt;"",COUNTIFS(Setup!$R$13:$R$212,V541)=0),AND(W541&lt;&gt;"",COUNTIFS(Setup!$R$13:$R$212,W541)=0),AND(X541&lt;&gt;"",COUNTIFS(Setup!$S$13:$S$212,X541)=0),AND(Y541&lt;&gt;"",COUNTIFS(Setup!$S$13:$S$212,Y541)=0),AND(Z541&lt;&gt;"",COUNTIFS(Setup!$T$13:$T$212,Z541)=0)),"Use listed categories",IF(J541="Pending","Confirm work-relatedness",IF(COUNTIFS($AI$9:$AI$1008,AI541,$C$9:$C$1008,"&lt;&gt;"&amp;C541)&gt;0,"Event dates disagree",IF(OR(AND(Q541&lt;&gt;"",OR(NOT(ISNUMBER(Q541)),Q541&lt;0)),AND(R541&lt;&gt;"",OR(NOT(ISNUMBER(R541)),R541&lt;0)),AND(S541&lt;&gt;"",OR(NOT(ISNUMBER(S541)),S541&lt;0))),"Check days / cost",IF(AND(I541="Lost time",OR(NOT(ISNUMBER(Q541)),Q541&lt;1)),"Enter lost days",IF(AND(I541="Restricted / modified work",OR(NOT(ISNUMBER(R541)),R541&lt;1)),"Enter restricted days",IF(AND(Z541="Closed",NOT(ISNUMBER(AB541))),"Enter closure date",IF(AND(ISNUMBER(AB541),OR(AB541&lt;C541,AB541&gt;TODAY())),"Check closure date","Ready"))))))))))))))</f>
        <v/>
      </c>
    </row>
    <row r="542" spans="1:37" ht="24.95" customHeight="1">
      <c r="A542" s="23"/>
      <c r="B542" s="23"/>
      <c r="C542" s="24"/>
      <c r="D542" s="25"/>
      <c r="E542" s="26"/>
      <c r="F542" s="26"/>
      <c r="G542" s="26"/>
      <c r="H542" s="26"/>
      <c r="I542" s="26"/>
      <c r="J542" s="26"/>
      <c r="K542" s="26"/>
      <c r="L542" s="26"/>
      <c r="M542" s="26"/>
      <c r="N542" s="26"/>
      <c r="O542" s="26"/>
      <c r="P542" s="26"/>
      <c r="Q542" s="27"/>
      <c r="R542" s="27"/>
      <c r="S542" s="28"/>
      <c r="T542" s="26"/>
      <c r="U542" s="26"/>
      <c r="V542" s="26"/>
      <c r="W542" s="26"/>
      <c r="X542" s="26"/>
      <c r="Y542" s="26"/>
      <c r="Z542" s="26"/>
      <c r="AA542" s="26"/>
      <c r="AB542" s="24"/>
      <c r="AC542" s="26"/>
      <c r="AD542" s="15" t="str">
        <f t="shared" si="48"/>
        <v/>
      </c>
      <c r="AE542" s="16" t="str">
        <f t="shared" si="49"/>
        <v/>
      </c>
      <c r="AF542" s="15" t="str">
        <f t="shared" si="50"/>
        <v/>
      </c>
      <c r="AG542" s="15">
        <f t="shared" si="51"/>
        <v>0</v>
      </c>
      <c r="AH542" s="15">
        <f t="shared" si="52"/>
        <v>0</v>
      </c>
      <c r="AI542" s="15" t="str">
        <f t="shared" si="53"/>
        <v/>
      </c>
      <c r="AJ542" s="15" t="str">
        <f>IF(AI542="","",IF(COUNTIFS($AI$9:AI542,AI542)=1,1,0))</f>
        <v/>
      </c>
      <c r="AK542" s="15" t="str">
        <f ca="1">IF(COUNTA(A542:AC542)=0,"",IF(OR(NOT(ISNUMBER(C542)),C542&lt;1),"Missing / invalid date",IF(A542="","Missing case ID",IF(COUNTIFS($A$9:$A$1008,A542)&gt;1,"Duplicate case ID",IF(C542&gt;TODAY(),"Future incident date",IF(OR(E542="",F542="",G542="",H542="",I542="",J542=""),"Complete required fields",IF(OR(AND(E542&lt;&gt;"",COUNTIFS(Setup!$F$13:$F$212,E542)=0),AND(F542&lt;&gt;"",COUNTIFS(Setup!$G$13:$G$212,F542)=0),AND(G542&lt;&gt;"",COUNTIFS(Setup!$H$13:$H$212,G542)=0),AND(H542&lt;&gt;"",COUNTIFS(Setup!$I$13:$I$212,H542)=0),AND(I542&lt;&gt;"",COUNTIFS(Setup!$J$13:$J$212,I542)=0),AND(J542&lt;&gt;"",COUNTIFS(Setup!$K$13:$K$212,J542)=0),AND(K542&lt;&gt;"",COUNTIFS(Setup!$L$13:$L$212,K542)=0),AND(L542&lt;&gt;"",COUNTIFS(Setup!$M$13:$M$212,L542)=0),AND(M542&lt;&gt;"",COUNTIFS(Setup!$N$13:$N$212,M542)=0),AND(N542&lt;&gt;"",COUNTIFS(Setup!$O$13:$O$212,N542)=0),AND(O542&lt;&gt;"",COUNTIFS(Setup!$P$13:$P$212,O542)=0),AND(P542&lt;&gt;"",COUNTIFS(Setup!$Q$13:$Q$212,P542)=0),AND(V542&lt;&gt;"",COUNTIFS(Setup!$R$13:$R$212,V542)=0),AND(W542&lt;&gt;"",COUNTIFS(Setup!$R$13:$R$212,W542)=0),AND(X542&lt;&gt;"",COUNTIFS(Setup!$S$13:$S$212,X542)=0),AND(Y542&lt;&gt;"",COUNTIFS(Setup!$S$13:$S$212,Y542)=0),AND(Z542&lt;&gt;"",COUNTIFS(Setup!$T$13:$T$212,Z542)=0)),"Use listed categories",IF(J542="Pending","Confirm work-relatedness",IF(COUNTIFS($AI$9:$AI$1008,AI542,$C$9:$C$1008,"&lt;&gt;"&amp;C542)&gt;0,"Event dates disagree",IF(OR(AND(Q542&lt;&gt;"",OR(NOT(ISNUMBER(Q542)),Q542&lt;0)),AND(R542&lt;&gt;"",OR(NOT(ISNUMBER(R542)),R542&lt;0)),AND(S542&lt;&gt;"",OR(NOT(ISNUMBER(S542)),S542&lt;0))),"Check days / cost",IF(AND(I542="Lost time",OR(NOT(ISNUMBER(Q542)),Q542&lt;1)),"Enter lost days",IF(AND(I542="Restricted / modified work",OR(NOT(ISNUMBER(R542)),R542&lt;1)),"Enter restricted days",IF(AND(Z542="Closed",NOT(ISNUMBER(AB542))),"Enter closure date",IF(AND(ISNUMBER(AB542),OR(AB542&lt;C542,AB542&gt;TODAY())),"Check closure date","Ready"))))))))))))))</f>
        <v/>
      </c>
    </row>
    <row r="543" spans="1:37" ht="24.95" customHeight="1">
      <c r="A543" s="17"/>
      <c r="B543" s="17"/>
      <c r="C543" s="18"/>
      <c r="D543" s="19"/>
      <c r="E543" s="20"/>
      <c r="F543" s="20"/>
      <c r="G543" s="20"/>
      <c r="H543" s="20"/>
      <c r="I543" s="20"/>
      <c r="J543" s="20"/>
      <c r="K543" s="20"/>
      <c r="L543" s="20"/>
      <c r="M543" s="20"/>
      <c r="N543" s="20"/>
      <c r="O543" s="20"/>
      <c r="P543" s="20"/>
      <c r="Q543" s="21"/>
      <c r="R543" s="21"/>
      <c r="S543" s="22"/>
      <c r="T543" s="20"/>
      <c r="U543" s="20"/>
      <c r="V543" s="20"/>
      <c r="W543" s="20"/>
      <c r="X543" s="20"/>
      <c r="Y543" s="20"/>
      <c r="Z543" s="20"/>
      <c r="AA543" s="20"/>
      <c r="AB543" s="18"/>
      <c r="AC543" s="20"/>
      <c r="AD543" s="15" t="str">
        <f t="shared" si="48"/>
        <v/>
      </c>
      <c r="AE543" s="16" t="str">
        <f t="shared" si="49"/>
        <v/>
      </c>
      <c r="AF543" s="15" t="str">
        <f t="shared" si="50"/>
        <v/>
      </c>
      <c r="AG543" s="15">
        <f t="shared" si="51"/>
        <v>0</v>
      </c>
      <c r="AH543" s="15">
        <f t="shared" si="52"/>
        <v>0</v>
      </c>
      <c r="AI543" s="15" t="str">
        <f t="shared" si="53"/>
        <v/>
      </c>
      <c r="AJ543" s="15" t="str">
        <f>IF(AI543="","",IF(COUNTIFS($AI$9:AI543,AI543)=1,1,0))</f>
        <v/>
      </c>
      <c r="AK543" s="15" t="str">
        <f ca="1">IF(COUNTA(A543:AC543)=0,"",IF(OR(NOT(ISNUMBER(C543)),C543&lt;1),"Missing / invalid date",IF(A543="","Missing case ID",IF(COUNTIFS($A$9:$A$1008,A543)&gt;1,"Duplicate case ID",IF(C543&gt;TODAY(),"Future incident date",IF(OR(E543="",F543="",G543="",H543="",I543="",J543=""),"Complete required fields",IF(OR(AND(E543&lt;&gt;"",COUNTIFS(Setup!$F$13:$F$212,E543)=0),AND(F543&lt;&gt;"",COUNTIFS(Setup!$G$13:$G$212,F543)=0),AND(G543&lt;&gt;"",COUNTIFS(Setup!$H$13:$H$212,G543)=0),AND(H543&lt;&gt;"",COUNTIFS(Setup!$I$13:$I$212,H543)=0),AND(I543&lt;&gt;"",COUNTIFS(Setup!$J$13:$J$212,I543)=0),AND(J543&lt;&gt;"",COUNTIFS(Setup!$K$13:$K$212,J543)=0),AND(K543&lt;&gt;"",COUNTIFS(Setup!$L$13:$L$212,K543)=0),AND(L543&lt;&gt;"",COUNTIFS(Setup!$M$13:$M$212,L543)=0),AND(M543&lt;&gt;"",COUNTIFS(Setup!$N$13:$N$212,M543)=0),AND(N543&lt;&gt;"",COUNTIFS(Setup!$O$13:$O$212,N543)=0),AND(O543&lt;&gt;"",COUNTIFS(Setup!$P$13:$P$212,O543)=0),AND(P543&lt;&gt;"",COUNTIFS(Setup!$Q$13:$Q$212,P543)=0),AND(V543&lt;&gt;"",COUNTIFS(Setup!$R$13:$R$212,V543)=0),AND(W543&lt;&gt;"",COUNTIFS(Setup!$R$13:$R$212,W543)=0),AND(X543&lt;&gt;"",COUNTIFS(Setup!$S$13:$S$212,X543)=0),AND(Y543&lt;&gt;"",COUNTIFS(Setup!$S$13:$S$212,Y543)=0),AND(Z543&lt;&gt;"",COUNTIFS(Setup!$T$13:$T$212,Z543)=0)),"Use listed categories",IF(J543="Pending","Confirm work-relatedness",IF(COUNTIFS($AI$9:$AI$1008,AI543,$C$9:$C$1008,"&lt;&gt;"&amp;C543)&gt;0,"Event dates disagree",IF(OR(AND(Q543&lt;&gt;"",OR(NOT(ISNUMBER(Q543)),Q543&lt;0)),AND(R543&lt;&gt;"",OR(NOT(ISNUMBER(R543)),R543&lt;0)),AND(S543&lt;&gt;"",OR(NOT(ISNUMBER(S543)),S543&lt;0))),"Check days / cost",IF(AND(I543="Lost time",OR(NOT(ISNUMBER(Q543)),Q543&lt;1)),"Enter lost days",IF(AND(I543="Restricted / modified work",OR(NOT(ISNUMBER(R543)),R543&lt;1)),"Enter restricted days",IF(AND(Z543="Closed",NOT(ISNUMBER(AB543))),"Enter closure date",IF(AND(ISNUMBER(AB543),OR(AB543&lt;C543,AB543&gt;TODAY())),"Check closure date","Ready"))))))))))))))</f>
        <v/>
      </c>
    </row>
    <row r="544" spans="1:37" ht="24.95" customHeight="1">
      <c r="A544" s="23"/>
      <c r="B544" s="23"/>
      <c r="C544" s="24"/>
      <c r="D544" s="25"/>
      <c r="E544" s="26"/>
      <c r="F544" s="26"/>
      <c r="G544" s="26"/>
      <c r="H544" s="26"/>
      <c r="I544" s="26"/>
      <c r="J544" s="26"/>
      <c r="K544" s="26"/>
      <c r="L544" s="26"/>
      <c r="M544" s="26"/>
      <c r="N544" s="26"/>
      <c r="O544" s="26"/>
      <c r="P544" s="26"/>
      <c r="Q544" s="27"/>
      <c r="R544" s="27"/>
      <c r="S544" s="28"/>
      <c r="T544" s="26"/>
      <c r="U544" s="26"/>
      <c r="V544" s="26"/>
      <c r="W544" s="26"/>
      <c r="X544" s="26"/>
      <c r="Y544" s="26"/>
      <c r="Z544" s="26"/>
      <c r="AA544" s="26"/>
      <c r="AB544" s="24"/>
      <c r="AC544" s="26"/>
      <c r="AD544" s="15" t="str">
        <f t="shared" si="48"/>
        <v/>
      </c>
      <c r="AE544" s="16" t="str">
        <f t="shared" si="49"/>
        <v/>
      </c>
      <c r="AF544" s="15" t="str">
        <f t="shared" si="50"/>
        <v/>
      </c>
      <c r="AG544" s="15">
        <f t="shared" si="51"/>
        <v>0</v>
      </c>
      <c r="AH544" s="15">
        <f t="shared" si="52"/>
        <v>0</v>
      </c>
      <c r="AI544" s="15" t="str">
        <f t="shared" si="53"/>
        <v/>
      </c>
      <c r="AJ544" s="15" t="str">
        <f>IF(AI544="","",IF(COUNTIFS($AI$9:AI544,AI544)=1,1,0))</f>
        <v/>
      </c>
      <c r="AK544" s="15" t="str">
        <f ca="1">IF(COUNTA(A544:AC544)=0,"",IF(OR(NOT(ISNUMBER(C544)),C544&lt;1),"Missing / invalid date",IF(A544="","Missing case ID",IF(COUNTIFS($A$9:$A$1008,A544)&gt;1,"Duplicate case ID",IF(C544&gt;TODAY(),"Future incident date",IF(OR(E544="",F544="",G544="",H544="",I544="",J544=""),"Complete required fields",IF(OR(AND(E544&lt;&gt;"",COUNTIFS(Setup!$F$13:$F$212,E544)=0),AND(F544&lt;&gt;"",COUNTIFS(Setup!$G$13:$G$212,F544)=0),AND(G544&lt;&gt;"",COUNTIFS(Setup!$H$13:$H$212,G544)=0),AND(H544&lt;&gt;"",COUNTIFS(Setup!$I$13:$I$212,H544)=0),AND(I544&lt;&gt;"",COUNTIFS(Setup!$J$13:$J$212,I544)=0),AND(J544&lt;&gt;"",COUNTIFS(Setup!$K$13:$K$212,J544)=0),AND(K544&lt;&gt;"",COUNTIFS(Setup!$L$13:$L$212,K544)=0),AND(L544&lt;&gt;"",COUNTIFS(Setup!$M$13:$M$212,L544)=0),AND(M544&lt;&gt;"",COUNTIFS(Setup!$N$13:$N$212,M544)=0),AND(N544&lt;&gt;"",COUNTIFS(Setup!$O$13:$O$212,N544)=0),AND(O544&lt;&gt;"",COUNTIFS(Setup!$P$13:$P$212,O544)=0),AND(P544&lt;&gt;"",COUNTIFS(Setup!$Q$13:$Q$212,P544)=0),AND(V544&lt;&gt;"",COUNTIFS(Setup!$R$13:$R$212,V544)=0),AND(W544&lt;&gt;"",COUNTIFS(Setup!$R$13:$R$212,W544)=0),AND(X544&lt;&gt;"",COUNTIFS(Setup!$S$13:$S$212,X544)=0),AND(Y544&lt;&gt;"",COUNTIFS(Setup!$S$13:$S$212,Y544)=0),AND(Z544&lt;&gt;"",COUNTIFS(Setup!$T$13:$T$212,Z544)=0)),"Use listed categories",IF(J544="Pending","Confirm work-relatedness",IF(COUNTIFS($AI$9:$AI$1008,AI544,$C$9:$C$1008,"&lt;&gt;"&amp;C544)&gt;0,"Event dates disagree",IF(OR(AND(Q544&lt;&gt;"",OR(NOT(ISNUMBER(Q544)),Q544&lt;0)),AND(R544&lt;&gt;"",OR(NOT(ISNUMBER(R544)),R544&lt;0)),AND(S544&lt;&gt;"",OR(NOT(ISNUMBER(S544)),S544&lt;0))),"Check days / cost",IF(AND(I544="Lost time",OR(NOT(ISNUMBER(Q544)),Q544&lt;1)),"Enter lost days",IF(AND(I544="Restricted / modified work",OR(NOT(ISNUMBER(R544)),R544&lt;1)),"Enter restricted days",IF(AND(Z544="Closed",NOT(ISNUMBER(AB544))),"Enter closure date",IF(AND(ISNUMBER(AB544),OR(AB544&lt;C544,AB544&gt;TODAY())),"Check closure date","Ready"))))))))))))))</f>
        <v/>
      </c>
    </row>
    <row r="545" spans="1:37" ht="24.95" customHeight="1">
      <c r="A545" s="17"/>
      <c r="B545" s="17"/>
      <c r="C545" s="18"/>
      <c r="D545" s="19"/>
      <c r="E545" s="20"/>
      <c r="F545" s="20"/>
      <c r="G545" s="20"/>
      <c r="H545" s="20"/>
      <c r="I545" s="20"/>
      <c r="J545" s="20"/>
      <c r="K545" s="20"/>
      <c r="L545" s="20"/>
      <c r="M545" s="20"/>
      <c r="N545" s="20"/>
      <c r="O545" s="20"/>
      <c r="P545" s="20"/>
      <c r="Q545" s="21"/>
      <c r="R545" s="21"/>
      <c r="S545" s="22"/>
      <c r="T545" s="20"/>
      <c r="U545" s="20"/>
      <c r="V545" s="20"/>
      <c r="W545" s="20"/>
      <c r="X545" s="20"/>
      <c r="Y545" s="20"/>
      <c r="Z545" s="20"/>
      <c r="AA545" s="20"/>
      <c r="AB545" s="18"/>
      <c r="AC545" s="20"/>
      <c r="AD545" s="15" t="str">
        <f t="shared" si="48"/>
        <v/>
      </c>
      <c r="AE545" s="16" t="str">
        <f t="shared" si="49"/>
        <v/>
      </c>
      <c r="AF545" s="15" t="str">
        <f t="shared" si="50"/>
        <v/>
      </c>
      <c r="AG545" s="15">
        <f t="shared" si="51"/>
        <v>0</v>
      </c>
      <c r="AH545" s="15">
        <f t="shared" si="52"/>
        <v>0</v>
      </c>
      <c r="AI545" s="15" t="str">
        <f t="shared" si="53"/>
        <v/>
      </c>
      <c r="AJ545" s="15" t="str">
        <f>IF(AI545="","",IF(COUNTIFS($AI$9:AI545,AI545)=1,1,0))</f>
        <v/>
      </c>
      <c r="AK545" s="15" t="str">
        <f ca="1">IF(COUNTA(A545:AC545)=0,"",IF(OR(NOT(ISNUMBER(C545)),C545&lt;1),"Missing / invalid date",IF(A545="","Missing case ID",IF(COUNTIFS($A$9:$A$1008,A545)&gt;1,"Duplicate case ID",IF(C545&gt;TODAY(),"Future incident date",IF(OR(E545="",F545="",G545="",H545="",I545="",J545=""),"Complete required fields",IF(OR(AND(E545&lt;&gt;"",COUNTIFS(Setup!$F$13:$F$212,E545)=0),AND(F545&lt;&gt;"",COUNTIFS(Setup!$G$13:$G$212,F545)=0),AND(G545&lt;&gt;"",COUNTIFS(Setup!$H$13:$H$212,G545)=0),AND(H545&lt;&gt;"",COUNTIFS(Setup!$I$13:$I$212,H545)=0),AND(I545&lt;&gt;"",COUNTIFS(Setup!$J$13:$J$212,I545)=0),AND(J545&lt;&gt;"",COUNTIFS(Setup!$K$13:$K$212,J545)=0),AND(K545&lt;&gt;"",COUNTIFS(Setup!$L$13:$L$212,K545)=0),AND(L545&lt;&gt;"",COUNTIFS(Setup!$M$13:$M$212,L545)=0),AND(M545&lt;&gt;"",COUNTIFS(Setup!$N$13:$N$212,M545)=0),AND(N545&lt;&gt;"",COUNTIFS(Setup!$O$13:$O$212,N545)=0),AND(O545&lt;&gt;"",COUNTIFS(Setup!$P$13:$P$212,O545)=0),AND(P545&lt;&gt;"",COUNTIFS(Setup!$Q$13:$Q$212,P545)=0),AND(V545&lt;&gt;"",COUNTIFS(Setup!$R$13:$R$212,V545)=0),AND(W545&lt;&gt;"",COUNTIFS(Setup!$R$13:$R$212,W545)=0),AND(X545&lt;&gt;"",COUNTIFS(Setup!$S$13:$S$212,X545)=0),AND(Y545&lt;&gt;"",COUNTIFS(Setup!$S$13:$S$212,Y545)=0),AND(Z545&lt;&gt;"",COUNTIFS(Setup!$T$13:$T$212,Z545)=0)),"Use listed categories",IF(J545="Pending","Confirm work-relatedness",IF(COUNTIFS($AI$9:$AI$1008,AI545,$C$9:$C$1008,"&lt;&gt;"&amp;C545)&gt;0,"Event dates disagree",IF(OR(AND(Q545&lt;&gt;"",OR(NOT(ISNUMBER(Q545)),Q545&lt;0)),AND(R545&lt;&gt;"",OR(NOT(ISNUMBER(R545)),R545&lt;0)),AND(S545&lt;&gt;"",OR(NOT(ISNUMBER(S545)),S545&lt;0))),"Check days / cost",IF(AND(I545="Lost time",OR(NOT(ISNUMBER(Q545)),Q545&lt;1)),"Enter lost days",IF(AND(I545="Restricted / modified work",OR(NOT(ISNUMBER(R545)),R545&lt;1)),"Enter restricted days",IF(AND(Z545="Closed",NOT(ISNUMBER(AB545))),"Enter closure date",IF(AND(ISNUMBER(AB545),OR(AB545&lt;C545,AB545&gt;TODAY())),"Check closure date","Ready"))))))))))))))</f>
        <v/>
      </c>
    </row>
    <row r="546" spans="1:37" ht="24.95" customHeight="1">
      <c r="A546" s="23"/>
      <c r="B546" s="23"/>
      <c r="C546" s="24"/>
      <c r="D546" s="25"/>
      <c r="E546" s="26"/>
      <c r="F546" s="26"/>
      <c r="G546" s="26"/>
      <c r="H546" s="26"/>
      <c r="I546" s="26"/>
      <c r="J546" s="26"/>
      <c r="K546" s="26"/>
      <c r="L546" s="26"/>
      <c r="M546" s="26"/>
      <c r="N546" s="26"/>
      <c r="O546" s="26"/>
      <c r="P546" s="26"/>
      <c r="Q546" s="27"/>
      <c r="R546" s="27"/>
      <c r="S546" s="28"/>
      <c r="T546" s="26"/>
      <c r="U546" s="26"/>
      <c r="V546" s="26"/>
      <c r="W546" s="26"/>
      <c r="X546" s="26"/>
      <c r="Y546" s="26"/>
      <c r="Z546" s="26"/>
      <c r="AA546" s="26"/>
      <c r="AB546" s="24"/>
      <c r="AC546" s="26"/>
      <c r="AD546" s="15" t="str">
        <f t="shared" si="48"/>
        <v/>
      </c>
      <c r="AE546" s="16" t="str">
        <f t="shared" si="49"/>
        <v/>
      </c>
      <c r="AF546" s="15" t="str">
        <f t="shared" si="50"/>
        <v/>
      </c>
      <c r="AG546" s="15">
        <f t="shared" si="51"/>
        <v>0</v>
      </c>
      <c r="AH546" s="15">
        <f t="shared" si="52"/>
        <v>0</v>
      </c>
      <c r="AI546" s="15" t="str">
        <f t="shared" si="53"/>
        <v/>
      </c>
      <c r="AJ546" s="15" t="str">
        <f>IF(AI546="","",IF(COUNTIFS($AI$9:AI546,AI546)=1,1,0))</f>
        <v/>
      </c>
      <c r="AK546" s="15" t="str">
        <f ca="1">IF(COUNTA(A546:AC546)=0,"",IF(OR(NOT(ISNUMBER(C546)),C546&lt;1),"Missing / invalid date",IF(A546="","Missing case ID",IF(COUNTIFS($A$9:$A$1008,A546)&gt;1,"Duplicate case ID",IF(C546&gt;TODAY(),"Future incident date",IF(OR(E546="",F546="",G546="",H546="",I546="",J546=""),"Complete required fields",IF(OR(AND(E546&lt;&gt;"",COUNTIFS(Setup!$F$13:$F$212,E546)=0),AND(F546&lt;&gt;"",COUNTIFS(Setup!$G$13:$G$212,F546)=0),AND(G546&lt;&gt;"",COUNTIFS(Setup!$H$13:$H$212,G546)=0),AND(H546&lt;&gt;"",COUNTIFS(Setup!$I$13:$I$212,H546)=0),AND(I546&lt;&gt;"",COUNTIFS(Setup!$J$13:$J$212,I546)=0),AND(J546&lt;&gt;"",COUNTIFS(Setup!$K$13:$K$212,J546)=0),AND(K546&lt;&gt;"",COUNTIFS(Setup!$L$13:$L$212,K546)=0),AND(L546&lt;&gt;"",COUNTIFS(Setup!$M$13:$M$212,L546)=0),AND(M546&lt;&gt;"",COUNTIFS(Setup!$N$13:$N$212,M546)=0),AND(N546&lt;&gt;"",COUNTIFS(Setup!$O$13:$O$212,N546)=0),AND(O546&lt;&gt;"",COUNTIFS(Setup!$P$13:$P$212,O546)=0),AND(P546&lt;&gt;"",COUNTIFS(Setup!$Q$13:$Q$212,P546)=0),AND(V546&lt;&gt;"",COUNTIFS(Setup!$R$13:$R$212,V546)=0),AND(W546&lt;&gt;"",COUNTIFS(Setup!$R$13:$R$212,W546)=0),AND(X546&lt;&gt;"",COUNTIFS(Setup!$S$13:$S$212,X546)=0),AND(Y546&lt;&gt;"",COUNTIFS(Setup!$S$13:$S$212,Y546)=0),AND(Z546&lt;&gt;"",COUNTIFS(Setup!$T$13:$T$212,Z546)=0)),"Use listed categories",IF(J546="Pending","Confirm work-relatedness",IF(COUNTIFS($AI$9:$AI$1008,AI546,$C$9:$C$1008,"&lt;&gt;"&amp;C546)&gt;0,"Event dates disagree",IF(OR(AND(Q546&lt;&gt;"",OR(NOT(ISNUMBER(Q546)),Q546&lt;0)),AND(R546&lt;&gt;"",OR(NOT(ISNUMBER(R546)),R546&lt;0)),AND(S546&lt;&gt;"",OR(NOT(ISNUMBER(S546)),S546&lt;0))),"Check days / cost",IF(AND(I546="Lost time",OR(NOT(ISNUMBER(Q546)),Q546&lt;1)),"Enter lost days",IF(AND(I546="Restricted / modified work",OR(NOT(ISNUMBER(R546)),R546&lt;1)),"Enter restricted days",IF(AND(Z546="Closed",NOT(ISNUMBER(AB546))),"Enter closure date",IF(AND(ISNUMBER(AB546),OR(AB546&lt;C546,AB546&gt;TODAY())),"Check closure date","Ready"))))))))))))))</f>
        <v/>
      </c>
    </row>
    <row r="547" spans="1:37" ht="24.95" customHeight="1">
      <c r="A547" s="17"/>
      <c r="B547" s="17"/>
      <c r="C547" s="18"/>
      <c r="D547" s="19"/>
      <c r="E547" s="20"/>
      <c r="F547" s="20"/>
      <c r="G547" s="20"/>
      <c r="H547" s="20"/>
      <c r="I547" s="20"/>
      <c r="J547" s="20"/>
      <c r="K547" s="20"/>
      <c r="L547" s="20"/>
      <c r="M547" s="20"/>
      <c r="N547" s="20"/>
      <c r="O547" s="20"/>
      <c r="P547" s="20"/>
      <c r="Q547" s="21"/>
      <c r="R547" s="21"/>
      <c r="S547" s="22"/>
      <c r="T547" s="20"/>
      <c r="U547" s="20"/>
      <c r="V547" s="20"/>
      <c r="W547" s="20"/>
      <c r="X547" s="20"/>
      <c r="Y547" s="20"/>
      <c r="Z547" s="20"/>
      <c r="AA547" s="20"/>
      <c r="AB547" s="18"/>
      <c r="AC547" s="20"/>
      <c r="AD547" s="15" t="str">
        <f t="shared" si="48"/>
        <v/>
      </c>
      <c r="AE547" s="16" t="str">
        <f t="shared" si="49"/>
        <v/>
      </c>
      <c r="AF547" s="15" t="str">
        <f t="shared" si="50"/>
        <v/>
      </c>
      <c r="AG547" s="15">
        <f t="shared" si="51"/>
        <v>0</v>
      </c>
      <c r="AH547" s="15">
        <f t="shared" si="52"/>
        <v>0</v>
      </c>
      <c r="AI547" s="15" t="str">
        <f t="shared" si="53"/>
        <v/>
      </c>
      <c r="AJ547" s="15" t="str">
        <f>IF(AI547="","",IF(COUNTIFS($AI$9:AI547,AI547)=1,1,0))</f>
        <v/>
      </c>
      <c r="AK547" s="15" t="str">
        <f ca="1">IF(COUNTA(A547:AC547)=0,"",IF(OR(NOT(ISNUMBER(C547)),C547&lt;1),"Missing / invalid date",IF(A547="","Missing case ID",IF(COUNTIFS($A$9:$A$1008,A547)&gt;1,"Duplicate case ID",IF(C547&gt;TODAY(),"Future incident date",IF(OR(E547="",F547="",G547="",H547="",I547="",J547=""),"Complete required fields",IF(OR(AND(E547&lt;&gt;"",COUNTIFS(Setup!$F$13:$F$212,E547)=0),AND(F547&lt;&gt;"",COUNTIFS(Setup!$G$13:$G$212,F547)=0),AND(G547&lt;&gt;"",COUNTIFS(Setup!$H$13:$H$212,G547)=0),AND(H547&lt;&gt;"",COUNTIFS(Setup!$I$13:$I$212,H547)=0),AND(I547&lt;&gt;"",COUNTIFS(Setup!$J$13:$J$212,I547)=0),AND(J547&lt;&gt;"",COUNTIFS(Setup!$K$13:$K$212,J547)=0),AND(K547&lt;&gt;"",COUNTIFS(Setup!$L$13:$L$212,K547)=0),AND(L547&lt;&gt;"",COUNTIFS(Setup!$M$13:$M$212,L547)=0),AND(M547&lt;&gt;"",COUNTIFS(Setup!$N$13:$N$212,M547)=0),AND(N547&lt;&gt;"",COUNTIFS(Setup!$O$13:$O$212,N547)=0),AND(O547&lt;&gt;"",COUNTIFS(Setup!$P$13:$P$212,O547)=0),AND(P547&lt;&gt;"",COUNTIFS(Setup!$Q$13:$Q$212,P547)=0),AND(V547&lt;&gt;"",COUNTIFS(Setup!$R$13:$R$212,V547)=0),AND(W547&lt;&gt;"",COUNTIFS(Setup!$R$13:$R$212,W547)=0),AND(X547&lt;&gt;"",COUNTIFS(Setup!$S$13:$S$212,X547)=0),AND(Y547&lt;&gt;"",COUNTIFS(Setup!$S$13:$S$212,Y547)=0),AND(Z547&lt;&gt;"",COUNTIFS(Setup!$T$13:$T$212,Z547)=0)),"Use listed categories",IF(J547="Pending","Confirm work-relatedness",IF(COUNTIFS($AI$9:$AI$1008,AI547,$C$9:$C$1008,"&lt;&gt;"&amp;C547)&gt;0,"Event dates disagree",IF(OR(AND(Q547&lt;&gt;"",OR(NOT(ISNUMBER(Q547)),Q547&lt;0)),AND(R547&lt;&gt;"",OR(NOT(ISNUMBER(R547)),R547&lt;0)),AND(S547&lt;&gt;"",OR(NOT(ISNUMBER(S547)),S547&lt;0))),"Check days / cost",IF(AND(I547="Lost time",OR(NOT(ISNUMBER(Q547)),Q547&lt;1)),"Enter lost days",IF(AND(I547="Restricted / modified work",OR(NOT(ISNUMBER(R547)),R547&lt;1)),"Enter restricted days",IF(AND(Z547="Closed",NOT(ISNUMBER(AB547))),"Enter closure date",IF(AND(ISNUMBER(AB547),OR(AB547&lt;C547,AB547&gt;TODAY())),"Check closure date","Ready"))))))))))))))</f>
        <v/>
      </c>
    </row>
    <row r="548" spans="1:37" ht="24.95" customHeight="1">
      <c r="A548" s="23"/>
      <c r="B548" s="23"/>
      <c r="C548" s="24"/>
      <c r="D548" s="25"/>
      <c r="E548" s="26"/>
      <c r="F548" s="26"/>
      <c r="G548" s="26"/>
      <c r="H548" s="26"/>
      <c r="I548" s="26"/>
      <c r="J548" s="26"/>
      <c r="K548" s="26"/>
      <c r="L548" s="26"/>
      <c r="M548" s="26"/>
      <c r="N548" s="26"/>
      <c r="O548" s="26"/>
      <c r="P548" s="26"/>
      <c r="Q548" s="27"/>
      <c r="R548" s="27"/>
      <c r="S548" s="28"/>
      <c r="T548" s="26"/>
      <c r="U548" s="26"/>
      <c r="V548" s="26"/>
      <c r="W548" s="26"/>
      <c r="X548" s="26"/>
      <c r="Y548" s="26"/>
      <c r="Z548" s="26"/>
      <c r="AA548" s="26"/>
      <c r="AB548" s="24"/>
      <c r="AC548" s="26"/>
      <c r="AD548" s="15" t="str">
        <f t="shared" si="48"/>
        <v/>
      </c>
      <c r="AE548" s="16" t="str">
        <f t="shared" si="49"/>
        <v/>
      </c>
      <c r="AF548" s="15" t="str">
        <f t="shared" si="50"/>
        <v/>
      </c>
      <c r="AG548" s="15">
        <f t="shared" si="51"/>
        <v>0</v>
      </c>
      <c r="AH548" s="15">
        <f t="shared" si="52"/>
        <v>0</v>
      </c>
      <c r="AI548" s="15" t="str">
        <f t="shared" si="53"/>
        <v/>
      </c>
      <c r="AJ548" s="15" t="str">
        <f>IF(AI548="","",IF(COUNTIFS($AI$9:AI548,AI548)=1,1,0))</f>
        <v/>
      </c>
      <c r="AK548" s="15" t="str">
        <f ca="1">IF(COUNTA(A548:AC548)=0,"",IF(OR(NOT(ISNUMBER(C548)),C548&lt;1),"Missing / invalid date",IF(A548="","Missing case ID",IF(COUNTIFS($A$9:$A$1008,A548)&gt;1,"Duplicate case ID",IF(C548&gt;TODAY(),"Future incident date",IF(OR(E548="",F548="",G548="",H548="",I548="",J548=""),"Complete required fields",IF(OR(AND(E548&lt;&gt;"",COUNTIFS(Setup!$F$13:$F$212,E548)=0),AND(F548&lt;&gt;"",COUNTIFS(Setup!$G$13:$G$212,F548)=0),AND(G548&lt;&gt;"",COUNTIFS(Setup!$H$13:$H$212,G548)=0),AND(H548&lt;&gt;"",COUNTIFS(Setup!$I$13:$I$212,H548)=0),AND(I548&lt;&gt;"",COUNTIFS(Setup!$J$13:$J$212,I548)=0),AND(J548&lt;&gt;"",COUNTIFS(Setup!$K$13:$K$212,J548)=0),AND(K548&lt;&gt;"",COUNTIFS(Setup!$L$13:$L$212,K548)=0),AND(L548&lt;&gt;"",COUNTIFS(Setup!$M$13:$M$212,L548)=0),AND(M548&lt;&gt;"",COUNTIFS(Setup!$N$13:$N$212,M548)=0),AND(N548&lt;&gt;"",COUNTIFS(Setup!$O$13:$O$212,N548)=0),AND(O548&lt;&gt;"",COUNTIFS(Setup!$P$13:$P$212,O548)=0),AND(P548&lt;&gt;"",COUNTIFS(Setup!$Q$13:$Q$212,P548)=0),AND(V548&lt;&gt;"",COUNTIFS(Setup!$R$13:$R$212,V548)=0),AND(W548&lt;&gt;"",COUNTIFS(Setup!$R$13:$R$212,W548)=0),AND(X548&lt;&gt;"",COUNTIFS(Setup!$S$13:$S$212,X548)=0),AND(Y548&lt;&gt;"",COUNTIFS(Setup!$S$13:$S$212,Y548)=0),AND(Z548&lt;&gt;"",COUNTIFS(Setup!$T$13:$T$212,Z548)=0)),"Use listed categories",IF(J548="Pending","Confirm work-relatedness",IF(COUNTIFS($AI$9:$AI$1008,AI548,$C$9:$C$1008,"&lt;&gt;"&amp;C548)&gt;0,"Event dates disagree",IF(OR(AND(Q548&lt;&gt;"",OR(NOT(ISNUMBER(Q548)),Q548&lt;0)),AND(R548&lt;&gt;"",OR(NOT(ISNUMBER(R548)),R548&lt;0)),AND(S548&lt;&gt;"",OR(NOT(ISNUMBER(S548)),S548&lt;0))),"Check days / cost",IF(AND(I548="Lost time",OR(NOT(ISNUMBER(Q548)),Q548&lt;1)),"Enter lost days",IF(AND(I548="Restricted / modified work",OR(NOT(ISNUMBER(R548)),R548&lt;1)),"Enter restricted days",IF(AND(Z548="Closed",NOT(ISNUMBER(AB548))),"Enter closure date",IF(AND(ISNUMBER(AB548),OR(AB548&lt;C548,AB548&gt;TODAY())),"Check closure date","Ready"))))))))))))))</f>
        <v/>
      </c>
    </row>
    <row r="549" spans="1:37" ht="24.95" customHeight="1">
      <c r="A549" s="17"/>
      <c r="B549" s="17"/>
      <c r="C549" s="18"/>
      <c r="D549" s="19"/>
      <c r="E549" s="20"/>
      <c r="F549" s="20"/>
      <c r="G549" s="20"/>
      <c r="H549" s="20"/>
      <c r="I549" s="20"/>
      <c r="J549" s="20"/>
      <c r="K549" s="20"/>
      <c r="L549" s="20"/>
      <c r="M549" s="20"/>
      <c r="N549" s="20"/>
      <c r="O549" s="20"/>
      <c r="P549" s="20"/>
      <c r="Q549" s="21"/>
      <c r="R549" s="21"/>
      <c r="S549" s="22"/>
      <c r="T549" s="20"/>
      <c r="U549" s="20"/>
      <c r="V549" s="20"/>
      <c r="W549" s="20"/>
      <c r="X549" s="20"/>
      <c r="Y549" s="20"/>
      <c r="Z549" s="20"/>
      <c r="AA549" s="20"/>
      <c r="AB549" s="18"/>
      <c r="AC549" s="20"/>
      <c r="AD549" s="15" t="str">
        <f t="shared" si="48"/>
        <v/>
      </c>
      <c r="AE549" s="16" t="str">
        <f t="shared" si="49"/>
        <v/>
      </c>
      <c r="AF549" s="15" t="str">
        <f t="shared" si="50"/>
        <v/>
      </c>
      <c r="AG549" s="15">
        <f t="shared" si="51"/>
        <v>0</v>
      </c>
      <c r="AH549" s="15">
        <f t="shared" si="52"/>
        <v>0</v>
      </c>
      <c r="AI549" s="15" t="str">
        <f t="shared" si="53"/>
        <v/>
      </c>
      <c r="AJ549" s="15" t="str">
        <f>IF(AI549="","",IF(COUNTIFS($AI$9:AI549,AI549)=1,1,0))</f>
        <v/>
      </c>
      <c r="AK549" s="15" t="str">
        <f ca="1">IF(COUNTA(A549:AC549)=0,"",IF(OR(NOT(ISNUMBER(C549)),C549&lt;1),"Missing / invalid date",IF(A549="","Missing case ID",IF(COUNTIFS($A$9:$A$1008,A549)&gt;1,"Duplicate case ID",IF(C549&gt;TODAY(),"Future incident date",IF(OR(E549="",F549="",G549="",H549="",I549="",J549=""),"Complete required fields",IF(OR(AND(E549&lt;&gt;"",COUNTIFS(Setup!$F$13:$F$212,E549)=0),AND(F549&lt;&gt;"",COUNTIFS(Setup!$G$13:$G$212,F549)=0),AND(G549&lt;&gt;"",COUNTIFS(Setup!$H$13:$H$212,G549)=0),AND(H549&lt;&gt;"",COUNTIFS(Setup!$I$13:$I$212,H549)=0),AND(I549&lt;&gt;"",COUNTIFS(Setup!$J$13:$J$212,I549)=0),AND(J549&lt;&gt;"",COUNTIFS(Setup!$K$13:$K$212,J549)=0),AND(K549&lt;&gt;"",COUNTIFS(Setup!$L$13:$L$212,K549)=0),AND(L549&lt;&gt;"",COUNTIFS(Setup!$M$13:$M$212,L549)=0),AND(M549&lt;&gt;"",COUNTIFS(Setup!$N$13:$N$212,M549)=0),AND(N549&lt;&gt;"",COUNTIFS(Setup!$O$13:$O$212,N549)=0),AND(O549&lt;&gt;"",COUNTIFS(Setup!$P$13:$P$212,O549)=0),AND(P549&lt;&gt;"",COUNTIFS(Setup!$Q$13:$Q$212,P549)=0),AND(V549&lt;&gt;"",COUNTIFS(Setup!$R$13:$R$212,V549)=0),AND(W549&lt;&gt;"",COUNTIFS(Setup!$R$13:$R$212,W549)=0),AND(X549&lt;&gt;"",COUNTIFS(Setup!$S$13:$S$212,X549)=0),AND(Y549&lt;&gt;"",COUNTIFS(Setup!$S$13:$S$212,Y549)=0),AND(Z549&lt;&gt;"",COUNTIFS(Setup!$T$13:$T$212,Z549)=0)),"Use listed categories",IF(J549="Pending","Confirm work-relatedness",IF(COUNTIFS($AI$9:$AI$1008,AI549,$C$9:$C$1008,"&lt;&gt;"&amp;C549)&gt;0,"Event dates disagree",IF(OR(AND(Q549&lt;&gt;"",OR(NOT(ISNUMBER(Q549)),Q549&lt;0)),AND(R549&lt;&gt;"",OR(NOT(ISNUMBER(R549)),R549&lt;0)),AND(S549&lt;&gt;"",OR(NOT(ISNUMBER(S549)),S549&lt;0))),"Check days / cost",IF(AND(I549="Lost time",OR(NOT(ISNUMBER(Q549)),Q549&lt;1)),"Enter lost days",IF(AND(I549="Restricted / modified work",OR(NOT(ISNUMBER(R549)),R549&lt;1)),"Enter restricted days",IF(AND(Z549="Closed",NOT(ISNUMBER(AB549))),"Enter closure date",IF(AND(ISNUMBER(AB549),OR(AB549&lt;C549,AB549&gt;TODAY())),"Check closure date","Ready"))))))))))))))</f>
        <v/>
      </c>
    </row>
    <row r="550" spans="1:37" ht="24.95" customHeight="1">
      <c r="A550" s="23"/>
      <c r="B550" s="23"/>
      <c r="C550" s="24"/>
      <c r="D550" s="25"/>
      <c r="E550" s="26"/>
      <c r="F550" s="26"/>
      <c r="G550" s="26"/>
      <c r="H550" s="26"/>
      <c r="I550" s="26"/>
      <c r="J550" s="26"/>
      <c r="K550" s="26"/>
      <c r="L550" s="26"/>
      <c r="M550" s="26"/>
      <c r="N550" s="26"/>
      <c r="O550" s="26"/>
      <c r="P550" s="26"/>
      <c r="Q550" s="27"/>
      <c r="R550" s="27"/>
      <c r="S550" s="28"/>
      <c r="T550" s="26"/>
      <c r="U550" s="26"/>
      <c r="V550" s="26"/>
      <c r="W550" s="26"/>
      <c r="X550" s="26"/>
      <c r="Y550" s="26"/>
      <c r="Z550" s="26"/>
      <c r="AA550" s="26"/>
      <c r="AB550" s="24"/>
      <c r="AC550" s="26"/>
      <c r="AD550" s="15" t="str">
        <f t="shared" si="48"/>
        <v/>
      </c>
      <c r="AE550" s="16" t="str">
        <f t="shared" si="49"/>
        <v/>
      </c>
      <c r="AF550" s="15" t="str">
        <f t="shared" si="50"/>
        <v/>
      </c>
      <c r="AG550" s="15">
        <f t="shared" si="51"/>
        <v>0</v>
      </c>
      <c r="AH550" s="15">
        <f t="shared" si="52"/>
        <v>0</v>
      </c>
      <c r="AI550" s="15" t="str">
        <f t="shared" si="53"/>
        <v/>
      </c>
      <c r="AJ550" s="15" t="str">
        <f>IF(AI550="","",IF(COUNTIFS($AI$9:AI550,AI550)=1,1,0))</f>
        <v/>
      </c>
      <c r="AK550" s="15" t="str">
        <f ca="1">IF(COUNTA(A550:AC550)=0,"",IF(OR(NOT(ISNUMBER(C550)),C550&lt;1),"Missing / invalid date",IF(A550="","Missing case ID",IF(COUNTIFS($A$9:$A$1008,A550)&gt;1,"Duplicate case ID",IF(C550&gt;TODAY(),"Future incident date",IF(OR(E550="",F550="",G550="",H550="",I550="",J550=""),"Complete required fields",IF(OR(AND(E550&lt;&gt;"",COUNTIFS(Setup!$F$13:$F$212,E550)=0),AND(F550&lt;&gt;"",COUNTIFS(Setup!$G$13:$G$212,F550)=0),AND(G550&lt;&gt;"",COUNTIFS(Setup!$H$13:$H$212,G550)=0),AND(H550&lt;&gt;"",COUNTIFS(Setup!$I$13:$I$212,H550)=0),AND(I550&lt;&gt;"",COUNTIFS(Setup!$J$13:$J$212,I550)=0),AND(J550&lt;&gt;"",COUNTIFS(Setup!$K$13:$K$212,J550)=0),AND(K550&lt;&gt;"",COUNTIFS(Setup!$L$13:$L$212,K550)=0),AND(L550&lt;&gt;"",COUNTIFS(Setup!$M$13:$M$212,L550)=0),AND(M550&lt;&gt;"",COUNTIFS(Setup!$N$13:$N$212,M550)=0),AND(N550&lt;&gt;"",COUNTIFS(Setup!$O$13:$O$212,N550)=0),AND(O550&lt;&gt;"",COUNTIFS(Setup!$P$13:$P$212,O550)=0),AND(P550&lt;&gt;"",COUNTIFS(Setup!$Q$13:$Q$212,P550)=0),AND(V550&lt;&gt;"",COUNTIFS(Setup!$R$13:$R$212,V550)=0),AND(W550&lt;&gt;"",COUNTIFS(Setup!$R$13:$R$212,W550)=0),AND(X550&lt;&gt;"",COUNTIFS(Setup!$S$13:$S$212,X550)=0),AND(Y550&lt;&gt;"",COUNTIFS(Setup!$S$13:$S$212,Y550)=0),AND(Z550&lt;&gt;"",COUNTIFS(Setup!$T$13:$T$212,Z550)=0)),"Use listed categories",IF(J550="Pending","Confirm work-relatedness",IF(COUNTIFS($AI$9:$AI$1008,AI550,$C$9:$C$1008,"&lt;&gt;"&amp;C550)&gt;0,"Event dates disagree",IF(OR(AND(Q550&lt;&gt;"",OR(NOT(ISNUMBER(Q550)),Q550&lt;0)),AND(R550&lt;&gt;"",OR(NOT(ISNUMBER(R550)),R550&lt;0)),AND(S550&lt;&gt;"",OR(NOT(ISNUMBER(S550)),S550&lt;0))),"Check days / cost",IF(AND(I550="Lost time",OR(NOT(ISNUMBER(Q550)),Q550&lt;1)),"Enter lost days",IF(AND(I550="Restricted / modified work",OR(NOT(ISNUMBER(R550)),R550&lt;1)),"Enter restricted days",IF(AND(Z550="Closed",NOT(ISNUMBER(AB550))),"Enter closure date",IF(AND(ISNUMBER(AB550),OR(AB550&lt;C550,AB550&gt;TODAY())),"Check closure date","Ready"))))))))))))))</f>
        <v/>
      </c>
    </row>
    <row r="551" spans="1:37" ht="24.95" customHeight="1">
      <c r="A551" s="17"/>
      <c r="B551" s="17"/>
      <c r="C551" s="18"/>
      <c r="D551" s="19"/>
      <c r="E551" s="20"/>
      <c r="F551" s="20"/>
      <c r="G551" s="20"/>
      <c r="H551" s="20"/>
      <c r="I551" s="20"/>
      <c r="J551" s="20"/>
      <c r="K551" s="20"/>
      <c r="L551" s="20"/>
      <c r="M551" s="20"/>
      <c r="N551" s="20"/>
      <c r="O551" s="20"/>
      <c r="P551" s="20"/>
      <c r="Q551" s="21"/>
      <c r="R551" s="21"/>
      <c r="S551" s="22"/>
      <c r="T551" s="20"/>
      <c r="U551" s="20"/>
      <c r="V551" s="20"/>
      <c r="W551" s="20"/>
      <c r="X551" s="20"/>
      <c r="Y551" s="20"/>
      <c r="Z551" s="20"/>
      <c r="AA551" s="20"/>
      <c r="AB551" s="18"/>
      <c r="AC551" s="20"/>
      <c r="AD551" s="15" t="str">
        <f t="shared" si="48"/>
        <v/>
      </c>
      <c r="AE551" s="16" t="str">
        <f t="shared" si="49"/>
        <v/>
      </c>
      <c r="AF551" s="15" t="str">
        <f t="shared" si="50"/>
        <v/>
      </c>
      <c r="AG551" s="15">
        <f t="shared" si="51"/>
        <v>0</v>
      </c>
      <c r="AH551" s="15">
        <f t="shared" si="52"/>
        <v>0</v>
      </c>
      <c r="AI551" s="15" t="str">
        <f t="shared" si="53"/>
        <v/>
      </c>
      <c r="AJ551" s="15" t="str">
        <f>IF(AI551="","",IF(COUNTIFS($AI$9:AI551,AI551)=1,1,0))</f>
        <v/>
      </c>
      <c r="AK551" s="15" t="str">
        <f ca="1">IF(COUNTA(A551:AC551)=0,"",IF(OR(NOT(ISNUMBER(C551)),C551&lt;1),"Missing / invalid date",IF(A551="","Missing case ID",IF(COUNTIFS($A$9:$A$1008,A551)&gt;1,"Duplicate case ID",IF(C551&gt;TODAY(),"Future incident date",IF(OR(E551="",F551="",G551="",H551="",I551="",J551=""),"Complete required fields",IF(OR(AND(E551&lt;&gt;"",COUNTIFS(Setup!$F$13:$F$212,E551)=0),AND(F551&lt;&gt;"",COUNTIFS(Setup!$G$13:$G$212,F551)=0),AND(G551&lt;&gt;"",COUNTIFS(Setup!$H$13:$H$212,G551)=0),AND(H551&lt;&gt;"",COUNTIFS(Setup!$I$13:$I$212,H551)=0),AND(I551&lt;&gt;"",COUNTIFS(Setup!$J$13:$J$212,I551)=0),AND(J551&lt;&gt;"",COUNTIFS(Setup!$K$13:$K$212,J551)=0),AND(K551&lt;&gt;"",COUNTIFS(Setup!$L$13:$L$212,K551)=0),AND(L551&lt;&gt;"",COUNTIFS(Setup!$M$13:$M$212,L551)=0),AND(M551&lt;&gt;"",COUNTIFS(Setup!$N$13:$N$212,M551)=0),AND(N551&lt;&gt;"",COUNTIFS(Setup!$O$13:$O$212,N551)=0),AND(O551&lt;&gt;"",COUNTIFS(Setup!$P$13:$P$212,O551)=0),AND(P551&lt;&gt;"",COUNTIFS(Setup!$Q$13:$Q$212,P551)=0),AND(V551&lt;&gt;"",COUNTIFS(Setup!$R$13:$R$212,V551)=0),AND(W551&lt;&gt;"",COUNTIFS(Setup!$R$13:$R$212,W551)=0),AND(X551&lt;&gt;"",COUNTIFS(Setup!$S$13:$S$212,X551)=0),AND(Y551&lt;&gt;"",COUNTIFS(Setup!$S$13:$S$212,Y551)=0),AND(Z551&lt;&gt;"",COUNTIFS(Setup!$T$13:$T$212,Z551)=0)),"Use listed categories",IF(J551="Pending","Confirm work-relatedness",IF(COUNTIFS($AI$9:$AI$1008,AI551,$C$9:$C$1008,"&lt;&gt;"&amp;C551)&gt;0,"Event dates disagree",IF(OR(AND(Q551&lt;&gt;"",OR(NOT(ISNUMBER(Q551)),Q551&lt;0)),AND(R551&lt;&gt;"",OR(NOT(ISNUMBER(R551)),R551&lt;0)),AND(S551&lt;&gt;"",OR(NOT(ISNUMBER(S551)),S551&lt;0))),"Check days / cost",IF(AND(I551="Lost time",OR(NOT(ISNUMBER(Q551)),Q551&lt;1)),"Enter lost days",IF(AND(I551="Restricted / modified work",OR(NOT(ISNUMBER(R551)),R551&lt;1)),"Enter restricted days",IF(AND(Z551="Closed",NOT(ISNUMBER(AB551))),"Enter closure date",IF(AND(ISNUMBER(AB551),OR(AB551&lt;C551,AB551&gt;TODAY())),"Check closure date","Ready"))))))))))))))</f>
        <v/>
      </c>
    </row>
    <row r="552" spans="1:37" ht="24.95" customHeight="1">
      <c r="A552" s="23"/>
      <c r="B552" s="23"/>
      <c r="C552" s="24"/>
      <c r="D552" s="25"/>
      <c r="E552" s="26"/>
      <c r="F552" s="26"/>
      <c r="G552" s="26"/>
      <c r="H552" s="26"/>
      <c r="I552" s="26"/>
      <c r="J552" s="26"/>
      <c r="K552" s="26"/>
      <c r="L552" s="26"/>
      <c r="M552" s="26"/>
      <c r="N552" s="26"/>
      <c r="O552" s="26"/>
      <c r="P552" s="26"/>
      <c r="Q552" s="27"/>
      <c r="R552" s="27"/>
      <c r="S552" s="28"/>
      <c r="T552" s="26"/>
      <c r="U552" s="26"/>
      <c r="V552" s="26"/>
      <c r="W552" s="26"/>
      <c r="X552" s="26"/>
      <c r="Y552" s="26"/>
      <c r="Z552" s="26"/>
      <c r="AA552" s="26"/>
      <c r="AB552" s="24"/>
      <c r="AC552" s="26"/>
      <c r="AD552" s="15" t="str">
        <f t="shared" si="48"/>
        <v/>
      </c>
      <c r="AE552" s="16" t="str">
        <f t="shared" si="49"/>
        <v/>
      </c>
      <c r="AF552" s="15" t="str">
        <f t="shared" si="50"/>
        <v/>
      </c>
      <c r="AG552" s="15">
        <f t="shared" si="51"/>
        <v>0</v>
      </c>
      <c r="AH552" s="15">
        <f t="shared" si="52"/>
        <v>0</v>
      </c>
      <c r="AI552" s="15" t="str">
        <f t="shared" si="53"/>
        <v/>
      </c>
      <c r="AJ552" s="15" t="str">
        <f>IF(AI552="","",IF(COUNTIFS($AI$9:AI552,AI552)=1,1,0))</f>
        <v/>
      </c>
      <c r="AK552" s="15" t="str">
        <f ca="1">IF(COUNTA(A552:AC552)=0,"",IF(OR(NOT(ISNUMBER(C552)),C552&lt;1),"Missing / invalid date",IF(A552="","Missing case ID",IF(COUNTIFS($A$9:$A$1008,A552)&gt;1,"Duplicate case ID",IF(C552&gt;TODAY(),"Future incident date",IF(OR(E552="",F552="",G552="",H552="",I552="",J552=""),"Complete required fields",IF(OR(AND(E552&lt;&gt;"",COUNTIFS(Setup!$F$13:$F$212,E552)=0),AND(F552&lt;&gt;"",COUNTIFS(Setup!$G$13:$G$212,F552)=0),AND(G552&lt;&gt;"",COUNTIFS(Setup!$H$13:$H$212,G552)=0),AND(H552&lt;&gt;"",COUNTIFS(Setup!$I$13:$I$212,H552)=0),AND(I552&lt;&gt;"",COUNTIFS(Setup!$J$13:$J$212,I552)=0),AND(J552&lt;&gt;"",COUNTIFS(Setup!$K$13:$K$212,J552)=0),AND(K552&lt;&gt;"",COUNTIFS(Setup!$L$13:$L$212,K552)=0),AND(L552&lt;&gt;"",COUNTIFS(Setup!$M$13:$M$212,L552)=0),AND(M552&lt;&gt;"",COUNTIFS(Setup!$N$13:$N$212,M552)=0),AND(N552&lt;&gt;"",COUNTIFS(Setup!$O$13:$O$212,N552)=0),AND(O552&lt;&gt;"",COUNTIFS(Setup!$P$13:$P$212,O552)=0),AND(P552&lt;&gt;"",COUNTIFS(Setup!$Q$13:$Q$212,P552)=0),AND(V552&lt;&gt;"",COUNTIFS(Setup!$R$13:$R$212,V552)=0),AND(W552&lt;&gt;"",COUNTIFS(Setup!$R$13:$R$212,W552)=0),AND(X552&lt;&gt;"",COUNTIFS(Setup!$S$13:$S$212,X552)=0),AND(Y552&lt;&gt;"",COUNTIFS(Setup!$S$13:$S$212,Y552)=0),AND(Z552&lt;&gt;"",COUNTIFS(Setup!$T$13:$T$212,Z552)=0)),"Use listed categories",IF(J552="Pending","Confirm work-relatedness",IF(COUNTIFS($AI$9:$AI$1008,AI552,$C$9:$C$1008,"&lt;&gt;"&amp;C552)&gt;0,"Event dates disagree",IF(OR(AND(Q552&lt;&gt;"",OR(NOT(ISNUMBER(Q552)),Q552&lt;0)),AND(R552&lt;&gt;"",OR(NOT(ISNUMBER(R552)),R552&lt;0)),AND(S552&lt;&gt;"",OR(NOT(ISNUMBER(S552)),S552&lt;0))),"Check days / cost",IF(AND(I552="Lost time",OR(NOT(ISNUMBER(Q552)),Q552&lt;1)),"Enter lost days",IF(AND(I552="Restricted / modified work",OR(NOT(ISNUMBER(R552)),R552&lt;1)),"Enter restricted days",IF(AND(Z552="Closed",NOT(ISNUMBER(AB552))),"Enter closure date",IF(AND(ISNUMBER(AB552),OR(AB552&lt;C552,AB552&gt;TODAY())),"Check closure date","Ready"))))))))))))))</f>
        <v/>
      </c>
    </row>
    <row r="553" spans="1:37" ht="24.95" customHeight="1">
      <c r="A553" s="17"/>
      <c r="B553" s="17"/>
      <c r="C553" s="18"/>
      <c r="D553" s="19"/>
      <c r="E553" s="20"/>
      <c r="F553" s="20"/>
      <c r="G553" s="20"/>
      <c r="H553" s="20"/>
      <c r="I553" s="20"/>
      <c r="J553" s="20"/>
      <c r="K553" s="20"/>
      <c r="L553" s="20"/>
      <c r="M553" s="20"/>
      <c r="N553" s="20"/>
      <c r="O553" s="20"/>
      <c r="P553" s="20"/>
      <c r="Q553" s="21"/>
      <c r="R553" s="21"/>
      <c r="S553" s="22"/>
      <c r="T553" s="20"/>
      <c r="U553" s="20"/>
      <c r="V553" s="20"/>
      <c r="W553" s="20"/>
      <c r="X553" s="20"/>
      <c r="Y553" s="20"/>
      <c r="Z553" s="20"/>
      <c r="AA553" s="20"/>
      <c r="AB553" s="18"/>
      <c r="AC553" s="20"/>
      <c r="AD553" s="15" t="str">
        <f t="shared" si="48"/>
        <v/>
      </c>
      <c r="AE553" s="16" t="str">
        <f t="shared" si="49"/>
        <v/>
      </c>
      <c r="AF553" s="15" t="str">
        <f t="shared" si="50"/>
        <v/>
      </c>
      <c r="AG553" s="15">
        <f t="shared" si="51"/>
        <v>0</v>
      </c>
      <c r="AH553" s="15">
        <f t="shared" si="52"/>
        <v>0</v>
      </c>
      <c r="AI553" s="15" t="str">
        <f t="shared" si="53"/>
        <v/>
      </c>
      <c r="AJ553" s="15" t="str">
        <f>IF(AI553="","",IF(COUNTIFS($AI$9:AI553,AI553)=1,1,0))</f>
        <v/>
      </c>
      <c r="AK553" s="15" t="str">
        <f ca="1">IF(COUNTA(A553:AC553)=0,"",IF(OR(NOT(ISNUMBER(C553)),C553&lt;1),"Missing / invalid date",IF(A553="","Missing case ID",IF(COUNTIFS($A$9:$A$1008,A553)&gt;1,"Duplicate case ID",IF(C553&gt;TODAY(),"Future incident date",IF(OR(E553="",F553="",G553="",H553="",I553="",J553=""),"Complete required fields",IF(OR(AND(E553&lt;&gt;"",COUNTIFS(Setup!$F$13:$F$212,E553)=0),AND(F553&lt;&gt;"",COUNTIFS(Setup!$G$13:$G$212,F553)=0),AND(G553&lt;&gt;"",COUNTIFS(Setup!$H$13:$H$212,G553)=0),AND(H553&lt;&gt;"",COUNTIFS(Setup!$I$13:$I$212,H553)=0),AND(I553&lt;&gt;"",COUNTIFS(Setup!$J$13:$J$212,I553)=0),AND(J553&lt;&gt;"",COUNTIFS(Setup!$K$13:$K$212,J553)=0),AND(K553&lt;&gt;"",COUNTIFS(Setup!$L$13:$L$212,K553)=0),AND(L553&lt;&gt;"",COUNTIFS(Setup!$M$13:$M$212,L553)=0),AND(M553&lt;&gt;"",COUNTIFS(Setup!$N$13:$N$212,M553)=0),AND(N553&lt;&gt;"",COUNTIFS(Setup!$O$13:$O$212,N553)=0),AND(O553&lt;&gt;"",COUNTIFS(Setup!$P$13:$P$212,O553)=0),AND(P553&lt;&gt;"",COUNTIFS(Setup!$Q$13:$Q$212,P553)=0),AND(V553&lt;&gt;"",COUNTIFS(Setup!$R$13:$R$212,V553)=0),AND(W553&lt;&gt;"",COUNTIFS(Setup!$R$13:$R$212,W553)=0),AND(X553&lt;&gt;"",COUNTIFS(Setup!$S$13:$S$212,X553)=0),AND(Y553&lt;&gt;"",COUNTIFS(Setup!$S$13:$S$212,Y553)=0),AND(Z553&lt;&gt;"",COUNTIFS(Setup!$T$13:$T$212,Z553)=0)),"Use listed categories",IF(J553="Pending","Confirm work-relatedness",IF(COUNTIFS($AI$9:$AI$1008,AI553,$C$9:$C$1008,"&lt;&gt;"&amp;C553)&gt;0,"Event dates disagree",IF(OR(AND(Q553&lt;&gt;"",OR(NOT(ISNUMBER(Q553)),Q553&lt;0)),AND(R553&lt;&gt;"",OR(NOT(ISNUMBER(R553)),R553&lt;0)),AND(S553&lt;&gt;"",OR(NOT(ISNUMBER(S553)),S553&lt;0))),"Check days / cost",IF(AND(I553="Lost time",OR(NOT(ISNUMBER(Q553)),Q553&lt;1)),"Enter lost days",IF(AND(I553="Restricted / modified work",OR(NOT(ISNUMBER(R553)),R553&lt;1)),"Enter restricted days",IF(AND(Z553="Closed",NOT(ISNUMBER(AB553))),"Enter closure date",IF(AND(ISNUMBER(AB553),OR(AB553&lt;C553,AB553&gt;TODAY())),"Check closure date","Ready"))))))))))))))</f>
        <v/>
      </c>
    </row>
    <row r="554" spans="1:37" ht="24.95" customHeight="1">
      <c r="A554" s="23"/>
      <c r="B554" s="23"/>
      <c r="C554" s="24"/>
      <c r="D554" s="25"/>
      <c r="E554" s="26"/>
      <c r="F554" s="26"/>
      <c r="G554" s="26"/>
      <c r="H554" s="26"/>
      <c r="I554" s="26"/>
      <c r="J554" s="26"/>
      <c r="K554" s="26"/>
      <c r="L554" s="26"/>
      <c r="M554" s="26"/>
      <c r="N554" s="26"/>
      <c r="O554" s="26"/>
      <c r="P554" s="26"/>
      <c r="Q554" s="27"/>
      <c r="R554" s="27"/>
      <c r="S554" s="28"/>
      <c r="T554" s="26"/>
      <c r="U554" s="26"/>
      <c r="V554" s="26"/>
      <c r="W554" s="26"/>
      <c r="X554" s="26"/>
      <c r="Y554" s="26"/>
      <c r="Z554" s="26"/>
      <c r="AA554" s="26"/>
      <c r="AB554" s="24"/>
      <c r="AC554" s="26"/>
      <c r="AD554" s="15" t="str">
        <f t="shared" si="48"/>
        <v/>
      </c>
      <c r="AE554" s="16" t="str">
        <f t="shared" si="49"/>
        <v/>
      </c>
      <c r="AF554" s="15" t="str">
        <f t="shared" si="50"/>
        <v/>
      </c>
      <c r="AG554" s="15">
        <f t="shared" si="51"/>
        <v>0</v>
      </c>
      <c r="AH554" s="15">
        <f t="shared" si="52"/>
        <v>0</v>
      </c>
      <c r="AI554" s="15" t="str">
        <f t="shared" si="53"/>
        <v/>
      </c>
      <c r="AJ554" s="15" t="str">
        <f>IF(AI554="","",IF(COUNTIFS($AI$9:AI554,AI554)=1,1,0))</f>
        <v/>
      </c>
      <c r="AK554" s="15" t="str">
        <f ca="1">IF(COUNTA(A554:AC554)=0,"",IF(OR(NOT(ISNUMBER(C554)),C554&lt;1),"Missing / invalid date",IF(A554="","Missing case ID",IF(COUNTIFS($A$9:$A$1008,A554)&gt;1,"Duplicate case ID",IF(C554&gt;TODAY(),"Future incident date",IF(OR(E554="",F554="",G554="",H554="",I554="",J554=""),"Complete required fields",IF(OR(AND(E554&lt;&gt;"",COUNTIFS(Setup!$F$13:$F$212,E554)=0),AND(F554&lt;&gt;"",COUNTIFS(Setup!$G$13:$G$212,F554)=0),AND(G554&lt;&gt;"",COUNTIFS(Setup!$H$13:$H$212,G554)=0),AND(H554&lt;&gt;"",COUNTIFS(Setup!$I$13:$I$212,H554)=0),AND(I554&lt;&gt;"",COUNTIFS(Setup!$J$13:$J$212,I554)=0),AND(J554&lt;&gt;"",COUNTIFS(Setup!$K$13:$K$212,J554)=0),AND(K554&lt;&gt;"",COUNTIFS(Setup!$L$13:$L$212,K554)=0),AND(L554&lt;&gt;"",COUNTIFS(Setup!$M$13:$M$212,L554)=0),AND(M554&lt;&gt;"",COUNTIFS(Setup!$N$13:$N$212,M554)=0),AND(N554&lt;&gt;"",COUNTIFS(Setup!$O$13:$O$212,N554)=0),AND(O554&lt;&gt;"",COUNTIFS(Setup!$P$13:$P$212,O554)=0),AND(P554&lt;&gt;"",COUNTIFS(Setup!$Q$13:$Q$212,P554)=0),AND(V554&lt;&gt;"",COUNTIFS(Setup!$R$13:$R$212,V554)=0),AND(W554&lt;&gt;"",COUNTIFS(Setup!$R$13:$R$212,W554)=0),AND(X554&lt;&gt;"",COUNTIFS(Setup!$S$13:$S$212,X554)=0),AND(Y554&lt;&gt;"",COUNTIFS(Setup!$S$13:$S$212,Y554)=0),AND(Z554&lt;&gt;"",COUNTIFS(Setup!$T$13:$T$212,Z554)=0)),"Use listed categories",IF(J554="Pending","Confirm work-relatedness",IF(COUNTIFS($AI$9:$AI$1008,AI554,$C$9:$C$1008,"&lt;&gt;"&amp;C554)&gt;0,"Event dates disagree",IF(OR(AND(Q554&lt;&gt;"",OR(NOT(ISNUMBER(Q554)),Q554&lt;0)),AND(R554&lt;&gt;"",OR(NOT(ISNUMBER(R554)),R554&lt;0)),AND(S554&lt;&gt;"",OR(NOT(ISNUMBER(S554)),S554&lt;0))),"Check days / cost",IF(AND(I554="Lost time",OR(NOT(ISNUMBER(Q554)),Q554&lt;1)),"Enter lost days",IF(AND(I554="Restricted / modified work",OR(NOT(ISNUMBER(R554)),R554&lt;1)),"Enter restricted days",IF(AND(Z554="Closed",NOT(ISNUMBER(AB554))),"Enter closure date",IF(AND(ISNUMBER(AB554),OR(AB554&lt;C554,AB554&gt;TODAY())),"Check closure date","Ready"))))))))))))))</f>
        <v/>
      </c>
    </row>
    <row r="555" spans="1:37" ht="24.95" customHeight="1">
      <c r="A555" s="17"/>
      <c r="B555" s="17"/>
      <c r="C555" s="18"/>
      <c r="D555" s="19"/>
      <c r="E555" s="20"/>
      <c r="F555" s="20"/>
      <c r="G555" s="20"/>
      <c r="H555" s="20"/>
      <c r="I555" s="20"/>
      <c r="J555" s="20"/>
      <c r="K555" s="20"/>
      <c r="L555" s="20"/>
      <c r="M555" s="20"/>
      <c r="N555" s="20"/>
      <c r="O555" s="20"/>
      <c r="P555" s="20"/>
      <c r="Q555" s="21"/>
      <c r="R555" s="21"/>
      <c r="S555" s="22"/>
      <c r="T555" s="20"/>
      <c r="U555" s="20"/>
      <c r="V555" s="20"/>
      <c r="W555" s="20"/>
      <c r="X555" s="20"/>
      <c r="Y555" s="20"/>
      <c r="Z555" s="20"/>
      <c r="AA555" s="20"/>
      <c r="AB555" s="18"/>
      <c r="AC555" s="20"/>
      <c r="AD555" s="15" t="str">
        <f t="shared" si="48"/>
        <v/>
      </c>
      <c r="AE555" s="16" t="str">
        <f t="shared" si="49"/>
        <v/>
      </c>
      <c r="AF555" s="15" t="str">
        <f t="shared" si="50"/>
        <v/>
      </c>
      <c r="AG555" s="15">
        <f t="shared" si="51"/>
        <v>0</v>
      </c>
      <c r="AH555" s="15">
        <f t="shared" si="52"/>
        <v>0</v>
      </c>
      <c r="AI555" s="15" t="str">
        <f t="shared" si="53"/>
        <v/>
      </c>
      <c r="AJ555" s="15" t="str">
        <f>IF(AI555="","",IF(COUNTIFS($AI$9:AI555,AI555)=1,1,0))</f>
        <v/>
      </c>
      <c r="AK555" s="15" t="str">
        <f ca="1">IF(COUNTA(A555:AC555)=0,"",IF(OR(NOT(ISNUMBER(C555)),C555&lt;1),"Missing / invalid date",IF(A555="","Missing case ID",IF(COUNTIFS($A$9:$A$1008,A555)&gt;1,"Duplicate case ID",IF(C555&gt;TODAY(),"Future incident date",IF(OR(E555="",F555="",G555="",H555="",I555="",J555=""),"Complete required fields",IF(OR(AND(E555&lt;&gt;"",COUNTIFS(Setup!$F$13:$F$212,E555)=0),AND(F555&lt;&gt;"",COUNTIFS(Setup!$G$13:$G$212,F555)=0),AND(G555&lt;&gt;"",COUNTIFS(Setup!$H$13:$H$212,G555)=0),AND(H555&lt;&gt;"",COUNTIFS(Setup!$I$13:$I$212,H555)=0),AND(I555&lt;&gt;"",COUNTIFS(Setup!$J$13:$J$212,I555)=0),AND(J555&lt;&gt;"",COUNTIFS(Setup!$K$13:$K$212,J555)=0),AND(K555&lt;&gt;"",COUNTIFS(Setup!$L$13:$L$212,K555)=0),AND(L555&lt;&gt;"",COUNTIFS(Setup!$M$13:$M$212,L555)=0),AND(M555&lt;&gt;"",COUNTIFS(Setup!$N$13:$N$212,M555)=0),AND(N555&lt;&gt;"",COUNTIFS(Setup!$O$13:$O$212,N555)=0),AND(O555&lt;&gt;"",COUNTIFS(Setup!$P$13:$P$212,O555)=0),AND(P555&lt;&gt;"",COUNTIFS(Setup!$Q$13:$Q$212,P555)=0),AND(V555&lt;&gt;"",COUNTIFS(Setup!$R$13:$R$212,V555)=0),AND(W555&lt;&gt;"",COUNTIFS(Setup!$R$13:$R$212,W555)=0),AND(X555&lt;&gt;"",COUNTIFS(Setup!$S$13:$S$212,X555)=0),AND(Y555&lt;&gt;"",COUNTIFS(Setup!$S$13:$S$212,Y555)=0),AND(Z555&lt;&gt;"",COUNTIFS(Setup!$T$13:$T$212,Z555)=0)),"Use listed categories",IF(J555="Pending","Confirm work-relatedness",IF(COUNTIFS($AI$9:$AI$1008,AI555,$C$9:$C$1008,"&lt;&gt;"&amp;C555)&gt;0,"Event dates disagree",IF(OR(AND(Q555&lt;&gt;"",OR(NOT(ISNUMBER(Q555)),Q555&lt;0)),AND(R555&lt;&gt;"",OR(NOT(ISNUMBER(R555)),R555&lt;0)),AND(S555&lt;&gt;"",OR(NOT(ISNUMBER(S555)),S555&lt;0))),"Check days / cost",IF(AND(I555="Lost time",OR(NOT(ISNUMBER(Q555)),Q555&lt;1)),"Enter lost days",IF(AND(I555="Restricted / modified work",OR(NOT(ISNUMBER(R555)),R555&lt;1)),"Enter restricted days",IF(AND(Z555="Closed",NOT(ISNUMBER(AB555))),"Enter closure date",IF(AND(ISNUMBER(AB555),OR(AB555&lt;C555,AB555&gt;TODAY())),"Check closure date","Ready"))))))))))))))</f>
        <v/>
      </c>
    </row>
    <row r="556" spans="1:37" ht="24.95" customHeight="1">
      <c r="A556" s="23"/>
      <c r="B556" s="23"/>
      <c r="C556" s="24"/>
      <c r="D556" s="25"/>
      <c r="E556" s="26"/>
      <c r="F556" s="26"/>
      <c r="G556" s="26"/>
      <c r="H556" s="26"/>
      <c r="I556" s="26"/>
      <c r="J556" s="26"/>
      <c r="K556" s="26"/>
      <c r="L556" s="26"/>
      <c r="M556" s="26"/>
      <c r="N556" s="26"/>
      <c r="O556" s="26"/>
      <c r="P556" s="26"/>
      <c r="Q556" s="27"/>
      <c r="R556" s="27"/>
      <c r="S556" s="28"/>
      <c r="T556" s="26"/>
      <c r="U556" s="26"/>
      <c r="V556" s="26"/>
      <c r="W556" s="26"/>
      <c r="X556" s="26"/>
      <c r="Y556" s="26"/>
      <c r="Z556" s="26"/>
      <c r="AA556" s="26"/>
      <c r="AB556" s="24"/>
      <c r="AC556" s="26"/>
      <c r="AD556" s="15" t="str">
        <f t="shared" si="48"/>
        <v/>
      </c>
      <c r="AE556" s="16" t="str">
        <f t="shared" si="49"/>
        <v/>
      </c>
      <c r="AF556" s="15" t="str">
        <f t="shared" si="50"/>
        <v/>
      </c>
      <c r="AG556" s="15">
        <f t="shared" si="51"/>
        <v>0</v>
      </c>
      <c r="AH556" s="15">
        <f t="shared" si="52"/>
        <v>0</v>
      </c>
      <c r="AI556" s="15" t="str">
        <f t="shared" si="53"/>
        <v/>
      </c>
      <c r="AJ556" s="15" t="str">
        <f>IF(AI556="","",IF(COUNTIFS($AI$9:AI556,AI556)=1,1,0))</f>
        <v/>
      </c>
      <c r="AK556" s="15" t="str">
        <f ca="1">IF(COUNTA(A556:AC556)=0,"",IF(OR(NOT(ISNUMBER(C556)),C556&lt;1),"Missing / invalid date",IF(A556="","Missing case ID",IF(COUNTIFS($A$9:$A$1008,A556)&gt;1,"Duplicate case ID",IF(C556&gt;TODAY(),"Future incident date",IF(OR(E556="",F556="",G556="",H556="",I556="",J556=""),"Complete required fields",IF(OR(AND(E556&lt;&gt;"",COUNTIFS(Setup!$F$13:$F$212,E556)=0),AND(F556&lt;&gt;"",COUNTIFS(Setup!$G$13:$G$212,F556)=0),AND(G556&lt;&gt;"",COUNTIFS(Setup!$H$13:$H$212,G556)=0),AND(H556&lt;&gt;"",COUNTIFS(Setup!$I$13:$I$212,H556)=0),AND(I556&lt;&gt;"",COUNTIFS(Setup!$J$13:$J$212,I556)=0),AND(J556&lt;&gt;"",COUNTIFS(Setup!$K$13:$K$212,J556)=0),AND(K556&lt;&gt;"",COUNTIFS(Setup!$L$13:$L$212,K556)=0),AND(L556&lt;&gt;"",COUNTIFS(Setup!$M$13:$M$212,L556)=0),AND(M556&lt;&gt;"",COUNTIFS(Setup!$N$13:$N$212,M556)=0),AND(N556&lt;&gt;"",COUNTIFS(Setup!$O$13:$O$212,N556)=0),AND(O556&lt;&gt;"",COUNTIFS(Setup!$P$13:$P$212,O556)=0),AND(P556&lt;&gt;"",COUNTIFS(Setup!$Q$13:$Q$212,P556)=0),AND(V556&lt;&gt;"",COUNTIFS(Setup!$R$13:$R$212,V556)=0),AND(W556&lt;&gt;"",COUNTIFS(Setup!$R$13:$R$212,W556)=0),AND(X556&lt;&gt;"",COUNTIFS(Setup!$S$13:$S$212,X556)=0),AND(Y556&lt;&gt;"",COUNTIFS(Setup!$S$13:$S$212,Y556)=0),AND(Z556&lt;&gt;"",COUNTIFS(Setup!$T$13:$T$212,Z556)=0)),"Use listed categories",IF(J556="Pending","Confirm work-relatedness",IF(COUNTIFS($AI$9:$AI$1008,AI556,$C$9:$C$1008,"&lt;&gt;"&amp;C556)&gt;0,"Event dates disagree",IF(OR(AND(Q556&lt;&gt;"",OR(NOT(ISNUMBER(Q556)),Q556&lt;0)),AND(R556&lt;&gt;"",OR(NOT(ISNUMBER(R556)),R556&lt;0)),AND(S556&lt;&gt;"",OR(NOT(ISNUMBER(S556)),S556&lt;0))),"Check days / cost",IF(AND(I556="Lost time",OR(NOT(ISNUMBER(Q556)),Q556&lt;1)),"Enter lost days",IF(AND(I556="Restricted / modified work",OR(NOT(ISNUMBER(R556)),R556&lt;1)),"Enter restricted days",IF(AND(Z556="Closed",NOT(ISNUMBER(AB556))),"Enter closure date",IF(AND(ISNUMBER(AB556),OR(AB556&lt;C556,AB556&gt;TODAY())),"Check closure date","Ready"))))))))))))))</f>
        <v/>
      </c>
    </row>
    <row r="557" spans="1:37" ht="24.95" customHeight="1">
      <c r="A557" s="17"/>
      <c r="B557" s="17"/>
      <c r="C557" s="18"/>
      <c r="D557" s="19"/>
      <c r="E557" s="20"/>
      <c r="F557" s="20"/>
      <c r="G557" s="20"/>
      <c r="H557" s="20"/>
      <c r="I557" s="20"/>
      <c r="J557" s="20"/>
      <c r="K557" s="20"/>
      <c r="L557" s="20"/>
      <c r="M557" s="20"/>
      <c r="N557" s="20"/>
      <c r="O557" s="20"/>
      <c r="P557" s="20"/>
      <c r="Q557" s="21"/>
      <c r="R557" s="21"/>
      <c r="S557" s="22"/>
      <c r="T557" s="20"/>
      <c r="U557" s="20"/>
      <c r="V557" s="20"/>
      <c r="W557" s="20"/>
      <c r="X557" s="20"/>
      <c r="Y557" s="20"/>
      <c r="Z557" s="20"/>
      <c r="AA557" s="20"/>
      <c r="AB557" s="18"/>
      <c r="AC557" s="20"/>
      <c r="AD557" s="15" t="str">
        <f t="shared" si="48"/>
        <v/>
      </c>
      <c r="AE557" s="16" t="str">
        <f t="shared" si="49"/>
        <v/>
      </c>
      <c r="AF557" s="15" t="str">
        <f t="shared" si="50"/>
        <v/>
      </c>
      <c r="AG557" s="15">
        <f t="shared" si="51"/>
        <v>0</v>
      </c>
      <c r="AH557" s="15">
        <f t="shared" si="52"/>
        <v>0</v>
      </c>
      <c r="AI557" s="15" t="str">
        <f t="shared" si="53"/>
        <v/>
      </c>
      <c r="AJ557" s="15" t="str">
        <f>IF(AI557="","",IF(COUNTIFS($AI$9:AI557,AI557)=1,1,0))</f>
        <v/>
      </c>
      <c r="AK557" s="15" t="str">
        <f ca="1">IF(COUNTA(A557:AC557)=0,"",IF(OR(NOT(ISNUMBER(C557)),C557&lt;1),"Missing / invalid date",IF(A557="","Missing case ID",IF(COUNTIFS($A$9:$A$1008,A557)&gt;1,"Duplicate case ID",IF(C557&gt;TODAY(),"Future incident date",IF(OR(E557="",F557="",G557="",H557="",I557="",J557=""),"Complete required fields",IF(OR(AND(E557&lt;&gt;"",COUNTIFS(Setup!$F$13:$F$212,E557)=0),AND(F557&lt;&gt;"",COUNTIFS(Setup!$G$13:$G$212,F557)=0),AND(G557&lt;&gt;"",COUNTIFS(Setup!$H$13:$H$212,G557)=0),AND(H557&lt;&gt;"",COUNTIFS(Setup!$I$13:$I$212,H557)=0),AND(I557&lt;&gt;"",COUNTIFS(Setup!$J$13:$J$212,I557)=0),AND(J557&lt;&gt;"",COUNTIFS(Setup!$K$13:$K$212,J557)=0),AND(K557&lt;&gt;"",COUNTIFS(Setup!$L$13:$L$212,K557)=0),AND(L557&lt;&gt;"",COUNTIFS(Setup!$M$13:$M$212,L557)=0),AND(M557&lt;&gt;"",COUNTIFS(Setup!$N$13:$N$212,M557)=0),AND(N557&lt;&gt;"",COUNTIFS(Setup!$O$13:$O$212,N557)=0),AND(O557&lt;&gt;"",COUNTIFS(Setup!$P$13:$P$212,O557)=0),AND(P557&lt;&gt;"",COUNTIFS(Setup!$Q$13:$Q$212,P557)=0),AND(V557&lt;&gt;"",COUNTIFS(Setup!$R$13:$R$212,V557)=0),AND(W557&lt;&gt;"",COUNTIFS(Setup!$R$13:$R$212,W557)=0),AND(X557&lt;&gt;"",COUNTIFS(Setup!$S$13:$S$212,X557)=0),AND(Y557&lt;&gt;"",COUNTIFS(Setup!$S$13:$S$212,Y557)=0),AND(Z557&lt;&gt;"",COUNTIFS(Setup!$T$13:$T$212,Z557)=0)),"Use listed categories",IF(J557="Pending","Confirm work-relatedness",IF(COUNTIFS($AI$9:$AI$1008,AI557,$C$9:$C$1008,"&lt;&gt;"&amp;C557)&gt;0,"Event dates disagree",IF(OR(AND(Q557&lt;&gt;"",OR(NOT(ISNUMBER(Q557)),Q557&lt;0)),AND(R557&lt;&gt;"",OR(NOT(ISNUMBER(R557)),R557&lt;0)),AND(S557&lt;&gt;"",OR(NOT(ISNUMBER(S557)),S557&lt;0))),"Check days / cost",IF(AND(I557="Lost time",OR(NOT(ISNUMBER(Q557)),Q557&lt;1)),"Enter lost days",IF(AND(I557="Restricted / modified work",OR(NOT(ISNUMBER(R557)),R557&lt;1)),"Enter restricted days",IF(AND(Z557="Closed",NOT(ISNUMBER(AB557))),"Enter closure date",IF(AND(ISNUMBER(AB557),OR(AB557&lt;C557,AB557&gt;TODAY())),"Check closure date","Ready"))))))))))))))</f>
        <v/>
      </c>
    </row>
    <row r="558" spans="1:37" ht="24.95" customHeight="1">
      <c r="A558" s="23"/>
      <c r="B558" s="23"/>
      <c r="C558" s="24"/>
      <c r="D558" s="25"/>
      <c r="E558" s="26"/>
      <c r="F558" s="26"/>
      <c r="G558" s="26"/>
      <c r="H558" s="26"/>
      <c r="I558" s="26"/>
      <c r="J558" s="26"/>
      <c r="K558" s="26"/>
      <c r="L558" s="26"/>
      <c r="M558" s="26"/>
      <c r="N558" s="26"/>
      <c r="O558" s="26"/>
      <c r="P558" s="26"/>
      <c r="Q558" s="27"/>
      <c r="R558" s="27"/>
      <c r="S558" s="28"/>
      <c r="T558" s="26"/>
      <c r="U558" s="26"/>
      <c r="V558" s="26"/>
      <c r="W558" s="26"/>
      <c r="X558" s="26"/>
      <c r="Y558" s="26"/>
      <c r="Z558" s="26"/>
      <c r="AA558" s="26"/>
      <c r="AB558" s="24"/>
      <c r="AC558" s="26"/>
      <c r="AD558" s="15" t="str">
        <f t="shared" si="48"/>
        <v/>
      </c>
      <c r="AE558" s="16" t="str">
        <f t="shared" si="49"/>
        <v/>
      </c>
      <c r="AF558" s="15" t="str">
        <f t="shared" si="50"/>
        <v/>
      </c>
      <c r="AG558" s="15">
        <f t="shared" si="51"/>
        <v>0</v>
      </c>
      <c r="AH558" s="15">
        <f t="shared" si="52"/>
        <v>0</v>
      </c>
      <c r="AI558" s="15" t="str">
        <f t="shared" si="53"/>
        <v/>
      </c>
      <c r="AJ558" s="15" t="str">
        <f>IF(AI558="","",IF(COUNTIFS($AI$9:AI558,AI558)=1,1,0))</f>
        <v/>
      </c>
      <c r="AK558" s="15" t="str">
        <f ca="1">IF(COUNTA(A558:AC558)=0,"",IF(OR(NOT(ISNUMBER(C558)),C558&lt;1),"Missing / invalid date",IF(A558="","Missing case ID",IF(COUNTIFS($A$9:$A$1008,A558)&gt;1,"Duplicate case ID",IF(C558&gt;TODAY(),"Future incident date",IF(OR(E558="",F558="",G558="",H558="",I558="",J558=""),"Complete required fields",IF(OR(AND(E558&lt;&gt;"",COUNTIFS(Setup!$F$13:$F$212,E558)=0),AND(F558&lt;&gt;"",COUNTIFS(Setup!$G$13:$G$212,F558)=0),AND(G558&lt;&gt;"",COUNTIFS(Setup!$H$13:$H$212,G558)=0),AND(H558&lt;&gt;"",COUNTIFS(Setup!$I$13:$I$212,H558)=0),AND(I558&lt;&gt;"",COUNTIFS(Setup!$J$13:$J$212,I558)=0),AND(J558&lt;&gt;"",COUNTIFS(Setup!$K$13:$K$212,J558)=0),AND(K558&lt;&gt;"",COUNTIFS(Setup!$L$13:$L$212,K558)=0),AND(L558&lt;&gt;"",COUNTIFS(Setup!$M$13:$M$212,L558)=0),AND(M558&lt;&gt;"",COUNTIFS(Setup!$N$13:$N$212,M558)=0),AND(N558&lt;&gt;"",COUNTIFS(Setup!$O$13:$O$212,N558)=0),AND(O558&lt;&gt;"",COUNTIFS(Setup!$P$13:$P$212,O558)=0),AND(P558&lt;&gt;"",COUNTIFS(Setup!$Q$13:$Q$212,P558)=0),AND(V558&lt;&gt;"",COUNTIFS(Setup!$R$13:$R$212,V558)=0),AND(W558&lt;&gt;"",COUNTIFS(Setup!$R$13:$R$212,W558)=0),AND(X558&lt;&gt;"",COUNTIFS(Setup!$S$13:$S$212,X558)=0),AND(Y558&lt;&gt;"",COUNTIFS(Setup!$S$13:$S$212,Y558)=0),AND(Z558&lt;&gt;"",COUNTIFS(Setup!$T$13:$T$212,Z558)=0)),"Use listed categories",IF(J558="Pending","Confirm work-relatedness",IF(COUNTIFS($AI$9:$AI$1008,AI558,$C$9:$C$1008,"&lt;&gt;"&amp;C558)&gt;0,"Event dates disagree",IF(OR(AND(Q558&lt;&gt;"",OR(NOT(ISNUMBER(Q558)),Q558&lt;0)),AND(R558&lt;&gt;"",OR(NOT(ISNUMBER(R558)),R558&lt;0)),AND(S558&lt;&gt;"",OR(NOT(ISNUMBER(S558)),S558&lt;0))),"Check days / cost",IF(AND(I558="Lost time",OR(NOT(ISNUMBER(Q558)),Q558&lt;1)),"Enter lost days",IF(AND(I558="Restricted / modified work",OR(NOT(ISNUMBER(R558)),R558&lt;1)),"Enter restricted days",IF(AND(Z558="Closed",NOT(ISNUMBER(AB558))),"Enter closure date",IF(AND(ISNUMBER(AB558),OR(AB558&lt;C558,AB558&gt;TODAY())),"Check closure date","Ready"))))))))))))))</f>
        <v/>
      </c>
    </row>
    <row r="559" spans="1:37" ht="24.95" customHeight="1">
      <c r="A559" s="17"/>
      <c r="B559" s="17"/>
      <c r="C559" s="18"/>
      <c r="D559" s="19"/>
      <c r="E559" s="20"/>
      <c r="F559" s="20"/>
      <c r="G559" s="20"/>
      <c r="H559" s="20"/>
      <c r="I559" s="20"/>
      <c r="J559" s="20"/>
      <c r="K559" s="20"/>
      <c r="L559" s="20"/>
      <c r="M559" s="20"/>
      <c r="N559" s="20"/>
      <c r="O559" s="20"/>
      <c r="P559" s="20"/>
      <c r="Q559" s="21"/>
      <c r="R559" s="21"/>
      <c r="S559" s="22"/>
      <c r="T559" s="20"/>
      <c r="U559" s="20"/>
      <c r="V559" s="20"/>
      <c r="W559" s="20"/>
      <c r="X559" s="20"/>
      <c r="Y559" s="20"/>
      <c r="Z559" s="20"/>
      <c r="AA559" s="20"/>
      <c r="AB559" s="18"/>
      <c r="AC559" s="20"/>
      <c r="AD559" s="15" t="str">
        <f t="shared" si="48"/>
        <v/>
      </c>
      <c r="AE559" s="16" t="str">
        <f t="shared" si="49"/>
        <v/>
      </c>
      <c r="AF559" s="15" t="str">
        <f t="shared" si="50"/>
        <v/>
      </c>
      <c r="AG559" s="15">
        <f t="shared" si="51"/>
        <v>0</v>
      </c>
      <c r="AH559" s="15">
        <f t="shared" si="52"/>
        <v>0</v>
      </c>
      <c r="AI559" s="15" t="str">
        <f t="shared" si="53"/>
        <v/>
      </c>
      <c r="AJ559" s="15" t="str">
        <f>IF(AI559="","",IF(COUNTIFS($AI$9:AI559,AI559)=1,1,0))</f>
        <v/>
      </c>
      <c r="AK559" s="15" t="str">
        <f ca="1">IF(COUNTA(A559:AC559)=0,"",IF(OR(NOT(ISNUMBER(C559)),C559&lt;1),"Missing / invalid date",IF(A559="","Missing case ID",IF(COUNTIFS($A$9:$A$1008,A559)&gt;1,"Duplicate case ID",IF(C559&gt;TODAY(),"Future incident date",IF(OR(E559="",F559="",G559="",H559="",I559="",J559=""),"Complete required fields",IF(OR(AND(E559&lt;&gt;"",COUNTIFS(Setup!$F$13:$F$212,E559)=0),AND(F559&lt;&gt;"",COUNTIFS(Setup!$G$13:$G$212,F559)=0),AND(G559&lt;&gt;"",COUNTIFS(Setup!$H$13:$H$212,G559)=0),AND(H559&lt;&gt;"",COUNTIFS(Setup!$I$13:$I$212,H559)=0),AND(I559&lt;&gt;"",COUNTIFS(Setup!$J$13:$J$212,I559)=0),AND(J559&lt;&gt;"",COUNTIFS(Setup!$K$13:$K$212,J559)=0),AND(K559&lt;&gt;"",COUNTIFS(Setup!$L$13:$L$212,K559)=0),AND(L559&lt;&gt;"",COUNTIFS(Setup!$M$13:$M$212,L559)=0),AND(M559&lt;&gt;"",COUNTIFS(Setup!$N$13:$N$212,M559)=0),AND(N559&lt;&gt;"",COUNTIFS(Setup!$O$13:$O$212,N559)=0),AND(O559&lt;&gt;"",COUNTIFS(Setup!$P$13:$P$212,O559)=0),AND(P559&lt;&gt;"",COUNTIFS(Setup!$Q$13:$Q$212,P559)=0),AND(V559&lt;&gt;"",COUNTIFS(Setup!$R$13:$R$212,V559)=0),AND(W559&lt;&gt;"",COUNTIFS(Setup!$R$13:$R$212,W559)=0),AND(X559&lt;&gt;"",COUNTIFS(Setup!$S$13:$S$212,X559)=0),AND(Y559&lt;&gt;"",COUNTIFS(Setup!$S$13:$S$212,Y559)=0),AND(Z559&lt;&gt;"",COUNTIFS(Setup!$T$13:$T$212,Z559)=0)),"Use listed categories",IF(J559="Pending","Confirm work-relatedness",IF(COUNTIFS($AI$9:$AI$1008,AI559,$C$9:$C$1008,"&lt;&gt;"&amp;C559)&gt;0,"Event dates disagree",IF(OR(AND(Q559&lt;&gt;"",OR(NOT(ISNUMBER(Q559)),Q559&lt;0)),AND(R559&lt;&gt;"",OR(NOT(ISNUMBER(R559)),R559&lt;0)),AND(S559&lt;&gt;"",OR(NOT(ISNUMBER(S559)),S559&lt;0))),"Check days / cost",IF(AND(I559="Lost time",OR(NOT(ISNUMBER(Q559)),Q559&lt;1)),"Enter lost days",IF(AND(I559="Restricted / modified work",OR(NOT(ISNUMBER(R559)),R559&lt;1)),"Enter restricted days",IF(AND(Z559="Closed",NOT(ISNUMBER(AB559))),"Enter closure date",IF(AND(ISNUMBER(AB559),OR(AB559&lt;C559,AB559&gt;TODAY())),"Check closure date","Ready"))))))))))))))</f>
        <v/>
      </c>
    </row>
    <row r="560" spans="1:37" ht="24.95" customHeight="1">
      <c r="A560" s="23"/>
      <c r="B560" s="23"/>
      <c r="C560" s="24"/>
      <c r="D560" s="25"/>
      <c r="E560" s="26"/>
      <c r="F560" s="26"/>
      <c r="G560" s="26"/>
      <c r="H560" s="26"/>
      <c r="I560" s="26"/>
      <c r="J560" s="26"/>
      <c r="K560" s="26"/>
      <c r="L560" s="26"/>
      <c r="M560" s="26"/>
      <c r="N560" s="26"/>
      <c r="O560" s="26"/>
      <c r="P560" s="26"/>
      <c r="Q560" s="27"/>
      <c r="R560" s="27"/>
      <c r="S560" s="28"/>
      <c r="T560" s="26"/>
      <c r="U560" s="26"/>
      <c r="V560" s="26"/>
      <c r="W560" s="26"/>
      <c r="X560" s="26"/>
      <c r="Y560" s="26"/>
      <c r="Z560" s="26"/>
      <c r="AA560" s="26"/>
      <c r="AB560" s="24"/>
      <c r="AC560" s="26"/>
      <c r="AD560" s="15" t="str">
        <f t="shared" si="48"/>
        <v/>
      </c>
      <c r="AE560" s="16" t="str">
        <f t="shared" si="49"/>
        <v/>
      </c>
      <c r="AF560" s="15" t="str">
        <f t="shared" si="50"/>
        <v/>
      </c>
      <c r="AG560" s="15">
        <f t="shared" si="51"/>
        <v>0</v>
      </c>
      <c r="AH560" s="15">
        <f t="shared" si="52"/>
        <v>0</v>
      </c>
      <c r="AI560" s="15" t="str">
        <f t="shared" si="53"/>
        <v/>
      </c>
      <c r="AJ560" s="15" t="str">
        <f>IF(AI560="","",IF(COUNTIFS($AI$9:AI560,AI560)=1,1,0))</f>
        <v/>
      </c>
      <c r="AK560" s="15" t="str">
        <f ca="1">IF(COUNTA(A560:AC560)=0,"",IF(OR(NOT(ISNUMBER(C560)),C560&lt;1),"Missing / invalid date",IF(A560="","Missing case ID",IF(COUNTIFS($A$9:$A$1008,A560)&gt;1,"Duplicate case ID",IF(C560&gt;TODAY(),"Future incident date",IF(OR(E560="",F560="",G560="",H560="",I560="",J560=""),"Complete required fields",IF(OR(AND(E560&lt;&gt;"",COUNTIFS(Setup!$F$13:$F$212,E560)=0),AND(F560&lt;&gt;"",COUNTIFS(Setup!$G$13:$G$212,F560)=0),AND(G560&lt;&gt;"",COUNTIFS(Setup!$H$13:$H$212,G560)=0),AND(H560&lt;&gt;"",COUNTIFS(Setup!$I$13:$I$212,H560)=0),AND(I560&lt;&gt;"",COUNTIFS(Setup!$J$13:$J$212,I560)=0),AND(J560&lt;&gt;"",COUNTIFS(Setup!$K$13:$K$212,J560)=0),AND(K560&lt;&gt;"",COUNTIFS(Setup!$L$13:$L$212,K560)=0),AND(L560&lt;&gt;"",COUNTIFS(Setup!$M$13:$M$212,L560)=0),AND(M560&lt;&gt;"",COUNTIFS(Setup!$N$13:$N$212,M560)=0),AND(N560&lt;&gt;"",COUNTIFS(Setup!$O$13:$O$212,N560)=0),AND(O560&lt;&gt;"",COUNTIFS(Setup!$P$13:$P$212,O560)=0),AND(P560&lt;&gt;"",COUNTIFS(Setup!$Q$13:$Q$212,P560)=0),AND(V560&lt;&gt;"",COUNTIFS(Setup!$R$13:$R$212,V560)=0),AND(W560&lt;&gt;"",COUNTIFS(Setup!$R$13:$R$212,W560)=0),AND(X560&lt;&gt;"",COUNTIFS(Setup!$S$13:$S$212,X560)=0),AND(Y560&lt;&gt;"",COUNTIFS(Setup!$S$13:$S$212,Y560)=0),AND(Z560&lt;&gt;"",COUNTIFS(Setup!$T$13:$T$212,Z560)=0)),"Use listed categories",IF(J560="Pending","Confirm work-relatedness",IF(COUNTIFS($AI$9:$AI$1008,AI560,$C$9:$C$1008,"&lt;&gt;"&amp;C560)&gt;0,"Event dates disagree",IF(OR(AND(Q560&lt;&gt;"",OR(NOT(ISNUMBER(Q560)),Q560&lt;0)),AND(R560&lt;&gt;"",OR(NOT(ISNUMBER(R560)),R560&lt;0)),AND(S560&lt;&gt;"",OR(NOT(ISNUMBER(S560)),S560&lt;0))),"Check days / cost",IF(AND(I560="Lost time",OR(NOT(ISNUMBER(Q560)),Q560&lt;1)),"Enter lost days",IF(AND(I560="Restricted / modified work",OR(NOT(ISNUMBER(R560)),R560&lt;1)),"Enter restricted days",IF(AND(Z560="Closed",NOT(ISNUMBER(AB560))),"Enter closure date",IF(AND(ISNUMBER(AB560),OR(AB560&lt;C560,AB560&gt;TODAY())),"Check closure date","Ready"))))))))))))))</f>
        <v/>
      </c>
    </row>
    <row r="561" spans="1:37" ht="24.95" customHeight="1">
      <c r="A561" s="17"/>
      <c r="B561" s="17"/>
      <c r="C561" s="18"/>
      <c r="D561" s="19"/>
      <c r="E561" s="20"/>
      <c r="F561" s="20"/>
      <c r="G561" s="20"/>
      <c r="H561" s="20"/>
      <c r="I561" s="20"/>
      <c r="J561" s="20"/>
      <c r="K561" s="20"/>
      <c r="L561" s="20"/>
      <c r="M561" s="20"/>
      <c r="N561" s="20"/>
      <c r="O561" s="20"/>
      <c r="P561" s="20"/>
      <c r="Q561" s="21"/>
      <c r="R561" s="21"/>
      <c r="S561" s="22"/>
      <c r="T561" s="20"/>
      <c r="U561" s="20"/>
      <c r="V561" s="20"/>
      <c r="W561" s="20"/>
      <c r="X561" s="20"/>
      <c r="Y561" s="20"/>
      <c r="Z561" s="20"/>
      <c r="AA561" s="20"/>
      <c r="AB561" s="18"/>
      <c r="AC561" s="20"/>
      <c r="AD561" s="15" t="str">
        <f t="shared" si="48"/>
        <v/>
      </c>
      <c r="AE561" s="16" t="str">
        <f t="shared" si="49"/>
        <v/>
      </c>
      <c r="AF561" s="15" t="str">
        <f t="shared" si="50"/>
        <v/>
      </c>
      <c r="AG561" s="15">
        <f t="shared" si="51"/>
        <v>0</v>
      </c>
      <c r="AH561" s="15">
        <f t="shared" si="52"/>
        <v>0</v>
      </c>
      <c r="AI561" s="15" t="str">
        <f t="shared" si="53"/>
        <v/>
      </c>
      <c r="AJ561" s="15" t="str">
        <f>IF(AI561="","",IF(COUNTIFS($AI$9:AI561,AI561)=1,1,0))</f>
        <v/>
      </c>
      <c r="AK561" s="15" t="str">
        <f ca="1">IF(COUNTA(A561:AC561)=0,"",IF(OR(NOT(ISNUMBER(C561)),C561&lt;1),"Missing / invalid date",IF(A561="","Missing case ID",IF(COUNTIFS($A$9:$A$1008,A561)&gt;1,"Duplicate case ID",IF(C561&gt;TODAY(),"Future incident date",IF(OR(E561="",F561="",G561="",H561="",I561="",J561=""),"Complete required fields",IF(OR(AND(E561&lt;&gt;"",COUNTIFS(Setup!$F$13:$F$212,E561)=0),AND(F561&lt;&gt;"",COUNTIFS(Setup!$G$13:$G$212,F561)=0),AND(G561&lt;&gt;"",COUNTIFS(Setup!$H$13:$H$212,G561)=0),AND(H561&lt;&gt;"",COUNTIFS(Setup!$I$13:$I$212,H561)=0),AND(I561&lt;&gt;"",COUNTIFS(Setup!$J$13:$J$212,I561)=0),AND(J561&lt;&gt;"",COUNTIFS(Setup!$K$13:$K$212,J561)=0),AND(K561&lt;&gt;"",COUNTIFS(Setup!$L$13:$L$212,K561)=0),AND(L561&lt;&gt;"",COUNTIFS(Setup!$M$13:$M$212,L561)=0),AND(M561&lt;&gt;"",COUNTIFS(Setup!$N$13:$N$212,M561)=0),AND(N561&lt;&gt;"",COUNTIFS(Setup!$O$13:$O$212,N561)=0),AND(O561&lt;&gt;"",COUNTIFS(Setup!$P$13:$P$212,O561)=0),AND(P561&lt;&gt;"",COUNTIFS(Setup!$Q$13:$Q$212,P561)=0),AND(V561&lt;&gt;"",COUNTIFS(Setup!$R$13:$R$212,V561)=0),AND(W561&lt;&gt;"",COUNTIFS(Setup!$R$13:$R$212,W561)=0),AND(X561&lt;&gt;"",COUNTIFS(Setup!$S$13:$S$212,X561)=0),AND(Y561&lt;&gt;"",COUNTIFS(Setup!$S$13:$S$212,Y561)=0),AND(Z561&lt;&gt;"",COUNTIFS(Setup!$T$13:$T$212,Z561)=0)),"Use listed categories",IF(J561="Pending","Confirm work-relatedness",IF(COUNTIFS($AI$9:$AI$1008,AI561,$C$9:$C$1008,"&lt;&gt;"&amp;C561)&gt;0,"Event dates disagree",IF(OR(AND(Q561&lt;&gt;"",OR(NOT(ISNUMBER(Q561)),Q561&lt;0)),AND(R561&lt;&gt;"",OR(NOT(ISNUMBER(R561)),R561&lt;0)),AND(S561&lt;&gt;"",OR(NOT(ISNUMBER(S561)),S561&lt;0))),"Check days / cost",IF(AND(I561="Lost time",OR(NOT(ISNUMBER(Q561)),Q561&lt;1)),"Enter lost days",IF(AND(I561="Restricted / modified work",OR(NOT(ISNUMBER(R561)),R561&lt;1)),"Enter restricted days",IF(AND(Z561="Closed",NOT(ISNUMBER(AB561))),"Enter closure date",IF(AND(ISNUMBER(AB561),OR(AB561&lt;C561,AB561&gt;TODAY())),"Check closure date","Ready"))))))))))))))</f>
        <v/>
      </c>
    </row>
    <row r="562" spans="1:37" ht="24.95" customHeight="1">
      <c r="A562" s="23"/>
      <c r="B562" s="23"/>
      <c r="C562" s="24"/>
      <c r="D562" s="25"/>
      <c r="E562" s="26"/>
      <c r="F562" s="26"/>
      <c r="G562" s="26"/>
      <c r="H562" s="26"/>
      <c r="I562" s="26"/>
      <c r="J562" s="26"/>
      <c r="K562" s="26"/>
      <c r="L562" s="26"/>
      <c r="M562" s="26"/>
      <c r="N562" s="26"/>
      <c r="O562" s="26"/>
      <c r="P562" s="26"/>
      <c r="Q562" s="27"/>
      <c r="R562" s="27"/>
      <c r="S562" s="28"/>
      <c r="T562" s="26"/>
      <c r="U562" s="26"/>
      <c r="V562" s="26"/>
      <c r="W562" s="26"/>
      <c r="X562" s="26"/>
      <c r="Y562" s="26"/>
      <c r="Z562" s="26"/>
      <c r="AA562" s="26"/>
      <c r="AB562" s="24"/>
      <c r="AC562" s="26"/>
      <c r="AD562" s="15" t="str">
        <f t="shared" si="48"/>
        <v/>
      </c>
      <c r="AE562" s="16" t="str">
        <f t="shared" si="49"/>
        <v/>
      </c>
      <c r="AF562" s="15" t="str">
        <f t="shared" si="50"/>
        <v/>
      </c>
      <c r="AG562" s="15">
        <f t="shared" si="51"/>
        <v>0</v>
      </c>
      <c r="AH562" s="15">
        <f t="shared" si="52"/>
        <v>0</v>
      </c>
      <c r="AI562" s="15" t="str">
        <f t="shared" si="53"/>
        <v/>
      </c>
      <c r="AJ562" s="15" t="str">
        <f>IF(AI562="","",IF(COUNTIFS($AI$9:AI562,AI562)=1,1,0))</f>
        <v/>
      </c>
      <c r="AK562" s="15" t="str">
        <f ca="1">IF(COUNTA(A562:AC562)=0,"",IF(OR(NOT(ISNUMBER(C562)),C562&lt;1),"Missing / invalid date",IF(A562="","Missing case ID",IF(COUNTIFS($A$9:$A$1008,A562)&gt;1,"Duplicate case ID",IF(C562&gt;TODAY(),"Future incident date",IF(OR(E562="",F562="",G562="",H562="",I562="",J562=""),"Complete required fields",IF(OR(AND(E562&lt;&gt;"",COUNTIFS(Setup!$F$13:$F$212,E562)=0),AND(F562&lt;&gt;"",COUNTIFS(Setup!$G$13:$G$212,F562)=0),AND(G562&lt;&gt;"",COUNTIFS(Setup!$H$13:$H$212,G562)=0),AND(H562&lt;&gt;"",COUNTIFS(Setup!$I$13:$I$212,H562)=0),AND(I562&lt;&gt;"",COUNTIFS(Setup!$J$13:$J$212,I562)=0),AND(J562&lt;&gt;"",COUNTIFS(Setup!$K$13:$K$212,J562)=0),AND(K562&lt;&gt;"",COUNTIFS(Setup!$L$13:$L$212,K562)=0),AND(L562&lt;&gt;"",COUNTIFS(Setup!$M$13:$M$212,L562)=0),AND(M562&lt;&gt;"",COUNTIFS(Setup!$N$13:$N$212,M562)=0),AND(N562&lt;&gt;"",COUNTIFS(Setup!$O$13:$O$212,N562)=0),AND(O562&lt;&gt;"",COUNTIFS(Setup!$P$13:$P$212,O562)=0),AND(P562&lt;&gt;"",COUNTIFS(Setup!$Q$13:$Q$212,P562)=0),AND(V562&lt;&gt;"",COUNTIFS(Setup!$R$13:$R$212,V562)=0),AND(W562&lt;&gt;"",COUNTIFS(Setup!$R$13:$R$212,W562)=0),AND(X562&lt;&gt;"",COUNTIFS(Setup!$S$13:$S$212,X562)=0),AND(Y562&lt;&gt;"",COUNTIFS(Setup!$S$13:$S$212,Y562)=0),AND(Z562&lt;&gt;"",COUNTIFS(Setup!$T$13:$T$212,Z562)=0)),"Use listed categories",IF(J562="Pending","Confirm work-relatedness",IF(COUNTIFS($AI$9:$AI$1008,AI562,$C$9:$C$1008,"&lt;&gt;"&amp;C562)&gt;0,"Event dates disagree",IF(OR(AND(Q562&lt;&gt;"",OR(NOT(ISNUMBER(Q562)),Q562&lt;0)),AND(R562&lt;&gt;"",OR(NOT(ISNUMBER(R562)),R562&lt;0)),AND(S562&lt;&gt;"",OR(NOT(ISNUMBER(S562)),S562&lt;0))),"Check days / cost",IF(AND(I562="Lost time",OR(NOT(ISNUMBER(Q562)),Q562&lt;1)),"Enter lost days",IF(AND(I562="Restricted / modified work",OR(NOT(ISNUMBER(R562)),R562&lt;1)),"Enter restricted days",IF(AND(Z562="Closed",NOT(ISNUMBER(AB562))),"Enter closure date",IF(AND(ISNUMBER(AB562),OR(AB562&lt;C562,AB562&gt;TODAY())),"Check closure date","Ready"))))))))))))))</f>
        <v/>
      </c>
    </row>
    <row r="563" spans="1:37" ht="24.95" customHeight="1">
      <c r="A563" s="17"/>
      <c r="B563" s="17"/>
      <c r="C563" s="18"/>
      <c r="D563" s="19"/>
      <c r="E563" s="20"/>
      <c r="F563" s="20"/>
      <c r="G563" s="20"/>
      <c r="H563" s="20"/>
      <c r="I563" s="20"/>
      <c r="J563" s="20"/>
      <c r="K563" s="20"/>
      <c r="L563" s="20"/>
      <c r="M563" s="20"/>
      <c r="N563" s="20"/>
      <c r="O563" s="20"/>
      <c r="P563" s="20"/>
      <c r="Q563" s="21"/>
      <c r="R563" s="21"/>
      <c r="S563" s="22"/>
      <c r="T563" s="20"/>
      <c r="U563" s="20"/>
      <c r="V563" s="20"/>
      <c r="W563" s="20"/>
      <c r="X563" s="20"/>
      <c r="Y563" s="20"/>
      <c r="Z563" s="20"/>
      <c r="AA563" s="20"/>
      <c r="AB563" s="18"/>
      <c r="AC563" s="20"/>
      <c r="AD563" s="15" t="str">
        <f t="shared" si="48"/>
        <v/>
      </c>
      <c r="AE563" s="16" t="str">
        <f t="shared" si="49"/>
        <v/>
      </c>
      <c r="AF563" s="15" t="str">
        <f t="shared" si="50"/>
        <v/>
      </c>
      <c r="AG563" s="15">
        <f t="shared" si="51"/>
        <v>0</v>
      </c>
      <c r="AH563" s="15">
        <f t="shared" si="52"/>
        <v>0</v>
      </c>
      <c r="AI563" s="15" t="str">
        <f t="shared" si="53"/>
        <v/>
      </c>
      <c r="AJ563" s="15" t="str">
        <f>IF(AI563="","",IF(COUNTIFS($AI$9:AI563,AI563)=1,1,0))</f>
        <v/>
      </c>
      <c r="AK563" s="15" t="str">
        <f ca="1">IF(COUNTA(A563:AC563)=0,"",IF(OR(NOT(ISNUMBER(C563)),C563&lt;1),"Missing / invalid date",IF(A563="","Missing case ID",IF(COUNTIFS($A$9:$A$1008,A563)&gt;1,"Duplicate case ID",IF(C563&gt;TODAY(),"Future incident date",IF(OR(E563="",F563="",G563="",H563="",I563="",J563=""),"Complete required fields",IF(OR(AND(E563&lt;&gt;"",COUNTIFS(Setup!$F$13:$F$212,E563)=0),AND(F563&lt;&gt;"",COUNTIFS(Setup!$G$13:$G$212,F563)=0),AND(G563&lt;&gt;"",COUNTIFS(Setup!$H$13:$H$212,G563)=0),AND(H563&lt;&gt;"",COUNTIFS(Setup!$I$13:$I$212,H563)=0),AND(I563&lt;&gt;"",COUNTIFS(Setup!$J$13:$J$212,I563)=0),AND(J563&lt;&gt;"",COUNTIFS(Setup!$K$13:$K$212,J563)=0),AND(K563&lt;&gt;"",COUNTIFS(Setup!$L$13:$L$212,K563)=0),AND(L563&lt;&gt;"",COUNTIFS(Setup!$M$13:$M$212,L563)=0),AND(M563&lt;&gt;"",COUNTIFS(Setup!$N$13:$N$212,M563)=0),AND(N563&lt;&gt;"",COUNTIFS(Setup!$O$13:$O$212,N563)=0),AND(O563&lt;&gt;"",COUNTIFS(Setup!$P$13:$P$212,O563)=0),AND(P563&lt;&gt;"",COUNTIFS(Setup!$Q$13:$Q$212,P563)=0),AND(V563&lt;&gt;"",COUNTIFS(Setup!$R$13:$R$212,V563)=0),AND(W563&lt;&gt;"",COUNTIFS(Setup!$R$13:$R$212,W563)=0),AND(X563&lt;&gt;"",COUNTIFS(Setup!$S$13:$S$212,X563)=0),AND(Y563&lt;&gt;"",COUNTIFS(Setup!$S$13:$S$212,Y563)=0),AND(Z563&lt;&gt;"",COUNTIFS(Setup!$T$13:$T$212,Z563)=0)),"Use listed categories",IF(J563="Pending","Confirm work-relatedness",IF(COUNTIFS($AI$9:$AI$1008,AI563,$C$9:$C$1008,"&lt;&gt;"&amp;C563)&gt;0,"Event dates disagree",IF(OR(AND(Q563&lt;&gt;"",OR(NOT(ISNUMBER(Q563)),Q563&lt;0)),AND(R563&lt;&gt;"",OR(NOT(ISNUMBER(R563)),R563&lt;0)),AND(S563&lt;&gt;"",OR(NOT(ISNUMBER(S563)),S563&lt;0))),"Check days / cost",IF(AND(I563="Lost time",OR(NOT(ISNUMBER(Q563)),Q563&lt;1)),"Enter lost days",IF(AND(I563="Restricted / modified work",OR(NOT(ISNUMBER(R563)),R563&lt;1)),"Enter restricted days",IF(AND(Z563="Closed",NOT(ISNUMBER(AB563))),"Enter closure date",IF(AND(ISNUMBER(AB563),OR(AB563&lt;C563,AB563&gt;TODAY())),"Check closure date","Ready"))))))))))))))</f>
        <v/>
      </c>
    </row>
    <row r="564" spans="1:37" ht="24.95" customHeight="1">
      <c r="A564" s="23"/>
      <c r="B564" s="23"/>
      <c r="C564" s="24"/>
      <c r="D564" s="25"/>
      <c r="E564" s="26"/>
      <c r="F564" s="26"/>
      <c r="G564" s="26"/>
      <c r="H564" s="26"/>
      <c r="I564" s="26"/>
      <c r="J564" s="26"/>
      <c r="K564" s="26"/>
      <c r="L564" s="26"/>
      <c r="M564" s="26"/>
      <c r="N564" s="26"/>
      <c r="O564" s="26"/>
      <c r="P564" s="26"/>
      <c r="Q564" s="27"/>
      <c r="R564" s="27"/>
      <c r="S564" s="28"/>
      <c r="T564" s="26"/>
      <c r="U564" s="26"/>
      <c r="V564" s="26"/>
      <c r="W564" s="26"/>
      <c r="X564" s="26"/>
      <c r="Y564" s="26"/>
      <c r="Z564" s="26"/>
      <c r="AA564" s="26"/>
      <c r="AB564" s="24"/>
      <c r="AC564" s="26"/>
      <c r="AD564" s="15" t="str">
        <f t="shared" si="48"/>
        <v/>
      </c>
      <c r="AE564" s="16" t="str">
        <f t="shared" si="49"/>
        <v/>
      </c>
      <c r="AF564" s="15" t="str">
        <f t="shared" si="50"/>
        <v/>
      </c>
      <c r="AG564" s="15">
        <f t="shared" si="51"/>
        <v>0</v>
      </c>
      <c r="AH564" s="15">
        <f t="shared" si="52"/>
        <v>0</v>
      </c>
      <c r="AI564" s="15" t="str">
        <f t="shared" si="53"/>
        <v/>
      </c>
      <c r="AJ564" s="15" t="str">
        <f>IF(AI564="","",IF(COUNTIFS($AI$9:AI564,AI564)=1,1,0))</f>
        <v/>
      </c>
      <c r="AK564" s="15" t="str">
        <f ca="1">IF(COUNTA(A564:AC564)=0,"",IF(OR(NOT(ISNUMBER(C564)),C564&lt;1),"Missing / invalid date",IF(A564="","Missing case ID",IF(COUNTIFS($A$9:$A$1008,A564)&gt;1,"Duplicate case ID",IF(C564&gt;TODAY(),"Future incident date",IF(OR(E564="",F564="",G564="",H564="",I564="",J564=""),"Complete required fields",IF(OR(AND(E564&lt;&gt;"",COUNTIFS(Setup!$F$13:$F$212,E564)=0),AND(F564&lt;&gt;"",COUNTIFS(Setup!$G$13:$G$212,F564)=0),AND(G564&lt;&gt;"",COUNTIFS(Setup!$H$13:$H$212,G564)=0),AND(H564&lt;&gt;"",COUNTIFS(Setup!$I$13:$I$212,H564)=0),AND(I564&lt;&gt;"",COUNTIFS(Setup!$J$13:$J$212,I564)=0),AND(J564&lt;&gt;"",COUNTIFS(Setup!$K$13:$K$212,J564)=0),AND(K564&lt;&gt;"",COUNTIFS(Setup!$L$13:$L$212,K564)=0),AND(L564&lt;&gt;"",COUNTIFS(Setup!$M$13:$M$212,L564)=0),AND(M564&lt;&gt;"",COUNTIFS(Setup!$N$13:$N$212,M564)=0),AND(N564&lt;&gt;"",COUNTIFS(Setup!$O$13:$O$212,N564)=0),AND(O564&lt;&gt;"",COUNTIFS(Setup!$P$13:$P$212,O564)=0),AND(P564&lt;&gt;"",COUNTIFS(Setup!$Q$13:$Q$212,P564)=0),AND(V564&lt;&gt;"",COUNTIFS(Setup!$R$13:$R$212,V564)=0),AND(W564&lt;&gt;"",COUNTIFS(Setup!$R$13:$R$212,W564)=0),AND(X564&lt;&gt;"",COUNTIFS(Setup!$S$13:$S$212,X564)=0),AND(Y564&lt;&gt;"",COUNTIFS(Setup!$S$13:$S$212,Y564)=0),AND(Z564&lt;&gt;"",COUNTIFS(Setup!$T$13:$T$212,Z564)=0)),"Use listed categories",IF(J564="Pending","Confirm work-relatedness",IF(COUNTIFS($AI$9:$AI$1008,AI564,$C$9:$C$1008,"&lt;&gt;"&amp;C564)&gt;0,"Event dates disagree",IF(OR(AND(Q564&lt;&gt;"",OR(NOT(ISNUMBER(Q564)),Q564&lt;0)),AND(R564&lt;&gt;"",OR(NOT(ISNUMBER(R564)),R564&lt;0)),AND(S564&lt;&gt;"",OR(NOT(ISNUMBER(S564)),S564&lt;0))),"Check days / cost",IF(AND(I564="Lost time",OR(NOT(ISNUMBER(Q564)),Q564&lt;1)),"Enter lost days",IF(AND(I564="Restricted / modified work",OR(NOT(ISNUMBER(R564)),R564&lt;1)),"Enter restricted days",IF(AND(Z564="Closed",NOT(ISNUMBER(AB564))),"Enter closure date",IF(AND(ISNUMBER(AB564),OR(AB564&lt;C564,AB564&gt;TODAY())),"Check closure date","Ready"))))))))))))))</f>
        <v/>
      </c>
    </row>
    <row r="565" spans="1:37" ht="24.95" customHeight="1">
      <c r="A565" s="17"/>
      <c r="B565" s="17"/>
      <c r="C565" s="18"/>
      <c r="D565" s="19"/>
      <c r="E565" s="20"/>
      <c r="F565" s="20"/>
      <c r="G565" s="20"/>
      <c r="H565" s="20"/>
      <c r="I565" s="20"/>
      <c r="J565" s="20"/>
      <c r="K565" s="20"/>
      <c r="L565" s="20"/>
      <c r="M565" s="20"/>
      <c r="N565" s="20"/>
      <c r="O565" s="20"/>
      <c r="P565" s="20"/>
      <c r="Q565" s="21"/>
      <c r="R565" s="21"/>
      <c r="S565" s="22"/>
      <c r="T565" s="20"/>
      <c r="U565" s="20"/>
      <c r="V565" s="20"/>
      <c r="W565" s="20"/>
      <c r="X565" s="20"/>
      <c r="Y565" s="20"/>
      <c r="Z565" s="20"/>
      <c r="AA565" s="20"/>
      <c r="AB565" s="18"/>
      <c r="AC565" s="20"/>
      <c r="AD565" s="15" t="str">
        <f t="shared" si="48"/>
        <v/>
      </c>
      <c r="AE565" s="16" t="str">
        <f t="shared" si="49"/>
        <v/>
      </c>
      <c r="AF565" s="15" t="str">
        <f t="shared" si="50"/>
        <v/>
      </c>
      <c r="AG565" s="15">
        <f t="shared" si="51"/>
        <v>0</v>
      </c>
      <c r="AH565" s="15">
        <f t="shared" si="52"/>
        <v>0</v>
      </c>
      <c r="AI565" s="15" t="str">
        <f t="shared" si="53"/>
        <v/>
      </c>
      <c r="AJ565" s="15" t="str">
        <f>IF(AI565="","",IF(COUNTIFS($AI$9:AI565,AI565)=1,1,0))</f>
        <v/>
      </c>
      <c r="AK565" s="15" t="str">
        <f ca="1">IF(COUNTA(A565:AC565)=0,"",IF(OR(NOT(ISNUMBER(C565)),C565&lt;1),"Missing / invalid date",IF(A565="","Missing case ID",IF(COUNTIFS($A$9:$A$1008,A565)&gt;1,"Duplicate case ID",IF(C565&gt;TODAY(),"Future incident date",IF(OR(E565="",F565="",G565="",H565="",I565="",J565=""),"Complete required fields",IF(OR(AND(E565&lt;&gt;"",COUNTIFS(Setup!$F$13:$F$212,E565)=0),AND(F565&lt;&gt;"",COUNTIFS(Setup!$G$13:$G$212,F565)=0),AND(G565&lt;&gt;"",COUNTIFS(Setup!$H$13:$H$212,G565)=0),AND(H565&lt;&gt;"",COUNTIFS(Setup!$I$13:$I$212,H565)=0),AND(I565&lt;&gt;"",COUNTIFS(Setup!$J$13:$J$212,I565)=0),AND(J565&lt;&gt;"",COUNTIFS(Setup!$K$13:$K$212,J565)=0),AND(K565&lt;&gt;"",COUNTIFS(Setup!$L$13:$L$212,K565)=0),AND(L565&lt;&gt;"",COUNTIFS(Setup!$M$13:$M$212,L565)=0),AND(M565&lt;&gt;"",COUNTIFS(Setup!$N$13:$N$212,M565)=0),AND(N565&lt;&gt;"",COUNTIFS(Setup!$O$13:$O$212,N565)=0),AND(O565&lt;&gt;"",COUNTIFS(Setup!$P$13:$P$212,O565)=0),AND(P565&lt;&gt;"",COUNTIFS(Setup!$Q$13:$Q$212,P565)=0),AND(V565&lt;&gt;"",COUNTIFS(Setup!$R$13:$R$212,V565)=0),AND(W565&lt;&gt;"",COUNTIFS(Setup!$R$13:$R$212,W565)=0),AND(X565&lt;&gt;"",COUNTIFS(Setup!$S$13:$S$212,X565)=0),AND(Y565&lt;&gt;"",COUNTIFS(Setup!$S$13:$S$212,Y565)=0),AND(Z565&lt;&gt;"",COUNTIFS(Setup!$T$13:$T$212,Z565)=0)),"Use listed categories",IF(J565="Pending","Confirm work-relatedness",IF(COUNTIFS($AI$9:$AI$1008,AI565,$C$9:$C$1008,"&lt;&gt;"&amp;C565)&gt;0,"Event dates disagree",IF(OR(AND(Q565&lt;&gt;"",OR(NOT(ISNUMBER(Q565)),Q565&lt;0)),AND(R565&lt;&gt;"",OR(NOT(ISNUMBER(R565)),R565&lt;0)),AND(S565&lt;&gt;"",OR(NOT(ISNUMBER(S565)),S565&lt;0))),"Check days / cost",IF(AND(I565="Lost time",OR(NOT(ISNUMBER(Q565)),Q565&lt;1)),"Enter lost days",IF(AND(I565="Restricted / modified work",OR(NOT(ISNUMBER(R565)),R565&lt;1)),"Enter restricted days",IF(AND(Z565="Closed",NOT(ISNUMBER(AB565))),"Enter closure date",IF(AND(ISNUMBER(AB565),OR(AB565&lt;C565,AB565&gt;TODAY())),"Check closure date","Ready"))))))))))))))</f>
        <v/>
      </c>
    </row>
    <row r="566" spans="1:37" ht="24.95" customHeight="1">
      <c r="A566" s="23"/>
      <c r="B566" s="23"/>
      <c r="C566" s="24"/>
      <c r="D566" s="25"/>
      <c r="E566" s="26"/>
      <c r="F566" s="26"/>
      <c r="G566" s="26"/>
      <c r="H566" s="26"/>
      <c r="I566" s="26"/>
      <c r="J566" s="26"/>
      <c r="K566" s="26"/>
      <c r="L566" s="26"/>
      <c r="M566" s="26"/>
      <c r="N566" s="26"/>
      <c r="O566" s="26"/>
      <c r="P566" s="26"/>
      <c r="Q566" s="27"/>
      <c r="R566" s="27"/>
      <c r="S566" s="28"/>
      <c r="T566" s="26"/>
      <c r="U566" s="26"/>
      <c r="V566" s="26"/>
      <c r="W566" s="26"/>
      <c r="X566" s="26"/>
      <c r="Y566" s="26"/>
      <c r="Z566" s="26"/>
      <c r="AA566" s="26"/>
      <c r="AB566" s="24"/>
      <c r="AC566" s="26"/>
      <c r="AD566" s="15" t="str">
        <f t="shared" si="48"/>
        <v/>
      </c>
      <c r="AE566" s="16" t="str">
        <f t="shared" si="49"/>
        <v/>
      </c>
      <c r="AF566" s="15" t="str">
        <f t="shared" si="50"/>
        <v/>
      </c>
      <c r="AG566" s="15">
        <f t="shared" si="51"/>
        <v>0</v>
      </c>
      <c r="AH566" s="15">
        <f t="shared" si="52"/>
        <v>0</v>
      </c>
      <c r="AI566" s="15" t="str">
        <f t="shared" si="53"/>
        <v/>
      </c>
      <c r="AJ566" s="15" t="str">
        <f>IF(AI566="","",IF(COUNTIFS($AI$9:AI566,AI566)=1,1,0))</f>
        <v/>
      </c>
      <c r="AK566" s="15" t="str">
        <f ca="1">IF(COUNTA(A566:AC566)=0,"",IF(OR(NOT(ISNUMBER(C566)),C566&lt;1),"Missing / invalid date",IF(A566="","Missing case ID",IF(COUNTIFS($A$9:$A$1008,A566)&gt;1,"Duplicate case ID",IF(C566&gt;TODAY(),"Future incident date",IF(OR(E566="",F566="",G566="",H566="",I566="",J566=""),"Complete required fields",IF(OR(AND(E566&lt;&gt;"",COUNTIFS(Setup!$F$13:$F$212,E566)=0),AND(F566&lt;&gt;"",COUNTIFS(Setup!$G$13:$G$212,F566)=0),AND(G566&lt;&gt;"",COUNTIFS(Setup!$H$13:$H$212,G566)=0),AND(H566&lt;&gt;"",COUNTIFS(Setup!$I$13:$I$212,H566)=0),AND(I566&lt;&gt;"",COUNTIFS(Setup!$J$13:$J$212,I566)=0),AND(J566&lt;&gt;"",COUNTIFS(Setup!$K$13:$K$212,J566)=0),AND(K566&lt;&gt;"",COUNTIFS(Setup!$L$13:$L$212,K566)=0),AND(L566&lt;&gt;"",COUNTIFS(Setup!$M$13:$M$212,L566)=0),AND(M566&lt;&gt;"",COUNTIFS(Setup!$N$13:$N$212,M566)=0),AND(N566&lt;&gt;"",COUNTIFS(Setup!$O$13:$O$212,N566)=0),AND(O566&lt;&gt;"",COUNTIFS(Setup!$P$13:$P$212,O566)=0),AND(P566&lt;&gt;"",COUNTIFS(Setup!$Q$13:$Q$212,P566)=0),AND(V566&lt;&gt;"",COUNTIFS(Setup!$R$13:$R$212,V566)=0),AND(W566&lt;&gt;"",COUNTIFS(Setup!$R$13:$R$212,W566)=0),AND(X566&lt;&gt;"",COUNTIFS(Setup!$S$13:$S$212,X566)=0),AND(Y566&lt;&gt;"",COUNTIFS(Setup!$S$13:$S$212,Y566)=0),AND(Z566&lt;&gt;"",COUNTIFS(Setup!$T$13:$T$212,Z566)=0)),"Use listed categories",IF(J566="Pending","Confirm work-relatedness",IF(COUNTIFS($AI$9:$AI$1008,AI566,$C$9:$C$1008,"&lt;&gt;"&amp;C566)&gt;0,"Event dates disagree",IF(OR(AND(Q566&lt;&gt;"",OR(NOT(ISNUMBER(Q566)),Q566&lt;0)),AND(R566&lt;&gt;"",OR(NOT(ISNUMBER(R566)),R566&lt;0)),AND(S566&lt;&gt;"",OR(NOT(ISNUMBER(S566)),S566&lt;0))),"Check days / cost",IF(AND(I566="Lost time",OR(NOT(ISNUMBER(Q566)),Q566&lt;1)),"Enter lost days",IF(AND(I566="Restricted / modified work",OR(NOT(ISNUMBER(R566)),R566&lt;1)),"Enter restricted days",IF(AND(Z566="Closed",NOT(ISNUMBER(AB566))),"Enter closure date",IF(AND(ISNUMBER(AB566),OR(AB566&lt;C566,AB566&gt;TODAY())),"Check closure date","Ready"))))))))))))))</f>
        <v/>
      </c>
    </row>
    <row r="567" spans="1:37" ht="24.95" customHeight="1">
      <c r="A567" s="17"/>
      <c r="B567" s="17"/>
      <c r="C567" s="18"/>
      <c r="D567" s="19"/>
      <c r="E567" s="20"/>
      <c r="F567" s="20"/>
      <c r="G567" s="20"/>
      <c r="H567" s="20"/>
      <c r="I567" s="20"/>
      <c r="J567" s="20"/>
      <c r="K567" s="20"/>
      <c r="L567" s="20"/>
      <c r="M567" s="20"/>
      <c r="N567" s="20"/>
      <c r="O567" s="20"/>
      <c r="P567" s="20"/>
      <c r="Q567" s="21"/>
      <c r="R567" s="21"/>
      <c r="S567" s="22"/>
      <c r="T567" s="20"/>
      <c r="U567" s="20"/>
      <c r="V567" s="20"/>
      <c r="W567" s="20"/>
      <c r="X567" s="20"/>
      <c r="Y567" s="20"/>
      <c r="Z567" s="20"/>
      <c r="AA567" s="20"/>
      <c r="AB567" s="18"/>
      <c r="AC567" s="20"/>
      <c r="AD567" s="15" t="str">
        <f t="shared" si="48"/>
        <v/>
      </c>
      <c r="AE567" s="16" t="str">
        <f t="shared" si="49"/>
        <v/>
      </c>
      <c r="AF567" s="15" t="str">
        <f t="shared" si="50"/>
        <v/>
      </c>
      <c r="AG567" s="15">
        <f t="shared" si="51"/>
        <v>0</v>
      </c>
      <c r="AH567" s="15">
        <f t="shared" si="52"/>
        <v>0</v>
      </c>
      <c r="AI567" s="15" t="str">
        <f t="shared" si="53"/>
        <v/>
      </c>
      <c r="AJ567" s="15" t="str">
        <f>IF(AI567="","",IF(COUNTIFS($AI$9:AI567,AI567)=1,1,0))</f>
        <v/>
      </c>
      <c r="AK567" s="15" t="str">
        <f ca="1">IF(COUNTA(A567:AC567)=0,"",IF(OR(NOT(ISNUMBER(C567)),C567&lt;1),"Missing / invalid date",IF(A567="","Missing case ID",IF(COUNTIFS($A$9:$A$1008,A567)&gt;1,"Duplicate case ID",IF(C567&gt;TODAY(),"Future incident date",IF(OR(E567="",F567="",G567="",H567="",I567="",J567=""),"Complete required fields",IF(OR(AND(E567&lt;&gt;"",COUNTIFS(Setup!$F$13:$F$212,E567)=0),AND(F567&lt;&gt;"",COUNTIFS(Setup!$G$13:$G$212,F567)=0),AND(G567&lt;&gt;"",COUNTIFS(Setup!$H$13:$H$212,G567)=0),AND(H567&lt;&gt;"",COUNTIFS(Setup!$I$13:$I$212,H567)=0),AND(I567&lt;&gt;"",COUNTIFS(Setup!$J$13:$J$212,I567)=0),AND(J567&lt;&gt;"",COUNTIFS(Setup!$K$13:$K$212,J567)=0),AND(K567&lt;&gt;"",COUNTIFS(Setup!$L$13:$L$212,K567)=0),AND(L567&lt;&gt;"",COUNTIFS(Setup!$M$13:$M$212,L567)=0),AND(M567&lt;&gt;"",COUNTIFS(Setup!$N$13:$N$212,M567)=0),AND(N567&lt;&gt;"",COUNTIFS(Setup!$O$13:$O$212,N567)=0),AND(O567&lt;&gt;"",COUNTIFS(Setup!$P$13:$P$212,O567)=0),AND(P567&lt;&gt;"",COUNTIFS(Setup!$Q$13:$Q$212,P567)=0),AND(V567&lt;&gt;"",COUNTIFS(Setup!$R$13:$R$212,V567)=0),AND(W567&lt;&gt;"",COUNTIFS(Setup!$R$13:$R$212,W567)=0),AND(X567&lt;&gt;"",COUNTIFS(Setup!$S$13:$S$212,X567)=0),AND(Y567&lt;&gt;"",COUNTIFS(Setup!$S$13:$S$212,Y567)=0),AND(Z567&lt;&gt;"",COUNTIFS(Setup!$T$13:$T$212,Z567)=0)),"Use listed categories",IF(J567="Pending","Confirm work-relatedness",IF(COUNTIFS($AI$9:$AI$1008,AI567,$C$9:$C$1008,"&lt;&gt;"&amp;C567)&gt;0,"Event dates disagree",IF(OR(AND(Q567&lt;&gt;"",OR(NOT(ISNUMBER(Q567)),Q567&lt;0)),AND(R567&lt;&gt;"",OR(NOT(ISNUMBER(R567)),R567&lt;0)),AND(S567&lt;&gt;"",OR(NOT(ISNUMBER(S567)),S567&lt;0))),"Check days / cost",IF(AND(I567="Lost time",OR(NOT(ISNUMBER(Q567)),Q567&lt;1)),"Enter lost days",IF(AND(I567="Restricted / modified work",OR(NOT(ISNUMBER(R567)),R567&lt;1)),"Enter restricted days",IF(AND(Z567="Closed",NOT(ISNUMBER(AB567))),"Enter closure date",IF(AND(ISNUMBER(AB567),OR(AB567&lt;C567,AB567&gt;TODAY())),"Check closure date","Ready"))))))))))))))</f>
        <v/>
      </c>
    </row>
    <row r="568" spans="1:37" ht="24.95" customHeight="1">
      <c r="A568" s="23"/>
      <c r="B568" s="23"/>
      <c r="C568" s="24"/>
      <c r="D568" s="25"/>
      <c r="E568" s="26"/>
      <c r="F568" s="26"/>
      <c r="G568" s="26"/>
      <c r="H568" s="26"/>
      <c r="I568" s="26"/>
      <c r="J568" s="26"/>
      <c r="K568" s="26"/>
      <c r="L568" s="26"/>
      <c r="M568" s="26"/>
      <c r="N568" s="26"/>
      <c r="O568" s="26"/>
      <c r="P568" s="26"/>
      <c r="Q568" s="27"/>
      <c r="R568" s="27"/>
      <c r="S568" s="28"/>
      <c r="T568" s="26"/>
      <c r="U568" s="26"/>
      <c r="V568" s="26"/>
      <c r="W568" s="26"/>
      <c r="X568" s="26"/>
      <c r="Y568" s="26"/>
      <c r="Z568" s="26"/>
      <c r="AA568" s="26"/>
      <c r="AB568" s="24"/>
      <c r="AC568" s="26"/>
      <c r="AD568" s="15" t="str">
        <f t="shared" si="48"/>
        <v/>
      </c>
      <c r="AE568" s="16" t="str">
        <f t="shared" si="49"/>
        <v/>
      </c>
      <c r="AF568" s="15" t="str">
        <f t="shared" si="50"/>
        <v/>
      </c>
      <c r="AG568" s="15">
        <f t="shared" si="51"/>
        <v>0</v>
      </c>
      <c r="AH568" s="15">
        <f t="shared" si="52"/>
        <v>0</v>
      </c>
      <c r="AI568" s="15" t="str">
        <f t="shared" si="53"/>
        <v/>
      </c>
      <c r="AJ568" s="15" t="str">
        <f>IF(AI568="","",IF(COUNTIFS($AI$9:AI568,AI568)=1,1,0))</f>
        <v/>
      </c>
      <c r="AK568" s="15" t="str">
        <f ca="1">IF(COUNTA(A568:AC568)=0,"",IF(OR(NOT(ISNUMBER(C568)),C568&lt;1),"Missing / invalid date",IF(A568="","Missing case ID",IF(COUNTIFS($A$9:$A$1008,A568)&gt;1,"Duplicate case ID",IF(C568&gt;TODAY(),"Future incident date",IF(OR(E568="",F568="",G568="",H568="",I568="",J568=""),"Complete required fields",IF(OR(AND(E568&lt;&gt;"",COUNTIFS(Setup!$F$13:$F$212,E568)=0),AND(F568&lt;&gt;"",COUNTIFS(Setup!$G$13:$G$212,F568)=0),AND(G568&lt;&gt;"",COUNTIFS(Setup!$H$13:$H$212,G568)=0),AND(H568&lt;&gt;"",COUNTIFS(Setup!$I$13:$I$212,H568)=0),AND(I568&lt;&gt;"",COUNTIFS(Setup!$J$13:$J$212,I568)=0),AND(J568&lt;&gt;"",COUNTIFS(Setup!$K$13:$K$212,J568)=0),AND(K568&lt;&gt;"",COUNTIFS(Setup!$L$13:$L$212,K568)=0),AND(L568&lt;&gt;"",COUNTIFS(Setup!$M$13:$M$212,L568)=0),AND(M568&lt;&gt;"",COUNTIFS(Setup!$N$13:$N$212,M568)=0),AND(N568&lt;&gt;"",COUNTIFS(Setup!$O$13:$O$212,N568)=0),AND(O568&lt;&gt;"",COUNTIFS(Setup!$P$13:$P$212,O568)=0),AND(P568&lt;&gt;"",COUNTIFS(Setup!$Q$13:$Q$212,P568)=0),AND(V568&lt;&gt;"",COUNTIFS(Setup!$R$13:$R$212,V568)=0),AND(W568&lt;&gt;"",COUNTIFS(Setup!$R$13:$R$212,W568)=0),AND(X568&lt;&gt;"",COUNTIFS(Setup!$S$13:$S$212,X568)=0),AND(Y568&lt;&gt;"",COUNTIFS(Setup!$S$13:$S$212,Y568)=0),AND(Z568&lt;&gt;"",COUNTIFS(Setup!$T$13:$T$212,Z568)=0)),"Use listed categories",IF(J568="Pending","Confirm work-relatedness",IF(COUNTIFS($AI$9:$AI$1008,AI568,$C$9:$C$1008,"&lt;&gt;"&amp;C568)&gt;0,"Event dates disagree",IF(OR(AND(Q568&lt;&gt;"",OR(NOT(ISNUMBER(Q568)),Q568&lt;0)),AND(R568&lt;&gt;"",OR(NOT(ISNUMBER(R568)),R568&lt;0)),AND(S568&lt;&gt;"",OR(NOT(ISNUMBER(S568)),S568&lt;0))),"Check days / cost",IF(AND(I568="Lost time",OR(NOT(ISNUMBER(Q568)),Q568&lt;1)),"Enter lost days",IF(AND(I568="Restricted / modified work",OR(NOT(ISNUMBER(R568)),R568&lt;1)),"Enter restricted days",IF(AND(Z568="Closed",NOT(ISNUMBER(AB568))),"Enter closure date",IF(AND(ISNUMBER(AB568),OR(AB568&lt;C568,AB568&gt;TODAY())),"Check closure date","Ready"))))))))))))))</f>
        <v/>
      </c>
    </row>
    <row r="569" spans="1:37" ht="24.95" customHeight="1">
      <c r="A569" s="17"/>
      <c r="B569" s="17"/>
      <c r="C569" s="18"/>
      <c r="D569" s="19"/>
      <c r="E569" s="20"/>
      <c r="F569" s="20"/>
      <c r="G569" s="20"/>
      <c r="H569" s="20"/>
      <c r="I569" s="20"/>
      <c r="J569" s="20"/>
      <c r="K569" s="20"/>
      <c r="L569" s="20"/>
      <c r="M569" s="20"/>
      <c r="N569" s="20"/>
      <c r="O569" s="20"/>
      <c r="P569" s="20"/>
      <c r="Q569" s="21"/>
      <c r="R569" s="21"/>
      <c r="S569" s="22"/>
      <c r="T569" s="20"/>
      <c r="U569" s="20"/>
      <c r="V569" s="20"/>
      <c r="W569" s="20"/>
      <c r="X569" s="20"/>
      <c r="Y569" s="20"/>
      <c r="Z569" s="20"/>
      <c r="AA569" s="20"/>
      <c r="AB569" s="18"/>
      <c r="AC569" s="20"/>
      <c r="AD569" s="15" t="str">
        <f t="shared" si="48"/>
        <v/>
      </c>
      <c r="AE569" s="16" t="str">
        <f t="shared" si="49"/>
        <v/>
      </c>
      <c r="AF569" s="15" t="str">
        <f t="shared" si="50"/>
        <v/>
      </c>
      <c r="AG569" s="15">
        <f t="shared" si="51"/>
        <v>0</v>
      </c>
      <c r="AH569" s="15">
        <f t="shared" si="52"/>
        <v>0</v>
      </c>
      <c r="AI569" s="15" t="str">
        <f t="shared" si="53"/>
        <v/>
      </c>
      <c r="AJ569" s="15" t="str">
        <f>IF(AI569="","",IF(COUNTIFS($AI$9:AI569,AI569)=1,1,0))</f>
        <v/>
      </c>
      <c r="AK569" s="15" t="str">
        <f ca="1">IF(COUNTA(A569:AC569)=0,"",IF(OR(NOT(ISNUMBER(C569)),C569&lt;1),"Missing / invalid date",IF(A569="","Missing case ID",IF(COUNTIFS($A$9:$A$1008,A569)&gt;1,"Duplicate case ID",IF(C569&gt;TODAY(),"Future incident date",IF(OR(E569="",F569="",G569="",H569="",I569="",J569=""),"Complete required fields",IF(OR(AND(E569&lt;&gt;"",COUNTIFS(Setup!$F$13:$F$212,E569)=0),AND(F569&lt;&gt;"",COUNTIFS(Setup!$G$13:$G$212,F569)=0),AND(G569&lt;&gt;"",COUNTIFS(Setup!$H$13:$H$212,G569)=0),AND(H569&lt;&gt;"",COUNTIFS(Setup!$I$13:$I$212,H569)=0),AND(I569&lt;&gt;"",COUNTIFS(Setup!$J$13:$J$212,I569)=0),AND(J569&lt;&gt;"",COUNTIFS(Setup!$K$13:$K$212,J569)=0),AND(K569&lt;&gt;"",COUNTIFS(Setup!$L$13:$L$212,K569)=0),AND(L569&lt;&gt;"",COUNTIFS(Setup!$M$13:$M$212,L569)=0),AND(M569&lt;&gt;"",COUNTIFS(Setup!$N$13:$N$212,M569)=0),AND(N569&lt;&gt;"",COUNTIFS(Setup!$O$13:$O$212,N569)=0),AND(O569&lt;&gt;"",COUNTIFS(Setup!$P$13:$P$212,O569)=0),AND(P569&lt;&gt;"",COUNTIFS(Setup!$Q$13:$Q$212,P569)=0),AND(V569&lt;&gt;"",COUNTIFS(Setup!$R$13:$R$212,V569)=0),AND(W569&lt;&gt;"",COUNTIFS(Setup!$R$13:$R$212,W569)=0),AND(X569&lt;&gt;"",COUNTIFS(Setup!$S$13:$S$212,X569)=0),AND(Y569&lt;&gt;"",COUNTIFS(Setup!$S$13:$S$212,Y569)=0),AND(Z569&lt;&gt;"",COUNTIFS(Setup!$T$13:$T$212,Z569)=0)),"Use listed categories",IF(J569="Pending","Confirm work-relatedness",IF(COUNTIFS($AI$9:$AI$1008,AI569,$C$9:$C$1008,"&lt;&gt;"&amp;C569)&gt;0,"Event dates disagree",IF(OR(AND(Q569&lt;&gt;"",OR(NOT(ISNUMBER(Q569)),Q569&lt;0)),AND(R569&lt;&gt;"",OR(NOT(ISNUMBER(R569)),R569&lt;0)),AND(S569&lt;&gt;"",OR(NOT(ISNUMBER(S569)),S569&lt;0))),"Check days / cost",IF(AND(I569="Lost time",OR(NOT(ISNUMBER(Q569)),Q569&lt;1)),"Enter lost days",IF(AND(I569="Restricted / modified work",OR(NOT(ISNUMBER(R569)),R569&lt;1)),"Enter restricted days",IF(AND(Z569="Closed",NOT(ISNUMBER(AB569))),"Enter closure date",IF(AND(ISNUMBER(AB569),OR(AB569&lt;C569,AB569&gt;TODAY())),"Check closure date","Ready"))))))))))))))</f>
        <v/>
      </c>
    </row>
    <row r="570" spans="1:37" ht="24.95" customHeight="1">
      <c r="A570" s="23"/>
      <c r="B570" s="23"/>
      <c r="C570" s="24"/>
      <c r="D570" s="25"/>
      <c r="E570" s="26"/>
      <c r="F570" s="26"/>
      <c r="G570" s="26"/>
      <c r="H570" s="26"/>
      <c r="I570" s="26"/>
      <c r="J570" s="26"/>
      <c r="K570" s="26"/>
      <c r="L570" s="26"/>
      <c r="M570" s="26"/>
      <c r="N570" s="26"/>
      <c r="O570" s="26"/>
      <c r="P570" s="26"/>
      <c r="Q570" s="27"/>
      <c r="R570" s="27"/>
      <c r="S570" s="28"/>
      <c r="T570" s="26"/>
      <c r="U570" s="26"/>
      <c r="V570" s="26"/>
      <c r="W570" s="26"/>
      <c r="X570" s="26"/>
      <c r="Y570" s="26"/>
      <c r="Z570" s="26"/>
      <c r="AA570" s="26"/>
      <c r="AB570" s="24"/>
      <c r="AC570" s="26"/>
      <c r="AD570" s="15" t="str">
        <f t="shared" si="48"/>
        <v/>
      </c>
      <c r="AE570" s="16" t="str">
        <f t="shared" si="49"/>
        <v/>
      </c>
      <c r="AF570" s="15" t="str">
        <f t="shared" si="50"/>
        <v/>
      </c>
      <c r="AG570" s="15">
        <f t="shared" si="51"/>
        <v>0</v>
      </c>
      <c r="AH570" s="15">
        <f t="shared" si="52"/>
        <v>0</v>
      </c>
      <c r="AI570" s="15" t="str">
        <f t="shared" si="53"/>
        <v/>
      </c>
      <c r="AJ570" s="15" t="str">
        <f>IF(AI570="","",IF(COUNTIFS($AI$9:AI570,AI570)=1,1,0))</f>
        <v/>
      </c>
      <c r="AK570" s="15" t="str">
        <f ca="1">IF(COUNTA(A570:AC570)=0,"",IF(OR(NOT(ISNUMBER(C570)),C570&lt;1),"Missing / invalid date",IF(A570="","Missing case ID",IF(COUNTIFS($A$9:$A$1008,A570)&gt;1,"Duplicate case ID",IF(C570&gt;TODAY(),"Future incident date",IF(OR(E570="",F570="",G570="",H570="",I570="",J570=""),"Complete required fields",IF(OR(AND(E570&lt;&gt;"",COUNTIFS(Setup!$F$13:$F$212,E570)=0),AND(F570&lt;&gt;"",COUNTIFS(Setup!$G$13:$G$212,F570)=0),AND(G570&lt;&gt;"",COUNTIFS(Setup!$H$13:$H$212,G570)=0),AND(H570&lt;&gt;"",COUNTIFS(Setup!$I$13:$I$212,H570)=0),AND(I570&lt;&gt;"",COUNTIFS(Setup!$J$13:$J$212,I570)=0),AND(J570&lt;&gt;"",COUNTIFS(Setup!$K$13:$K$212,J570)=0),AND(K570&lt;&gt;"",COUNTIFS(Setup!$L$13:$L$212,K570)=0),AND(L570&lt;&gt;"",COUNTIFS(Setup!$M$13:$M$212,L570)=0),AND(M570&lt;&gt;"",COUNTIFS(Setup!$N$13:$N$212,M570)=0),AND(N570&lt;&gt;"",COUNTIFS(Setup!$O$13:$O$212,N570)=0),AND(O570&lt;&gt;"",COUNTIFS(Setup!$P$13:$P$212,O570)=0),AND(P570&lt;&gt;"",COUNTIFS(Setup!$Q$13:$Q$212,P570)=0),AND(V570&lt;&gt;"",COUNTIFS(Setup!$R$13:$R$212,V570)=0),AND(W570&lt;&gt;"",COUNTIFS(Setup!$R$13:$R$212,W570)=0),AND(X570&lt;&gt;"",COUNTIFS(Setup!$S$13:$S$212,X570)=0),AND(Y570&lt;&gt;"",COUNTIFS(Setup!$S$13:$S$212,Y570)=0),AND(Z570&lt;&gt;"",COUNTIFS(Setup!$T$13:$T$212,Z570)=0)),"Use listed categories",IF(J570="Pending","Confirm work-relatedness",IF(COUNTIFS($AI$9:$AI$1008,AI570,$C$9:$C$1008,"&lt;&gt;"&amp;C570)&gt;0,"Event dates disagree",IF(OR(AND(Q570&lt;&gt;"",OR(NOT(ISNUMBER(Q570)),Q570&lt;0)),AND(R570&lt;&gt;"",OR(NOT(ISNUMBER(R570)),R570&lt;0)),AND(S570&lt;&gt;"",OR(NOT(ISNUMBER(S570)),S570&lt;0))),"Check days / cost",IF(AND(I570="Lost time",OR(NOT(ISNUMBER(Q570)),Q570&lt;1)),"Enter lost days",IF(AND(I570="Restricted / modified work",OR(NOT(ISNUMBER(R570)),R570&lt;1)),"Enter restricted days",IF(AND(Z570="Closed",NOT(ISNUMBER(AB570))),"Enter closure date",IF(AND(ISNUMBER(AB570),OR(AB570&lt;C570,AB570&gt;TODAY())),"Check closure date","Ready"))))))))))))))</f>
        <v/>
      </c>
    </row>
    <row r="571" spans="1:37" ht="24.95" customHeight="1">
      <c r="A571" s="17"/>
      <c r="B571" s="17"/>
      <c r="C571" s="18"/>
      <c r="D571" s="19"/>
      <c r="E571" s="20"/>
      <c r="F571" s="20"/>
      <c r="G571" s="20"/>
      <c r="H571" s="20"/>
      <c r="I571" s="20"/>
      <c r="J571" s="20"/>
      <c r="K571" s="20"/>
      <c r="L571" s="20"/>
      <c r="M571" s="20"/>
      <c r="N571" s="20"/>
      <c r="O571" s="20"/>
      <c r="P571" s="20"/>
      <c r="Q571" s="21"/>
      <c r="R571" s="21"/>
      <c r="S571" s="22"/>
      <c r="T571" s="20"/>
      <c r="U571" s="20"/>
      <c r="V571" s="20"/>
      <c r="W571" s="20"/>
      <c r="X571" s="20"/>
      <c r="Y571" s="20"/>
      <c r="Z571" s="20"/>
      <c r="AA571" s="20"/>
      <c r="AB571" s="18"/>
      <c r="AC571" s="20"/>
      <c r="AD571" s="15" t="str">
        <f t="shared" si="48"/>
        <v/>
      </c>
      <c r="AE571" s="16" t="str">
        <f t="shared" si="49"/>
        <v/>
      </c>
      <c r="AF571" s="15" t="str">
        <f t="shared" si="50"/>
        <v/>
      </c>
      <c r="AG571" s="15">
        <f t="shared" si="51"/>
        <v>0</v>
      </c>
      <c r="AH571" s="15">
        <f t="shared" si="52"/>
        <v>0</v>
      </c>
      <c r="AI571" s="15" t="str">
        <f t="shared" si="53"/>
        <v/>
      </c>
      <c r="AJ571" s="15" t="str">
        <f>IF(AI571="","",IF(COUNTIFS($AI$9:AI571,AI571)=1,1,0))</f>
        <v/>
      </c>
      <c r="AK571" s="15" t="str">
        <f ca="1">IF(COUNTA(A571:AC571)=0,"",IF(OR(NOT(ISNUMBER(C571)),C571&lt;1),"Missing / invalid date",IF(A571="","Missing case ID",IF(COUNTIFS($A$9:$A$1008,A571)&gt;1,"Duplicate case ID",IF(C571&gt;TODAY(),"Future incident date",IF(OR(E571="",F571="",G571="",H571="",I571="",J571=""),"Complete required fields",IF(OR(AND(E571&lt;&gt;"",COUNTIFS(Setup!$F$13:$F$212,E571)=0),AND(F571&lt;&gt;"",COUNTIFS(Setup!$G$13:$G$212,F571)=0),AND(G571&lt;&gt;"",COUNTIFS(Setup!$H$13:$H$212,G571)=0),AND(H571&lt;&gt;"",COUNTIFS(Setup!$I$13:$I$212,H571)=0),AND(I571&lt;&gt;"",COUNTIFS(Setup!$J$13:$J$212,I571)=0),AND(J571&lt;&gt;"",COUNTIFS(Setup!$K$13:$K$212,J571)=0),AND(K571&lt;&gt;"",COUNTIFS(Setup!$L$13:$L$212,K571)=0),AND(L571&lt;&gt;"",COUNTIFS(Setup!$M$13:$M$212,L571)=0),AND(M571&lt;&gt;"",COUNTIFS(Setup!$N$13:$N$212,M571)=0),AND(N571&lt;&gt;"",COUNTIFS(Setup!$O$13:$O$212,N571)=0),AND(O571&lt;&gt;"",COUNTIFS(Setup!$P$13:$P$212,O571)=0),AND(P571&lt;&gt;"",COUNTIFS(Setup!$Q$13:$Q$212,P571)=0),AND(V571&lt;&gt;"",COUNTIFS(Setup!$R$13:$R$212,V571)=0),AND(W571&lt;&gt;"",COUNTIFS(Setup!$R$13:$R$212,W571)=0),AND(X571&lt;&gt;"",COUNTIFS(Setup!$S$13:$S$212,X571)=0),AND(Y571&lt;&gt;"",COUNTIFS(Setup!$S$13:$S$212,Y571)=0),AND(Z571&lt;&gt;"",COUNTIFS(Setup!$T$13:$T$212,Z571)=0)),"Use listed categories",IF(J571="Pending","Confirm work-relatedness",IF(COUNTIFS($AI$9:$AI$1008,AI571,$C$9:$C$1008,"&lt;&gt;"&amp;C571)&gt;0,"Event dates disagree",IF(OR(AND(Q571&lt;&gt;"",OR(NOT(ISNUMBER(Q571)),Q571&lt;0)),AND(R571&lt;&gt;"",OR(NOT(ISNUMBER(R571)),R571&lt;0)),AND(S571&lt;&gt;"",OR(NOT(ISNUMBER(S571)),S571&lt;0))),"Check days / cost",IF(AND(I571="Lost time",OR(NOT(ISNUMBER(Q571)),Q571&lt;1)),"Enter lost days",IF(AND(I571="Restricted / modified work",OR(NOT(ISNUMBER(R571)),R571&lt;1)),"Enter restricted days",IF(AND(Z571="Closed",NOT(ISNUMBER(AB571))),"Enter closure date",IF(AND(ISNUMBER(AB571),OR(AB571&lt;C571,AB571&gt;TODAY())),"Check closure date","Ready"))))))))))))))</f>
        <v/>
      </c>
    </row>
    <row r="572" spans="1:37" ht="24.95" customHeight="1">
      <c r="A572" s="23"/>
      <c r="B572" s="23"/>
      <c r="C572" s="24"/>
      <c r="D572" s="25"/>
      <c r="E572" s="26"/>
      <c r="F572" s="26"/>
      <c r="G572" s="26"/>
      <c r="H572" s="26"/>
      <c r="I572" s="26"/>
      <c r="J572" s="26"/>
      <c r="K572" s="26"/>
      <c r="L572" s="26"/>
      <c r="M572" s="26"/>
      <c r="N572" s="26"/>
      <c r="O572" s="26"/>
      <c r="P572" s="26"/>
      <c r="Q572" s="27"/>
      <c r="R572" s="27"/>
      <c r="S572" s="28"/>
      <c r="T572" s="26"/>
      <c r="U572" s="26"/>
      <c r="V572" s="26"/>
      <c r="W572" s="26"/>
      <c r="X572" s="26"/>
      <c r="Y572" s="26"/>
      <c r="Z572" s="26"/>
      <c r="AA572" s="26"/>
      <c r="AB572" s="24"/>
      <c r="AC572" s="26"/>
      <c r="AD572" s="15" t="str">
        <f t="shared" si="48"/>
        <v/>
      </c>
      <c r="AE572" s="16" t="str">
        <f t="shared" si="49"/>
        <v/>
      </c>
      <c r="AF572" s="15" t="str">
        <f t="shared" si="50"/>
        <v/>
      </c>
      <c r="AG572" s="15">
        <f t="shared" si="51"/>
        <v>0</v>
      </c>
      <c r="AH572" s="15">
        <f t="shared" si="52"/>
        <v>0</v>
      </c>
      <c r="AI572" s="15" t="str">
        <f t="shared" si="53"/>
        <v/>
      </c>
      <c r="AJ572" s="15" t="str">
        <f>IF(AI572="","",IF(COUNTIFS($AI$9:AI572,AI572)=1,1,0))</f>
        <v/>
      </c>
      <c r="AK572" s="15" t="str">
        <f ca="1">IF(COUNTA(A572:AC572)=0,"",IF(OR(NOT(ISNUMBER(C572)),C572&lt;1),"Missing / invalid date",IF(A572="","Missing case ID",IF(COUNTIFS($A$9:$A$1008,A572)&gt;1,"Duplicate case ID",IF(C572&gt;TODAY(),"Future incident date",IF(OR(E572="",F572="",G572="",H572="",I572="",J572=""),"Complete required fields",IF(OR(AND(E572&lt;&gt;"",COUNTIFS(Setup!$F$13:$F$212,E572)=0),AND(F572&lt;&gt;"",COUNTIFS(Setup!$G$13:$G$212,F572)=0),AND(G572&lt;&gt;"",COUNTIFS(Setup!$H$13:$H$212,G572)=0),AND(H572&lt;&gt;"",COUNTIFS(Setup!$I$13:$I$212,H572)=0),AND(I572&lt;&gt;"",COUNTIFS(Setup!$J$13:$J$212,I572)=0),AND(J572&lt;&gt;"",COUNTIFS(Setup!$K$13:$K$212,J572)=0),AND(K572&lt;&gt;"",COUNTIFS(Setup!$L$13:$L$212,K572)=0),AND(L572&lt;&gt;"",COUNTIFS(Setup!$M$13:$M$212,L572)=0),AND(M572&lt;&gt;"",COUNTIFS(Setup!$N$13:$N$212,M572)=0),AND(N572&lt;&gt;"",COUNTIFS(Setup!$O$13:$O$212,N572)=0),AND(O572&lt;&gt;"",COUNTIFS(Setup!$P$13:$P$212,O572)=0),AND(P572&lt;&gt;"",COUNTIFS(Setup!$Q$13:$Q$212,P572)=0),AND(V572&lt;&gt;"",COUNTIFS(Setup!$R$13:$R$212,V572)=0),AND(W572&lt;&gt;"",COUNTIFS(Setup!$R$13:$R$212,W572)=0),AND(X572&lt;&gt;"",COUNTIFS(Setup!$S$13:$S$212,X572)=0),AND(Y572&lt;&gt;"",COUNTIFS(Setup!$S$13:$S$212,Y572)=0),AND(Z572&lt;&gt;"",COUNTIFS(Setup!$T$13:$T$212,Z572)=0)),"Use listed categories",IF(J572="Pending","Confirm work-relatedness",IF(COUNTIFS($AI$9:$AI$1008,AI572,$C$9:$C$1008,"&lt;&gt;"&amp;C572)&gt;0,"Event dates disagree",IF(OR(AND(Q572&lt;&gt;"",OR(NOT(ISNUMBER(Q572)),Q572&lt;0)),AND(R572&lt;&gt;"",OR(NOT(ISNUMBER(R572)),R572&lt;0)),AND(S572&lt;&gt;"",OR(NOT(ISNUMBER(S572)),S572&lt;0))),"Check days / cost",IF(AND(I572="Lost time",OR(NOT(ISNUMBER(Q572)),Q572&lt;1)),"Enter lost days",IF(AND(I572="Restricted / modified work",OR(NOT(ISNUMBER(R572)),R572&lt;1)),"Enter restricted days",IF(AND(Z572="Closed",NOT(ISNUMBER(AB572))),"Enter closure date",IF(AND(ISNUMBER(AB572),OR(AB572&lt;C572,AB572&gt;TODAY())),"Check closure date","Ready"))))))))))))))</f>
        <v/>
      </c>
    </row>
    <row r="573" spans="1:37" ht="24.95" customHeight="1">
      <c r="A573" s="17"/>
      <c r="B573" s="17"/>
      <c r="C573" s="18"/>
      <c r="D573" s="19"/>
      <c r="E573" s="20"/>
      <c r="F573" s="20"/>
      <c r="G573" s="20"/>
      <c r="H573" s="20"/>
      <c r="I573" s="20"/>
      <c r="J573" s="20"/>
      <c r="K573" s="20"/>
      <c r="L573" s="20"/>
      <c r="M573" s="20"/>
      <c r="N573" s="20"/>
      <c r="O573" s="20"/>
      <c r="P573" s="20"/>
      <c r="Q573" s="21"/>
      <c r="R573" s="21"/>
      <c r="S573" s="22"/>
      <c r="T573" s="20"/>
      <c r="U573" s="20"/>
      <c r="V573" s="20"/>
      <c r="W573" s="20"/>
      <c r="X573" s="20"/>
      <c r="Y573" s="20"/>
      <c r="Z573" s="20"/>
      <c r="AA573" s="20"/>
      <c r="AB573" s="18"/>
      <c r="AC573" s="20"/>
      <c r="AD573" s="15" t="str">
        <f t="shared" si="48"/>
        <v/>
      </c>
      <c r="AE573" s="16" t="str">
        <f t="shared" si="49"/>
        <v/>
      </c>
      <c r="AF573" s="15" t="str">
        <f t="shared" si="50"/>
        <v/>
      </c>
      <c r="AG573" s="15">
        <f t="shared" si="51"/>
        <v>0</v>
      </c>
      <c r="AH573" s="15">
        <f t="shared" si="52"/>
        <v>0</v>
      </c>
      <c r="AI573" s="15" t="str">
        <f t="shared" si="53"/>
        <v/>
      </c>
      <c r="AJ573" s="15" t="str">
        <f>IF(AI573="","",IF(COUNTIFS($AI$9:AI573,AI573)=1,1,0))</f>
        <v/>
      </c>
      <c r="AK573" s="15" t="str">
        <f ca="1">IF(COUNTA(A573:AC573)=0,"",IF(OR(NOT(ISNUMBER(C573)),C573&lt;1),"Missing / invalid date",IF(A573="","Missing case ID",IF(COUNTIFS($A$9:$A$1008,A573)&gt;1,"Duplicate case ID",IF(C573&gt;TODAY(),"Future incident date",IF(OR(E573="",F573="",G573="",H573="",I573="",J573=""),"Complete required fields",IF(OR(AND(E573&lt;&gt;"",COUNTIFS(Setup!$F$13:$F$212,E573)=0),AND(F573&lt;&gt;"",COUNTIFS(Setup!$G$13:$G$212,F573)=0),AND(G573&lt;&gt;"",COUNTIFS(Setup!$H$13:$H$212,G573)=0),AND(H573&lt;&gt;"",COUNTIFS(Setup!$I$13:$I$212,H573)=0),AND(I573&lt;&gt;"",COUNTIFS(Setup!$J$13:$J$212,I573)=0),AND(J573&lt;&gt;"",COUNTIFS(Setup!$K$13:$K$212,J573)=0),AND(K573&lt;&gt;"",COUNTIFS(Setup!$L$13:$L$212,K573)=0),AND(L573&lt;&gt;"",COUNTIFS(Setup!$M$13:$M$212,L573)=0),AND(M573&lt;&gt;"",COUNTIFS(Setup!$N$13:$N$212,M573)=0),AND(N573&lt;&gt;"",COUNTIFS(Setup!$O$13:$O$212,N573)=0),AND(O573&lt;&gt;"",COUNTIFS(Setup!$P$13:$P$212,O573)=0),AND(P573&lt;&gt;"",COUNTIFS(Setup!$Q$13:$Q$212,P573)=0),AND(V573&lt;&gt;"",COUNTIFS(Setup!$R$13:$R$212,V573)=0),AND(W573&lt;&gt;"",COUNTIFS(Setup!$R$13:$R$212,W573)=0),AND(X573&lt;&gt;"",COUNTIFS(Setup!$S$13:$S$212,X573)=0),AND(Y573&lt;&gt;"",COUNTIFS(Setup!$S$13:$S$212,Y573)=0),AND(Z573&lt;&gt;"",COUNTIFS(Setup!$T$13:$T$212,Z573)=0)),"Use listed categories",IF(J573="Pending","Confirm work-relatedness",IF(COUNTIFS($AI$9:$AI$1008,AI573,$C$9:$C$1008,"&lt;&gt;"&amp;C573)&gt;0,"Event dates disagree",IF(OR(AND(Q573&lt;&gt;"",OR(NOT(ISNUMBER(Q573)),Q573&lt;0)),AND(R573&lt;&gt;"",OR(NOT(ISNUMBER(R573)),R573&lt;0)),AND(S573&lt;&gt;"",OR(NOT(ISNUMBER(S573)),S573&lt;0))),"Check days / cost",IF(AND(I573="Lost time",OR(NOT(ISNUMBER(Q573)),Q573&lt;1)),"Enter lost days",IF(AND(I573="Restricted / modified work",OR(NOT(ISNUMBER(R573)),R573&lt;1)),"Enter restricted days",IF(AND(Z573="Closed",NOT(ISNUMBER(AB573))),"Enter closure date",IF(AND(ISNUMBER(AB573),OR(AB573&lt;C573,AB573&gt;TODAY())),"Check closure date","Ready"))))))))))))))</f>
        <v/>
      </c>
    </row>
    <row r="574" spans="1:37" ht="24.95" customHeight="1">
      <c r="A574" s="23"/>
      <c r="B574" s="23"/>
      <c r="C574" s="24"/>
      <c r="D574" s="25"/>
      <c r="E574" s="26"/>
      <c r="F574" s="26"/>
      <c r="G574" s="26"/>
      <c r="H574" s="26"/>
      <c r="I574" s="26"/>
      <c r="J574" s="26"/>
      <c r="K574" s="26"/>
      <c r="L574" s="26"/>
      <c r="M574" s="26"/>
      <c r="N574" s="26"/>
      <c r="O574" s="26"/>
      <c r="P574" s="26"/>
      <c r="Q574" s="27"/>
      <c r="R574" s="27"/>
      <c r="S574" s="28"/>
      <c r="T574" s="26"/>
      <c r="U574" s="26"/>
      <c r="V574" s="26"/>
      <c r="W574" s="26"/>
      <c r="X574" s="26"/>
      <c r="Y574" s="26"/>
      <c r="Z574" s="26"/>
      <c r="AA574" s="26"/>
      <c r="AB574" s="24"/>
      <c r="AC574" s="26"/>
      <c r="AD574" s="15" t="str">
        <f t="shared" si="48"/>
        <v/>
      </c>
      <c r="AE574" s="16" t="str">
        <f t="shared" si="49"/>
        <v/>
      </c>
      <c r="AF574" s="15" t="str">
        <f t="shared" si="50"/>
        <v/>
      </c>
      <c r="AG574" s="15">
        <f t="shared" si="51"/>
        <v>0</v>
      </c>
      <c r="AH574" s="15">
        <f t="shared" si="52"/>
        <v>0</v>
      </c>
      <c r="AI574" s="15" t="str">
        <f t="shared" si="53"/>
        <v/>
      </c>
      <c r="AJ574" s="15" t="str">
        <f>IF(AI574="","",IF(COUNTIFS($AI$9:AI574,AI574)=1,1,0))</f>
        <v/>
      </c>
      <c r="AK574" s="15" t="str">
        <f ca="1">IF(COUNTA(A574:AC574)=0,"",IF(OR(NOT(ISNUMBER(C574)),C574&lt;1),"Missing / invalid date",IF(A574="","Missing case ID",IF(COUNTIFS($A$9:$A$1008,A574)&gt;1,"Duplicate case ID",IF(C574&gt;TODAY(),"Future incident date",IF(OR(E574="",F574="",G574="",H574="",I574="",J574=""),"Complete required fields",IF(OR(AND(E574&lt;&gt;"",COUNTIFS(Setup!$F$13:$F$212,E574)=0),AND(F574&lt;&gt;"",COUNTIFS(Setup!$G$13:$G$212,F574)=0),AND(G574&lt;&gt;"",COUNTIFS(Setup!$H$13:$H$212,G574)=0),AND(H574&lt;&gt;"",COUNTIFS(Setup!$I$13:$I$212,H574)=0),AND(I574&lt;&gt;"",COUNTIFS(Setup!$J$13:$J$212,I574)=0),AND(J574&lt;&gt;"",COUNTIFS(Setup!$K$13:$K$212,J574)=0),AND(K574&lt;&gt;"",COUNTIFS(Setup!$L$13:$L$212,K574)=0),AND(L574&lt;&gt;"",COUNTIFS(Setup!$M$13:$M$212,L574)=0),AND(M574&lt;&gt;"",COUNTIFS(Setup!$N$13:$N$212,M574)=0),AND(N574&lt;&gt;"",COUNTIFS(Setup!$O$13:$O$212,N574)=0),AND(O574&lt;&gt;"",COUNTIFS(Setup!$P$13:$P$212,O574)=0),AND(P574&lt;&gt;"",COUNTIFS(Setup!$Q$13:$Q$212,P574)=0),AND(V574&lt;&gt;"",COUNTIFS(Setup!$R$13:$R$212,V574)=0),AND(W574&lt;&gt;"",COUNTIFS(Setup!$R$13:$R$212,W574)=0),AND(X574&lt;&gt;"",COUNTIFS(Setup!$S$13:$S$212,X574)=0),AND(Y574&lt;&gt;"",COUNTIFS(Setup!$S$13:$S$212,Y574)=0),AND(Z574&lt;&gt;"",COUNTIFS(Setup!$T$13:$T$212,Z574)=0)),"Use listed categories",IF(J574="Pending","Confirm work-relatedness",IF(COUNTIFS($AI$9:$AI$1008,AI574,$C$9:$C$1008,"&lt;&gt;"&amp;C574)&gt;0,"Event dates disagree",IF(OR(AND(Q574&lt;&gt;"",OR(NOT(ISNUMBER(Q574)),Q574&lt;0)),AND(R574&lt;&gt;"",OR(NOT(ISNUMBER(R574)),R574&lt;0)),AND(S574&lt;&gt;"",OR(NOT(ISNUMBER(S574)),S574&lt;0))),"Check days / cost",IF(AND(I574="Lost time",OR(NOT(ISNUMBER(Q574)),Q574&lt;1)),"Enter lost days",IF(AND(I574="Restricted / modified work",OR(NOT(ISNUMBER(R574)),R574&lt;1)),"Enter restricted days",IF(AND(Z574="Closed",NOT(ISNUMBER(AB574))),"Enter closure date",IF(AND(ISNUMBER(AB574),OR(AB574&lt;C574,AB574&gt;TODAY())),"Check closure date","Ready"))))))))))))))</f>
        <v/>
      </c>
    </row>
    <row r="575" spans="1:37" ht="24.95" customHeight="1">
      <c r="A575" s="17"/>
      <c r="B575" s="17"/>
      <c r="C575" s="18"/>
      <c r="D575" s="19"/>
      <c r="E575" s="20"/>
      <c r="F575" s="20"/>
      <c r="G575" s="20"/>
      <c r="H575" s="20"/>
      <c r="I575" s="20"/>
      <c r="J575" s="20"/>
      <c r="K575" s="20"/>
      <c r="L575" s="20"/>
      <c r="M575" s="20"/>
      <c r="N575" s="20"/>
      <c r="O575" s="20"/>
      <c r="P575" s="20"/>
      <c r="Q575" s="21"/>
      <c r="R575" s="21"/>
      <c r="S575" s="22"/>
      <c r="T575" s="20"/>
      <c r="U575" s="20"/>
      <c r="V575" s="20"/>
      <c r="W575" s="20"/>
      <c r="X575" s="20"/>
      <c r="Y575" s="20"/>
      <c r="Z575" s="20"/>
      <c r="AA575" s="20"/>
      <c r="AB575" s="18"/>
      <c r="AC575" s="20"/>
      <c r="AD575" s="15" t="str">
        <f t="shared" si="48"/>
        <v/>
      </c>
      <c r="AE575" s="16" t="str">
        <f t="shared" si="49"/>
        <v/>
      </c>
      <c r="AF575" s="15" t="str">
        <f t="shared" si="50"/>
        <v/>
      </c>
      <c r="AG575" s="15">
        <f t="shared" si="51"/>
        <v>0</v>
      </c>
      <c r="AH575" s="15">
        <f t="shared" si="52"/>
        <v>0</v>
      </c>
      <c r="AI575" s="15" t="str">
        <f t="shared" si="53"/>
        <v/>
      </c>
      <c r="AJ575" s="15" t="str">
        <f>IF(AI575="","",IF(COUNTIFS($AI$9:AI575,AI575)=1,1,0))</f>
        <v/>
      </c>
      <c r="AK575" s="15" t="str">
        <f ca="1">IF(COUNTA(A575:AC575)=0,"",IF(OR(NOT(ISNUMBER(C575)),C575&lt;1),"Missing / invalid date",IF(A575="","Missing case ID",IF(COUNTIFS($A$9:$A$1008,A575)&gt;1,"Duplicate case ID",IF(C575&gt;TODAY(),"Future incident date",IF(OR(E575="",F575="",G575="",H575="",I575="",J575=""),"Complete required fields",IF(OR(AND(E575&lt;&gt;"",COUNTIFS(Setup!$F$13:$F$212,E575)=0),AND(F575&lt;&gt;"",COUNTIFS(Setup!$G$13:$G$212,F575)=0),AND(G575&lt;&gt;"",COUNTIFS(Setup!$H$13:$H$212,G575)=0),AND(H575&lt;&gt;"",COUNTIFS(Setup!$I$13:$I$212,H575)=0),AND(I575&lt;&gt;"",COUNTIFS(Setup!$J$13:$J$212,I575)=0),AND(J575&lt;&gt;"",COUNTIFS(Setup!$K$13:$K$212,J575)=0),AND(K575&lt;&gt;"",COUNTIFS(Setup!$L$13:$L$212,K575)=0),AND(L575&lt;&gt;"",COUNTIFS(Setup!$M$13:$M$212,L575)=0),AND(M575&lt;&gt;"",COUNTIFS(Setup!$N$13:$N$212,M575)=0),AND(N575&lt;&gt;"",COUNTIFS(Setup!$O$13:$O$212,N575)=0),AND(O575&lt;&gt;"",COUNTIFS(Setup!$P$13:$P$212,O575)=0),AND(P575&lt;&gt;"",COUNTIFS(Setup!$Q$13:$Q$212,P575)=0),AND(V575&lt;&gt;"",COUNTIFS(Setup!$R$13:$R$212,V575)=0),AND(W575&lt;&gt;"",COUNTIFS(Setup!$R$13:$R$212,W575)=0),AND(X575&lt;&gt;"",COUNTIFS(Setup!$S$13:$S$212,X575)=0),AND(Y575&lt;&gt;"",COUNTIFS(Setup!$S$13:$S$212,Y575)=0),AND(Z575&lt;&gt;"",COUNTIFS(Setup!$T$13:$T$212,Z575)=0)),"Use listed categories",IF(J575="Pending","Confirm work-relatedness",IF(COUNTIFS($AI$9:$AI$1008,AI575,$C$9:$C$1008,"&lt;&gt;"&amp;C575)&gt;0,"Event dates disagree",IF(OR(AND(Q575&lt;&gt;"",OR(NOT(ISNUMBER(Q575)),Q575&lt;0)),AND(R575&lt;&gt;"",OR(NOT(ISNUMBER(R575)),R575&lt;0)),AND(S575&lt;&gt;"",OR(NOT(ISNUMBER(S575)),S575&lt;0))),"Check days / cost",IF(AND(I575="Lost time",OR(NOT(ISNUMBER(Q575)),Q575&lt;1)),"Enter lost days",IF(AND(I575="Restricted / modified work",OR(NOT(ISNUMBER(R575)),R575&lt;1)),"Enter restricted days",IF(AND(Z575="Closed",NOT(ISNUMBER(AB575))),"Enter closure date",IF(AND(ISNUMBER(AB575),OR(AB575&lt;C575,AB575&gt;TODAY())),"Check closure date","Ready"))))))))))))))</f>
        <v/>
      </c>
    </row>
    <row r="576" spans="1:37" ht="24.95" customHeight="1">
      <c r="A576" s="23"/>
      <c r="B576" s="23"/>
      <c r="C576" s="24"/>
      <c r="D576" s="25"/>
      <c r="E576" s="26"/>
      <c r="F576" s="26"/>
      <c r="G576" s="26"/>
      <c r="H576" s="26"/>
      <c r="I576" s="26"/>
      <c r="J576" s="26"/>
      <c r="K576" s="26"/>
      <c r="L576" s="26"/>
      <c r="M576" s="26"/>
      <c r="N576" s="26"/>
      <c r="O576" s="26"/>
      <c r="P576" s="26"/>
      <c r="Q576" s="27"/>
      <c r="R576" s="27"/>
      <c r="S576" s="28"/>
      <c r="T576" s="26"/>
      <c r="U576" s="26"/>
      <c r="V576" s="26"/>
      <c r="W576" s="26"/>
      <c r="X576" s="26"/>
      <c r="Y576" s="26"/>
      <c r="Z576" s="26"/>
      <c r="AA576" s="26"/>
      <c r="AB576" s="24"/>
      <c r="AC576" s="26"/>
      <c r="AD576" s="15" t="str">
        <f t="shared" si="48"/>
        <v/>
      </c>
      <c r="AE576" s="16" t="str">
        <f t="shared" si="49"/>
        <v/>
      </c>
      <c r="AF576" s="15" t="str">
        <f t="shared" si="50"/>
        <v/>
      </c>
      <c r="AG576" s="15">
        <f t="shared" si="51"/>
        <v>0</v>
      </c>
      <c r="AH576" s="15">
        <f t="shared" si="52"/>
        <v>0</v>
      </c>
      <c r="AI576" s="15" t="str">
        <f t="shared" si="53"/>
        <v/>
      </c>
      <c r="AJ576" s="15" t="str">
        <f>IF(AI576="","",IF(COUNTIFS($AI$9:AI576,AI576)=1,1,0))</f>
        <v/>
      </c>
      <c r="AK576" s="15" t="str">
        <f ca="1">IF(COUNTA(A576:AC576)=0,"",IF(OR(NOT(ISNUMBER(C576)),C576&lt;1),"Missing / invalid date",IF(A576="","Missing case ID",IF(COUNTIFS($A$9:$A$1008,A576)&gt;1,"Duplicate case ID",IF(C576&gt;TODAY(),"Future incident date",IF(OR(E576="",F576="",G576="",H576="",I576="",J576=""),"Complete required fields",IF(OR(AND(E576&lt;&gt;"",COUNTIFS(Setup!$F$13:$F$212,E576)=0),AND(F576&lt;&gt;"",COUNTIFS(Setup!$G$13:$G$212,F576)=0),AND(G576&lt;&gt;"",COUNTIFS(Setup!$H$13:$H$212,G576)=0),AND(H576&lt;&gt;"",COUNTIFS(Setup!$I$13:$I$212,H576)=0),AND(I576&lt;&gt;"",COUNTIFS(Setup!$J$13:$J$212,I576)=0),AND(J576&lt;&gt;"",COUNTIFS(Setup!$K$13:$K$212,J576)=0),AND(K576&lt;&gt;"",COUNTIFS(Setup!$L$13:$L$212,K576)=0),AND(L576&lt;&gt;"",COUNTIFS(Setup!$M$13:$M$212,L576)=0),AND(M576&lt;&gt;"",COUNTIFS(Setup!$N$13:$N$212,M576)=0),AND(N576&lt;&gt;"",COUNTIFS(Setup!$O$13:$O$212,N576)=0),AND(O576&lt;&gt;"",COUNTIFS(Setup!$P$13:$P$212,O576)=0),AND(P576&lt;&gt;"",COUNTIFS(Setup!$Q$13:$Q$212,P576)=0),AND(V576&lt;&gt;"",COUNTIFS(Setup!$R$13:$R$212,V576)=0),AND(W576&lt;&gt;"",COUNTIFS(Setup!$R$13:$R$212,W576)=0),AND(X576&lt;&gt;"",COUNTIFS(Setup!$S$13:$S$212,X576)=0),AND(Y576&lt;&gt;"",COUNTIFS(Setup!$S$13:$S$212,Y576)=0),AND(Z576&lt;&gt;"",COUNTIFS(Setup!$T$13:$T$212,Z576)=0)),"Use listed categories",IF(J576="Pending","Confirm work-relatedness",IF(COUNTIFS($AI$9:$AI$1008,AI576,$C$9:$C$1008,"&lt;&gt;"&amp;C576)&gt;0,"Event dates disagree",IF(OR(AND(Q576&lt;&gt;"",OR(NOT(ISNUMBER(Q576)),Q576&lt;0)),AND(R576&lt;&gt;"",OR(NOT(ISNUMBER(R576)),R576&lt;0)),AND(S576&lt;&gt;"",OR(NOT(ISNUMBER(S576)),S576&lt;0))),"Check days / cost",IF(AND(I576="Lost time",OR(NOT(ISNUMBER(Q576)),Q576&lt;1)),"Enter lost days",IF(AND(I576="Restricted / modified work",OR(NOT(ISNUMBER(R576)),R576&lt;1)),"Enter restricted days",IF(AND(Z576="Closed",NOT(ISNUMBER(AB576))),"Enter closure date",IF(AND(ISNUMBER(AB576),OR(AB576&lt;C576,AB576&gt;TODAY())),"Check closure date","Ready"))))))))))))))</f>
        <v/>
      </c>
    </row>
    <row r="577" spans="1:37" ht="24.95" customHeight="1">
      <c r="A577" s="17"/>
      <c r="B577" s="17"/>
      <c r="C577" s="18"/>
      <c r="D577" s="19"/>
      <c r="E577" s="20"/>
      <c r="F577" s="20"/>
      <c r="G577" s="20"/>
      <c r="H577" s="20"/>
      <c r="I577" s="20"/>
      <c r="J577" s="20"/>
      <c r="K577" s="20"/>
      <c r="L577" s="20"/>
      <c r="M577" s="20"/>
      <c r="N577" s="20"/>
      <c r="O577" s="20"/>
      <c r="P577" s="20"/>
      <c r="Q577" s="21"/>
      <c r="R577" s="21"/>
      <c r="S577" s="22"/>
      <c r="T577" s="20"/>
      <c r="U577" s="20"/>
      <c r="V577" s="20"/>
      <c r="W577" s="20"/>
      <c r="X577" s="20"/>
      <c r="Y577" s="20"/>
      <c r="Z577" s="20"/>
      <c r="AA577" s="20"/>
      <c r="AB577" s="18"/>
      <c r="AC577" s="20"/>
      <c r="AD577" s="15" t="str">
        <f t="shared" si="48"/>
        <v/>
      </c>
      <c r="AE577" s="16" t="str">
        <f t="shared" si="49"/>
        <v/>
      </c>
      <c r="AF577" s="15" t="str">
        <f t="shared" si="50"/>
        <v/>
      </c>
      <c r="AG577" s="15">
        <f t="shared" si="51"/>
        <v>0</v>
      </c>
      <c r="AH577" s="15">
        <f t="shared" si="52"/>
        <v>0</v>
      </c>
      <c r="AI577" s="15" t="str">
        <f t="shared" si="53"/>
        <v/>
      </c>
      <c r="AJ577" s="15" t="str">
        <f>IF(AI577="","",IF(COUNTIFS($AI$9:AI577,AI577)=1,1,0))</f>
        <v/>
      </c>
      <c r="AK577" s="15" t="str">
        <f ca="1">IF(COUNTA(A577:AC577)=0,"",IF(OR(NOT(ISNUMBER(C577)),C577&lt;1),"Missing / invalid date",IF(A577="","Missing case ID",IF(COUNTIFS($A$9:$A$1008,A577)&gt;1,"Duplicate case ID",IF(C577&gt;TODAY(),"Future incident date",IF(OR(E577="",F577="",G577="",H577="",I577="",J577=""),"Complete required fields",IF(OR(AND(E577&lt;&gt;"",COUNTIFS(Setup!$F$13:$F$212,E577)=0),AND(F577&lt;&gt;"",COUNTIFS(Setup!$G$13:$G$212,F577)=0),AND(G577&lt;&gt;"",COUNTIFS(Setup!$H$13:$H$212,G577)=0),AND(H577&lt;&gt;"",COUNTIFS(Setup!$I$13:$I$212,H577)=0),AND(I577&lt;&gt;"",COUNTIFS(Setup!$J$13:$J$212,I577)=0),AND(J577&lt;&gt;"",COUNTIFS(Setup!$K$13:$K$212,J577)=0),AND(K577&lt;&gt;"",COUNTIFS(Setup!$L$13:$L$212,K577)=0),AND(L577&lt;&gt;"",COUNTIFS(Setup!$M$13:$M$212,L577)=0),AND(M577&lt;&gt;"",COUNTIFS(Setup!$N$13:$N$212,M577)=0),AND(N577&lt;&gt;"",COUNTIFS(Setup!$O$13:$O$212,N577)=0),AND(O577&lt;&gt;"",COUNTIFS(Setup!$P$13:$P$212,O577)=0),AND(P577&lt;&gt;"",COUNTIFS(Setup!$Q$13:$Q$212,P577)=0),AND(V577&lt;&gt;"",COUNTIFS(Setup!$R$13:$R$212,V577)=0),AND(W577&lt;&gt;"",COUNTIFS(Setup!$R$13:$R$212,W577)=0),AND(X577&lt;&gt;"",COUNTIFS(Setup!$S$13:$S$212,X577)=0),AND(Y577&lt;&gt;"",COUNTIFS(Setup!$S$13:$S$212,Y577)=0),AND(Z577&lt;&gt;"",COUNTIFS(Setup!$T$13:$T$212,Z577)=0)),"Use listed categories",IF(J577="Pending","Confirm work-relatedness",IF(COUNTIFS($AI$9:$AI$1008,AI577,$C$9:$C$1008,"&lt;&gt;"&amp;C577)&gt;0,"Event dates disagree",IF(OR(AND(Q577&lt;&gt;"",OR(NOT(ISNUMBER(Q577)),Q577&lt;0)),AND(R577&lt;&gt;"",OR(NOT(ISNUMBER(R577)),R577&lt;0)),AND(S577&lt;&gt;"",OR(NOT(ISNUMBER(S577)),S577&lt;0))),"Check days / cost",IF(AND(I577="Lost time",OR(NOT(ISNUMBER(Q577)),Q577&lt;1)),"Enter lost days",IF(AND(I577="Restricted / modified work",OR(NOT(ISNUMBER(R577)),R577&lt;1)),"Enter restricted days",IF(AND(Z577="Closed",NOT(ISNUMBER(AB577))),"Enter closure date",IF(AND(ISNUMBER(AB577),OR(AB577&lt;C577,AB577&gt;TODAY())),"Check closure date","Ready"))))))))))))))</f>
        <v/>
      </c>
    </row>
    <row r="578" spans="1:37" ht="24.95" customHeight="1">
      <c r="A578" s="23"/>
      <c r="B578" s="23"/>
      <c r="C578" s="24"/>
      <c r="D578" s="25"/>
      <c r="E578" s="26"/>
      <c r="F578" s="26"/>
      <c r="G578" s="26"/>
      <c r="H578" s="26"/>
      <c r="I578" s="26"/>
      <c r="J578" s="26"/>
      <c r="K578" s="26"/>
      <c r="L578" s="26"/>
      <c r="M578" s="26"/>
      <c r="N578" s="26"/>
      <c r="O578" s="26"/>
      <c r="P578" s="26"/>
      <c r="Q578" s="27"/>
      <c r="R578" s="27"/>
      <c r="S578" s="28"/>
      <c r="T578" s="26"/>
      <c r="U578" s="26"/>
      <c r="V578" s="26"/>
      <c r="W578" s="26"/>
      <c r="X578" s="26"/>
      <c r="Y578" s="26"/>
      <c r="Z578" s="26"/>
      <c r="AA578" s="26"/>
      <c r="AB578" s="24"/>
      <c r="AC578" s="26"/>
      <c r="AD578" s="15" t="str">
        <f t="shared" si="48"/>
        <v/>
      </c>
      <c r="AE578" s="16" t="str">
        <f t="shared" si="49"/>
        <v/>
      </c>
      <c r="AF578" s="15" t="str">
        <f t="shared" si="50"/>
        <v/>
      </c>
      <c r="AG578" s="15">
        <f t="shared" si="51"/>
        <v>0</v>
      </c>
      <c r="AH578" s="15">
        <f t="shared" si="52"/>
        <v>0</v>
      </c>
      <c r="AI578" s="15" t="str">
        <f t="shared" si="53"/>
        <v/>
      </c>
      <c r="AJ578" s="15" t="str">
        <f>IF(AI578="","",IF(COUNTIFS($AI$9:AI578,AI578)=1,1,0))</f>
        <v/>
      </c>
      <c r="AK578" s="15" t="str">
        <f ca="1">IF(COUNTA(A578:AC578)=0,"",IF(OR(NOT(ISNUMBER(C578)),C578&lt;1),"Missing / invalid date",IF(A578="","Missing case ID",IF(COUNTIFS($A$9:$A$1008,A578)&gt;1,"Duplicate case ID",IF(C578&gt;TODAY(),"Future incident date",IF(OR(E578="",F578="",G578="",H578="",I578="",J578=""),"Complete required fields",IF(OR(AND(E578&lt;&gt;"",COUNTIFS(Setup!$F$13:$F$212,E578)=0),AND(F578&lt;&gt;"",COUNTIFS(Setup!$G$13:$G$212,F578)=0),AND(G578&lt;&gt;"",COUNTIFS(Setup!$H$13:$H$212,G578)=0),AND(H578&lt;&gt;"",COUNTIFS(Setup!$I$13:$I$212,H578)=0),AND(I578&lt;&gt;"",COUNTIFS(Setup!$J$13:$J$212,I578)=0),AND(J578&lt;&gt;"",COUNTIFS(Setup!$K$13:$K$212,J578)=0),AND(K578&lt;&gt;"",COUNTIFS(Setup!$L$13:$L$212,K578)=0),AND(L578&lt;&gt;"",COUNTIFS(Setup!$M$13:$M$212,L578)=0),AND(M578&lt;&gt;"",COUNTIFS(Setup!$N$13:$N$212,M578)=0),AND(N578&lt;&gt;"",COUNTIFS(Setup!$O$13:$O$212,N578)=0),AND(O578&lt;&gt;"",COUNTIFS(Setup!$P$13:$P$212,O578)=0),AND(P578&lt;&gt;"",COUNTIFS(Setup!$Q$13:$Q$212,P578)=0),AND(V578&lt;&gt;"",COUNTIFS(Setup!$R$13:$R$212,V578)=0),AND(W578&lt;&gt;"",COUNTIFS(Setup!$R$13:$R$212,W578)=0),AND(X578&lt;&gt;"",COUNTIFS(Setup!$S$13:$S$212,X578)=0),AND(Y578&lt;&gt;"",COUNTIFS(Setup!$S$13:$S$212,Y578)=0),AND(Z578&lt;&gt;"",COUNTIFS(Setup!$T$13:$T$212,Z578)=0)),"Use listed categories",IF(J578="Pending","Confirm work-relatedness",IF(COUNTIFS($AI$9:$AI$1008,AI578,$C$9:$C$1008,"&lt;&gt;"&amp;C578)&gt;0,"Event dates disagree",IF(OR(AND(Q578&lt;&gt;"",OR(NOT(ISNUMBER(Q578)),Q578&lt;0)),AND(R578&lt;&gt;"",OR(NOT(ISNUMBER(R578)),R578&lt;0)),AND(S578&lt;&gt;"",OR(NOT(ISNUMBER(S578)),S578&lt;0))),"Check days / cost",IF(AND(I578="Lost time",OR(NOT(ISNUMBER(Q578)),Q578&lt;1)),"Enter lost days",IF(AND(I578="Restricted / modified work",OR(NOT(ISNUMBER(R578)),R578&lt;1)),"Enter restricted days",IF(AND(Z578="Closed",NOT(ISNUMBER(AB578))),"Enter closure date",IF(AND(ISNUMBER(AB578),OR(AB578&lt;C578,AB578&gt;TODAY())),"Check closure date","Ready"))))))))))))))</f>
        <v/>
      </c>
    </row>
    <row r="579" spans="1:37" ht="24.95" customHeight="1">
      <c r="A579" s="17"/>
      <c r="B579" s="17"/>
      <c r="C579" s="18"/>
      <c r="D579" s="19"/>
      <c r="E579" s="20"/>
      <c r="F579" s="20"/>
      <c r="G579" s="20"/>
      <c r="H579" s="20"/>
      <c r="I579" s="20"/>
      <c r="J579" s="20"/>
      <c r="K579" s="20"/>
      <c r="L579" s="20"/>
      <c r="M579" s="20"/>
      <c r="N579" s="20"/>
      <c r="O579" s="20"/>
      <c r="P579" s="20"/>
      <c r="Q579" s="21"/>
      <c r="R579" s="21"/>
      <c r="S579" s="22"/>
      <c r="T579" s="20"/>
      <c r="U579" s="20"/>
      <c r="V579" s="20"/>
      <c r="W579" s="20"/>
      <c r="X579" s="20"/>
      <c r="Y579" s="20"/>
      <c r="Z579" s="20"/>
      <c r="AA579" s="20"/>
      <c r="AB579" s="18"/>
      <c r="AC579" s="20"/>
      <c r="AD579" s="15" t="str">
        <f t="shared" si="48"/>
        <v/>
      </c>
      <c r="AE579" s="16" t="str">
        <f t="shared" si="49"/>
        <v/>
      </c>
      <c r="AF579" s="15" t="str">
        <f t="shared" si="50"/>
        <v/>
      </c>
      <c r="AG579" s="15">
        <f t="shared" si="51"/>
        <v>0</v>
      </c>
      <c r="AH579" s="15">
        <f t="shared" si="52"/>
        <v>0</v>
      </c>
      <c r="AI579" s="15" t="str">
        <f t="shared" si="53"/>
        <v/>
      </c>
      <c r="AJ579" s="15" t="str">
        <f>IF(AI579="","",IF(COUNTIFS($AI$9:AI579,AI579)=1,1,0))</f>
        <v/>
      </c>
      <c r="AK579" s="15" t="str">
        <f ca="1">IF(COUNTA(A579:AC579)=0,"",IF(OR(NOT(ISNUMBER(C579)),C579&lt;1),"Missing / invalid date",IF(A579="","Missing case ID",IF(COUNTIFS($A$9:$A$1008,A579)&gt;1,"Duplicate case ID",IF(C579&gt;TODAY(),"Future incident date",IF(OR(E579="",F579="",G579="",H579="",I579="",J579=""),"Complete required fields",IF(OR(AND(E579&lt;&gt;"",COUNTIFS(Setup!$F$13:$F$212,E579)=0),AND(F579&lt;&gt;"",COUNTIFS(Setup!$G$13:$G$212,F579)=0),AND(G579&lt;&gt;"",COUNTIFS(Setup!$H$13:$H$212,G579)=0),AND(H579&lt;&gt;"",COUNTIFS(Setup!$I$13:$I$212,H579)=0),AND(I579&lt;&gt;"",COUNTIFS(Setup!$J$13:$J$212,I579)=0),AND(J579&lt;&gt;"",COUNTIFS(Setup!$K$13:$K$212,J579)=0),AND(K579&lt;&gt;"",COUNTIFS(Setup!$L$13:$L$212,K579)=0),AND(L579&lt;&gt;"",COUNTIFS(Setup!$M$13:$M$212,L579)=0),AND(M579&lt;&gt;"",COUNTIFS(Setup!$N$13:$N$212,M579)=0),AND(N579&lt;&gt;"",COUNTIFS(Setup!$O$13:$O$212,N579)=0),AND(O579&lt;&gt;"",COUNTIFS(Setup!$P$13:$P$212,O579)=0),AND(P579&lt;&gt;"",COUNTIFS(Setup!$Q$13:$Q$212,P579)=0),AND(V579&lt;&gt;"",COUNTIFS(Setup!$R$13:$R$212,V579)=0),AND(W579&lt;&gt;"",COUNTIFS(Setup!$R$13:$R$212,W579)=0),AND(X579&lt;&gt;"",COUNTIFS(Setup!$S$13:$S$212,X579)=0),AND(Y579&lt;&gt;"",COUNTIFS(Setup!$S$13:$S$212,Y579)=0),AND(Z579&lt;&gt;"",COUNTIFS(Setup!$T$13:$T$212,Z579)=0)),"Use listed categories",IF(J579="Pending","Confirm work-relatedness",IF(COUNTIFS($AI$9:$AI$1008,AI579,$C$9:$C$1008,"&lt;&gt;"&amp;C579)&gt;0,"Event dates disagree",IF(OR(AND(Q579&lt;&gt;"",OR(NOT(ISNUMBER(Q579)),Q579&lt;0)),AND(R579&lt;&gt;"",OR(NOT(ISNUMBER(R579)),R579&lt;0)),AND(S579&lt;&gt;"",OR(NOT(ISNUMBER(S579)),S579&lt;0))),"Check days / cost",IF(AND(I579="Lost time",OR(NOT(ISNUMBER(Q579)),Q579&lt;1)),"Enter lost days",IF(AND(I579="Restricted / modified work",OR(NOT(ISNUMBER(R579)),R579&lt;1)),"Enter restricted days",IF(AND(Z579="Closed",NOT(ISNUMBER(AB579))),"Enter closure date",IF(AND(ISNUMBER(AB579),OR(AB579&lt;C579,AB579&gt;TODAY())),"Check closure date","Ready"))))))))))))))</f>
        <v/>
      </c>
    </row>
    <row r="580" spans="1:37" ht="24.95" customHeight="1">
      <c r="A580" s="23"/>
      <c r="B580" s="23"/>
      <c r="C580" s="24"/>
      <c r="D580" s="25"/>
      <c r="E580" s="26"/>
      <c r="F580" s="26"/>
      <c r="G580" s="26"/>
      <c r="H580" s="26"/>
      <c r="I580" s="26"/>
      <c r="J580" s="26"/>
      <c r="K580" s="26"/>
      <c r="L580" s="26"/>
      <c r="M580" s="26"/>
      <c r="N580" s="26"/>
      <c r="O580" s="26"/>
      <c r="P580" s="26"/>
      <c r="Q580" s="27"/>
      <c r="R580" s="27"/>
      <c r="S580" s="28"/>
      <c r="T580" s="26"/>
      <c r="U580" s="26"/>
      <c r="V580" s="26"/>
      <c r="W580" s="26"/>
      <c r="X580" s="26"/>
      <c r="Y580" s="26"/>
      <c r="Z580" s="26"/>
      <c r="AA580" s="26"/>
      <c r="AB580" s="24"/>
      <c r="AC580" s="26"/>
      <c r="AD580" s="15" t="str">
        <f t="shared" si="48"/>
        <v/>
      </c>
      <c r="AE580" s="16" t="str">
        <f t="shared" si="49"/>
        <v/>
      </c>
      <c r="AF580" s="15" t="str">
        <f t="shared" si="50"/>
        <v/>
      </c>
      <c r="AG580" s="15">
        <f t="shared" si="51"/>
        <v>0</v>
      </c>
      <c r="AH580" s="15">
        <f t="shared" si="52"/>
        <v>0</v>
      </c>
      <c r="AI580" s="15" t="str">
        <f t="shared" si="53"/>
        <v/>
      </c>
      <c r="AJ580" s="15" t="str">
        <f>IF(AI580="","",IF(COUNTIFS($AI$9:AI580,AI580)=1,1,0))</f>
        <v/>
      </c>
      <c r="AK580" s="15" t="str">
        <f ca="1">IF(COUNTA(A580:AC580)=0,"",IF(OR(NOT(ISNUMBER(C580)),C580&lt;1),"Missing / invalid date",IF(A580="","Missing case ID",IF(COUNTIFS($A$9:$A$1008,A580)&gt;1,"Duplicate case ID",IF(C580&gt;TODAY(),"Future incident date",IF(OR(E580="",F580="",G580="",H580="",I580="",J580=""),"Complete required fields",IF(OR(AND(E580&lt;&gt;"",COUNTIFS(Setup!$F$13:$F$212,E580)=0),AND(F580&lt;&gt;"",COUNTIFS(Setup!$G$13:$G$212,F580)=0),AND(G580&lt;&gt;"",COUNTIFS(Setup!$H$13:$H$212,G580)=0),AND(H580&lt;&gt;"",COUNTIFS(Setup!$I$13:$I$212,H580)=0),AND(I580&lt;&gt;"",COUNTIFS(Setup!$J$13:$J$212,I580)=0),AND(J580&lt;&gt;"",COUNTIFS(Setup!$K$13:$K$212,J580)=0),AND(K580&lt;&gt;"",COUNTIFS(Setup!$L$13:$L$212,K580)=0),AND(L580&lt;&gt;"",COUNTIFS(Setup!$M$13:$M$212,L580)=0),AND(M580&lt;&gt;"",COUNTIFS(Setup!$N$13:$N$212,M580)=0),AND(N580&lt;&gt;"",COUNTIFS(Setup!$O$13:$O$212,N580)=0),AND(O580&lt;&gt;"",COUNTIFS(Setup!$P$13:$P$212,O580)=0),AND(P580&lt;&gt;"",COUNTIFS(Setup!$Q$13:$Q$212,P580)=0),AND(V580&lt;&gt;"",COUNTIFS(Setup!$R$13:$R$212,V580)=0),AND(W580&lt;&gt;"",COUNTIFS(Setup!$R$13:$R$212,W580)=0),AND(X580&lt;&gt;"",COUNTIFS(Setup!$S$13:$S$212,X580)=0),AND(Y580&lt;&gt;"",COUNTIFS(Setup!$S$13:$S$212,Y580)=0),AND(Z580&lt;&gt;"",COUNTIFS(Setup!$T$13:$T$212,Z580)=0)),"Use listed categories",IF(J580="Pending","Confirm work-relatedness",IF(COUNTIFS($AI$9:$AI$1008,AI580,$C$9:$C$1008,"&lt;&gt;"&amp;C580)&gt;0,"Event dates disagree",IF(OR(AND(Q580&lt;&gt;"",OR(NOT(ISNUMBER(Q580)),Q580&lt;0)),AND(R580&lt;&gt;"",OR(NOT(ISNUMBER(R580)),R580&lt;0)),AND(S580&lt;&gt;"",OR(NOT(ISNUMBER(S580)),S580&lt;0))),"Check days / cost",IF(AND(I580="Lost time",OR(NOT(ISNUMBER(Q580)),Q580&lt;1)),"Enter lost days",IF(AND(I580="Restricted / modified work",OR(NOT(ISNUMBER(R580)),R580&lt;1)),"Enter restricted days",IF(AND(Z580="Closed",NOT(ISNUMBER(AB580))),"Enter closure date",IF(AND(ISNUMBER(AB580),OR(AB580&lt;C580,AB580&gt;TODAY())),"Check closure date","Ready"))))))))))))))</f>
        <v/>
      </c>
    </row>
    <row r="581" spans="1:37" ht="24.95" customHeight="1">
      <c r="A581" s="17"/>
      <c r="B581" s="17"/>
      <c r="C581" s="18"/>
      <c r="D581" s="19"/>
      <c r="E581" s="20"/>
      <c r="F581" s="20"/>
      <c r="G581" s="20"/>
      <c r="H581" s="20"/>
      <c r="I581" s="20"/>
      <c r="J581" s="20"/>
      <c r="K581" s="20"/>
      <c r="L581" s="20"/>
      <c r="M581" s="20"/>
      <c r="N581" s="20"/>
      <c r="O581" s="20"/>
      <c r="P581" s="20"/>
      <c r="Q581" s="21"/>
      <c r="R581" s="21"/>
      <c r="S581" s="22"/>
      <c r="T581" s="20"/>
      <c r="U581" s="20"/>
      <c r="V581" s="20"/>
      <c r="W581" s="20"/>
      <c r="X581" s="20"/>
      <c r="Y581" s="20"/>
      <c r="Z581" s="20"/>
      <c r="AA581" s="20"/>
      <c r="AB581" s="18"/>
      <c r="AC581" s="20"/>
      <c r="AD581" s="15" t="str">
        <f t="shared" si="48"/>
        <v/>
      </c>
      <c r="AE581" s="16" t="str">
        <f t="shared" si="49"/>
        <v/>
      </c>
      <c r="AF581" s="15" t="str">
        <f t="shared" si="50"/>
        <v/>
      </c>
      <c r="AG581" s="15">
        <f t="shared" si="51"/>
        <v>0</v>
      </c>
      <c r="AH581" s="15">
        <f t="shared" si="52"/>
        <v>0</v>
      </c>
      <c r="AI581" s="15" t="str">
        <f t="shared" si="53"/>
        <v/>
      </c>
      <c r="AJ581" s="15" t="str">
        <f>IF(AI581="","",IF(COUNTIFS($AI$9:AI581,AI581)=1,1,0))</f>
        <v/>
      </c>
      <c r="AK581" s="15" t="str">
        <f ca="1">IF(COUNTA(A581:AC581)=0,"",IF(OR(NOT(ISNUMBER(C581)),C581&lt;1),"Missing / invalid date",IF(A581="","Missing case ID",IF(COUNTIFS($A$9:$A$1008,A581)&gt;1,"Duplicate case ID",IF(C581&gt;TODAY(),"Future incident date",IF(OR(E581="",F581="",G581="",H581="",I581="",J581=""),"Complete required fields",IF(OR(AND(E581&lt;&gt;"",COUNTIFS(Setup!$F$13:$F$212,E581)=0),AND(F581&lt;&gt;"",COUNTIFS(Setup!$G$13:$G$212,F581)=0),AND(G581&lt;&gt;"",COUNTIFS(Setup!$H$13:$H$212,G581)=0),AND(H581&lt;&gt;"",COUNTIFS(Setup!$I$13:$I$212,H581)=0),AND(I581&lt;&gt;"",COUNTIFS(Setup!$J$13:$J$212,I581)=0),AND(J581&lt;&gt;"",COUNTIFS(Setup!$K$13:$K$212,J581)=0),AND(K581&lt;&gt;"",COUNTIFS(Setup!$L$13:$L$212,K581)=0),AND(L581&lt;&gt;"",COUNTIFS(Setup!$M$13:$M$212,L581)=0),AND(M581&lt;&gt;"",COUNTIFS(Setup!$N$13:$N$212,M581)=0),AND(N581&lt;&gt;"",COUNTIFS(Setup!$O$13:$O$212,N581)=0),AND(O581&lt;&gt;"",COUNTIFS(Setup!$P$13:$P$212,O581)=0),AND(P581&lt;&gt;"",COUNTIFS(Setup!$Q$13:$Q$212,P581)=0),AND(V581&lt;&gt;"",COUNTIFS(Setup!$R$13:$R$212,V581)=0),AND(W581&lt;&gt;"",COUNTIFS(Setup!$R$13:$R$212,W581)=0),AND(X581&lt;&gt;"",COUNTIFS(Setup!$S$13:$S$212,X581)=0),AND(Y581&lt;&gt;"",COUNTIFS(Setup!$S$13:$S$212,Y581)=0),AND(Z581&lt;&gt;"",COUNTIFS(Setup!$T$13:$T$212,Z581)=0)),"Use listed categories",IF(J581="Pending","Confirm work-relatedness",IF(COUNTIFS($AI$9:$AI$1008,AI581,$C$9:$C$1008,"&lt;&gt;"&amp;C581)&gt;0,"Event dates disagree",IF(OR(AND(Q581&lt;&gt;"",OR(NOT(ISNUMBER(Q581)),Q581&lt;0)),AND(R581&lt;&gt;"",OR(NOT(ISNUMBER(R581)),R581&lt;0)),AND(S581&lt;&gt;"",OR(NOT(ISNUMBER(S581)),S581&lt;0))),"Check days / cost",IF(AND(I581="Lost time",OR(NOT(ISNUMBER(Q581)),Q581&lt;1)),"Enter lost days",IF(AND(I581="Restricted / modified work",OR(NOT(ISNUMBER(R581)),R581&lt;1)),"Enter restricted days",IF(AND(Z581="Closed",NOT(ISNUMBER(AB581))),"Enter closure date",IF(AND(ISNUMBER(AB581),OR(AB581&lt;C581,AB581&gt;TODAY())),"Check closure date","Ready"))))))))))))))</f>
        <v/>
      </c>
    </row>
    <row r="582" spans="1:37" ht="24.95" customHeight="1">
      <c r="A582" s="23"/>
      <c r="B582" s="23"/>
      <c r="C582" s="24"/>
      <c r="D582" s="25"/>
      <c r="E582" s="26"/>
      <c r="F582" s="26"/>
      <c r="G582" s="26"/>
      <c r="H582" s="26"/>
      <c r="I582" s="26"/>
      <c r="J582" s="26"/>
      <c r="K582" s="26"/>
      <c r="L582" s="26"/>
      <c r="M582" s="26"/>
      <c r="N582" s="26"/>
      <c r="O582" s="26"/>
      <c r="P582" s="26"/>
      <c r="Q582" s="27"/>
      <c r="R582" s="27"/>
      <c r="S582" s="28"/>
      <c r="T582" s="26"/>
      <c r="U582" s="26"/>
      <c r="V582" s="26"/>
      <c r="W582" s="26"/>
      <c r="X582" s="26"/>
      <c r="Y582" s="26"/>
      <c r="Z582" s="26"/>
      <c r="AA582" s="26"/>
      <c r="AB582" s="24"/>
      <c r="AC582" s="26"/>
      <c r="AD582" s="15" t="str">
        <f t="shared" si="48"/>
        <v/>
      </c>
      <c r="AE582" s="16" t="str">
        <f t="shared" si="49"/>
        <v/>
      </c>
      <c r="AF582" s="15" t="str">
        <f t="shared" si="50"/>
        <v/>
      </c>
      <c r="AG582" s="15">
        <f t="shared" si="51"/>
        <v>0</v>
      </c>
      <c r="AH582" s="15">
        <f t="shared" si="52"/>
        <v>0</v>
      </c>
      <c r="AI582" s="15" t="str">
        <f t="shared" si="53"/>
        <v/>
      </c>
      <c r="AJ582" s="15" t="str">
        <f>IF(AI582="","",IF(COUNTIFS($AI$9:AI582,AI582)=1,1,0))</f>
        <v/>
      </c>
      <c r="AK582" s="15" t="str">
        <f ca="1">IF(COUNTA(A582:AC582)=0,"",IF(OR(NOT(ISNUMBER(C582)),C582&lt;1),"Missing / invalid date",IF(A582="","Missing case ID",IF(COUNTIFS($A$9:$A$1008,A582)&gt;1,"Duplicate case ID",IF(C582&gt;TODAY(),"Future incident date",IF(OR(E582="",F582="",G582="",H582="",I582="",J582=""),"Complete required fields",IF(OR(AND(E582&lt;&gt;"",COUNTIFS(Setup!$F$13:$F$212,E582)=0),AND(F582&lt;&gt;"",COUNTIFS(Setup!$G$13:$G$212,F582)=0),AND(G582&lt;&gt;"",COUNTIFS(Setup!$H$13:$H$212,G582)=0),AND(H582&lt;&gt;"",COUNTIFS(Setup!$I$13:$I$212,H582)=0),AND(I582&lt;&gt;"",COUNTIFS(Setup!$J$13:$J$212,I582)=0),AND(J582&lt;&gt;"",COUNTIFS(Setup!$K$13:$K$212,J582)=0),AND(K582&lt;&gt;"",COUNTIFS(Setup!$L$13:$L$212,K582)=0),AND(L582&lt;&gt;"",COUNTIFS(Setup!$M$13:$M$212,L582)=0),AND(M582&lt;&gt;"",COUNTIFS(Setup!$N$13:$N$212,M582)=0),AND(N582&lt;&gt;"",COUNTIFS(Setup!$O$13:$O$212,N582)=0),AND(O582&lt;&gt;"",COUNTIFS(Setup!$P$13:$P$212,O582)=0),AND(P582&lt;&gt;"",COUNTIFS(Setup!$Q$13:$Q$212,P582)=0),AND(V582&lt;&gt;"",COUNTIFS(Setup!$R$13:$R$212,V582)=0),AND(W582&lt;&gt;"",COUNTIFS(Setup!$R$13:$R$212,W582)=0),AND(X582&lt;&gt;"",COUNTIFS(Setup!$S$13:$S$212,X582)=0),AND(Y582&lt;&gt;"",COUNTIFS(Setup!$S$13:$S$212,Y582)=0),AND(Z582&lt;&gt;"",COUNTIFS(Setup!$T$13:$T$212,Z582)=0)),"Use listed categories",IF(J582="Pending","Confirm work-relatedness",IF(COUNTIFS($AI$9:$AI$1008,AI582,$C$9:$C$1008,"&lt;&gt;"&amp;C582)&gt;0,"Event dates disagree",IF(OR(AND(Q582&lt;&gt;"",OR(NOT(ISNUMBER(Q582)),Q582&lt;0)),AND(R582&lt;&gt;"",OR(NOT(ISNUMBER(R582)),R582&lt;0)),AND(S582&lt;&gt;"",OR(NOT(ISNUMBER(S582)),S582&lt;0))),"Check days / cost",IF(AND(I582="Lost time",OR(NOT(ISNUMBER(Q582)),Q582&lt;1)),"Enter lost days",IF(AND(I582="Restricted / modified work",OR(NOT(ISNUMBER(R582)),R582&lt;1)),"Enter restricted days",IF(AND(Z582="Closed",NOT(ISNUMBER(AB582))),"Enter closure date",IF(AND(ISNUMBER(AB582),OR(AB582&lt;C582,AB582&gt;TODAY())),"Check closure date","Ready"))))))))))))))</f>
        <v/>
      </c>
    </row>
    <row r="583" spans="1:37" ht="24.95" customHeight="1">
      <c r="A583" s="17"/>
      <c r="B583" s="17"/>
      <c r="C583" s="18"/>
      <c r="D583" s="19"/>
      <c r="E583" s="20"/>
      <c r="F583" s="20"/>
      <c r="G583" s="20"/>
      <c r="H583" s="20"/>
      <c r="I583" s="20"/>
      <c r="J583" s="20"/>
      <c r="K583" s="20"/>
      <c r="L583" s="20"/>
      <c r="M583" s="20"/>
      <c r="N583" s="20"/>
      <c r="O583" s="20"/>
      <c r="P583" s="20"/>
      <c r="Q583" s="21"/>
      <c r="R583" s="21"/>
      <c r="S583" s="22"/>
      <c r="T583" s="20"/>
      <c r="U583" s="20"/>
      <c r="V583" s="20"/>
      <c r="W583" s="20"/>
      <c r="X583" s="20"/>
      <c r="Y583" s="20"/>
      <c r="Z583" s="20"/>
      <c r="AA583" s="20"/>
      <c r="AB583" s="18"/>
      <c r="AC583" s="20"/>
      <c r="AD583" s="15" t="str">
        <f t="shared" si="48"/>
        <v/>
      </c>
      <c r="AE583" s="16" t="str">
        <f t="shared" si="49"/>
        <v/>
      </c>
      <c r="AF583" s="15" t="str">
        <f t="shared" si="50"/>
        <v/>
      </c>
      <c r="AG583" s="15">
        <f t="shared" si="51"/>
        <v>0</v>
      </c>
      <c r="AH583" s="15">
        <f t="shared" si="52"/>
        <v>0</v>
      </c>
      <c r="AI583" s="15" t="str">
        <f t="shared" si="53"/>
        <v/>
      </c>
      <c r="AJ583" s="15" t="str">
        <f>IF(AI583="","",IF(COUNTIFS($AI$9:AI583,AI583)=1,1,0))</f>
        <v/>
      </c>
      <c r="AK583" s="15" t="str">
        <f ca="1">IF(COUNTA(A583:AC583)=0,"",IF(OR(NOT(ISNUMBER(C583)),C583&lt;1),"Missing / invalid date",IF(A583="","Missing case ID",IF(COUNTIFS($A$9:$A$1008,A583)&gt;1,"Duplicate case ID",IF(C583&gt;TODAY(),"Future incident date",IF(OR(E583="",F583="",G583="",H583="",I583="",J583=""),"Complete required fields",IF(OR(AND(E583&lt;&gt;"",COUNTIFS(Setup!$F$13:$F$212,E583)=0),AND(F583&lt;&gt;"",COUNTIFS(Setup!$G$13:$G$212,F583)=0),AND(G583&lt;&gt;"",COUNTIFS(Setup!$H$13:$H$212,G583)=0),AND(H583&lt;&gt;"",COUNTIFS(Setup!$I$13:$I$212,H583)=0),AND(I583&lt;&gt;"",COUNTIFS(Setup!$J$13:$J$212,I583)=0),AND(J583&lt;&gt;"",COUNTIFS(Setup!$K$13:$K$212,J583)=0),AND(K583&lt;&gt;"",COUNTIFS(Setup!$L$13:$L$212,K583)=0),AND(L583&lt;&gt;"",COUNTIFS(Setup!$M$13:$M$212,L583)=0),AND(M583&lt;&gt;"",COUNTIFS(Setup!$N$13:$N$212,M583)=0),AND(N583&lt;&gt;"",COUNTIFS(Setup!$O$13:$O$212,N583)=0),AND(O583&lt;&gt;"",COUNTIFS(Setup!$P$13:$P$212,O583)=0),AND(P583&lt;&gt;"",COUNTIFS(Setup!$Q$13:$Q$212,P583)=0),AND(V583&lt;&gt;"",COUNTIFS(Setup!$R$13:$R$212,V583)=0),AND(W583&lt;&gt;"",COUNTIFS(Setup!$R$13:$R$212,W583)=0),AND(X583&lt;&gt;"",COUNTIFS(Setup!$S$13:$S$212,X583)=0),AND(Y583&lt;&gt;"",COUNTIFS(Setup!$S$13:$S$212,Y583)=0),AND(Z583&lt;&gt;"",COUNTIFS(Setup!$T$13:$T$212,Z583)=0)),"Use listed categories",IF(J583="Pending","Confirm work-relatedness",IF(COUNTIFS($AI$9:$AI$1008,AI583,$C$9:$C$1008,"&lt;&gt;"&amp;C583)&gt;0,"Event dates disagree",IF(OR(AND(Q583&lt;&gt;"",OR(NOT(ISNUMBER(Q583)),Q583&lt;0)),AND(R583&lt;&gt;"",OR(NOT(ISNUMBER(R583)),R583&lt;0)),AND(S583&lt;&gt;"",OR(NOT(ISNUMBER(S583)),S583&lt;0))),"Check days / cost",IF(AND(I583="Lost time",OR(NOT(ISNUMBER(Q583)),Q583&lt;1)),"Enter lost days",IF(AND(I583="Restricted / modified work",OR(NOT(ISNUMBER(R583)),R583&lt;1)),"Enter restricted days",IF(AND(Z583="Closed",NOT(ISNUMBER(AB583))),"Enter closure date",IF(AND(ISNUMBER(AB583),OR(AB583&lt;C583,AB583&gt;TODAY())),"Check closure date","Ready"))))))))))))))</f>
        <v/>
      </c>
    </row>
    <row r="584" spans="1:37" ht="24.95" customHeight="1">
      <c r="A584" s="23"/>
      <c r="B584" s="23"/>
      <c r="C584" s="24"/>
      <c r="D584" s="25"/>
      <c r="E584" s="26"/>
      <c r="F584" s="26"/>
      <c r="G584" s="26"/>
      <c r="H584" s="26"/>
      <c r="I584" s="26"/>
      <c r="J584" s="26"/>
      <c r="K584" s="26"/>
      <c r="L584" s="26"/>
      <c r="M584" s="26"/>
      <c r="N584" s="26"/>
      <c r="O584" s="26"/>
      <c r="P584" s="26"/>
      <c r="Q584" s="27"/>
      <c r="R584" s="27"/>
      <c r="S584" s="28"/>
      <c r="T584" s="26"/>
      <c r="U584" s="26"/>
      <c r="V584" s="26"/>
      <c r="W584" s="26"/>
      <c r="X584" s="26"/>
      <c r="Y584" s="26"/>
      <c r="Z584" s="26"/>
      <c r="AA584" s="26"/>
      <c r="AB584" s="24"/>
      <c r="AC584" s="26"/>
      <c r="AD584" s="15" t="str">
        <f t="shared" si="48"/>
        <v/>
      </c>
      <c r="AE584" s="16" t="str">
        <f t="shared" si="49"/>
        <v/>
      </c>
      <c r="AF584" s="15" t="str">
        <f t="shared" si="50"/>
        <v/>
      </c>
      <c r="AG584" s="15">
        <f t="shared" si="51"/>
        <v>0</v>
      </c>
      <c r="AH584" s="15">
        <f t="shared" si="52"/>
        <v>0</v>
      </c>
      <c r="AI584" s="15" t="str">
        <f t="shared" si="53"/>
        <v/>
      </c>
      <c r="AJ584" s="15" t="str">
        <f>IF(AI584="","",IF(COUNTIFS($AI$9:AI584,AI584)=1,1,0))</f>
        <v/>
      </c>
      <c r="AK584" s="15" t="str">
        <f ca="1">IF(COUNTA(A584:AC584)=0,"",IF(OR(NOT(ISNUMBER(C584)),C584&lt;1),"Missing / invalid date",IF(A584="","Missing case ID",IF(COUNTIFS($A$9:$A$1008,A584)&gt;1,"Duplicate case ID",IF(C584&gt;TODAY(),"Future incident date",IF(OR(E584="",F584="",G584="",H584="",I584="",J584=""),"Complete required fields",IF(OR(AND(E584&lt;&gt;"",COUNTIFS(Setup!$F$13:$F$212,E584)=0),AND(F584&lt;&gt;"",COUNTIFS(Setup!$G$13:$G$212,F584)=0),AND(G584&lt;&gt;"",COUNTIFS(Setup!$H$13:$H$212,G584)=0),AND(H584&lt;&gt;"",COUNTIFS(Setup!$I$13:$I$212,H584)=0),AND(I584&lt;&gt;"",COUNTIFS(Setup!$J$13:$J$212,I584)=0),AND(J584&lt;&gt;"",COUNTIFS(Setup!$K$13:$K$212,J584)=0),AND(K584&lt;&gt;"",COUNTIFS(Setup!$L$13:$L$212,K584)=0),AND(L584&lt;&gt;"",COUNTIFS(Setup!$M$13:$M$212,L584)=0),AND(M584&lt;&gt;"",COUNTIFS(Setup!$N$13:$N$212,M584)=0),AND(N584&lt;&gt;"",COUNTIFS(Setup!$O$13:$O$212,N584)=0),AND(O584&lt;&gt;"",COUNTIFS(Setup!$P$13:$P$212,O584)=0),AND(P584&lt;&gt;"",COUNTIFS(Setup!$Q$13:$Q$212,P584)=0),AND(V584&lt;&gt;"",COUNTIFS(Setup!$R$13:$R$212,V584)=0),AND(W584&lt;&gt;"",COUNTIFS(Setup!$R$13:$R$212,W584)=0),AND(X584&lt;&gt;"",COUNTIFS(Setup!$S$13:$S$212,X584)=0),AND(Y584&lt;&gt;"",COUNTIFS(Setup!$S$13:$S$212,Y584)=0),AND(Z584&lt;&gt;"",COUNTIFS(Setup!$T$13:$T$212,Z584)=0)),"Use listed categories",IF(J584="Pending","Confirm work-relatedness",IF(COUNTIFS($AI$9:$AI$1008,AI584,$C$9:$C$1008,"&lt;&gt;"&amp;C584)&gt;0,"Event dates disagree",IF(OR(AND(Q584&lt;&gt;"",OR(NOT(ISNUMBER(Q584)),Q584&lt;0)),AND(R584&lt;&gt;"",OR(NOT(ISNUMBER(R584)),R584&lt;0)),AND(S584&lt;&gt;"",OR(NOT(ISNUMBER(S584)),S584&lt;0))),"Check days / cost",IF(AND(I584="Lost time",OR(NOT(ISNUMBER(Q584)),Q584&lt;1)),"Enter lost days",IF(AND(I584="Restricted / modified work",OR(NOT(ISNUMBER(R584)),R584&lt;1)),"Enter restricted days",IF(AND(Z584="Closed",NOT(ISNUMBER(AB584))),"Enter closure date",IF(AND(ISNUMBER(AB584),OR(AB584&lt;C584,AB584&gt;TODAY())),"Check closure date","Ready"))))))))))))))</f>
        <v/>
      </c>
    </row>
    <row r="585" spans="1:37" ht="24.95" customHeight="1">
      <c r="A585" s="17"/>
      <c r="B585" s="17"/>
      <c r="C585" s="18"/>
      <c r="D585" s="19"/>
      <c r="E585" s="20"/>
      <c r="F585" s="20"/>
      <c r="G585" s="20"/>
      <c r="H585" s="20"/>
      <c r="I585" s="20"/>
      <c r="J585" s="20"/>
      <c r="K585" s="20"/>
      <c r="L585" s="20"/>
      <c r="M585" s="20"/>
      <c r="N585" s="20"/>
      <c r="O585" s="20"/>
      <c r="P585" s="20"/>
      <c r="Q585" s="21"/>
      <c r="R585" s="21"/>
      <c r="S585" s="22"/>
      <c r="T585" s="20"/>
      <c r="U585" s="20"/>
      <c r="V585" s="20"/>
      <c r="W585" s="20"/>
      <c r="X585" s="20"/>
      <c r="Y585" s="20"/>
      <c r="Z585" s="20"/>
      <c r="AA585" s="20"/>
      <c r="AB585" s="18"/>
      <c r="AC585" s="20"/>
      <c r="AD585" s="15" t="str">
        <f t="shared" ref="AD585:AD648" si="54">IF(ISNUMBER(C585),YEAR(C585),"")</f>
        <v/>
      </c>
      <c r="AE585" s="16" t="str">
        <f t="shared" ref="AE585:AE648" si="55">IF(ISNUMBER(C585),DATE(YEAR(C585),MONTH(C585),1),"")</f>
        <v/>
      </c>
      <c r="AF585" s="15" t="str">
        <f t="shared" ref="AF585:AF648" si="56">IF(ISNUMBER(C585),TEXT(C585,"ddd"),"")</f>
        <v/>
      </c>
      <c r="AG585" s="15">
        <f t="shared" ref="AG585:AG648" si="57">IF(AND(J585="Yes",OR(G585="Employee",G585="Contractor")),IF(OR(I585="Medical treatment",I585="Restricted / modified work",I585="Lost time",I585="Fatality",I585="Other recordable"),1,0),0)</f>
        <v>0</v>
      </c>
      <c r="AH585" s="15">
        <f t="shared" ref="AH585:AH648" si="58">IF(AND(J585="Yes",OR(G585="Employee",G585="Contractor")),IF(OR(I585="Lost time",I585="Fatality"),1,0),0)</f>
        <v>0</v>
      </c>
      <c r="AI585" s="15" t="str">
        <f t="shared" ref="AI585:AI648" si="59">IF(COUNTA(A585:AC585)=0,"",IF(B585="","C:"&amp;A585,"E:"&amp;B585))</f>
        <v/>
      </c>
      <c r="AJ585" s="15" t="str">
        <f>IF(AI585="","",IF(COUNTIFS($AI$9:AI585,AI585)=1,1,0))</f>
        <v/>
      </c>
      <c r="AK585" s="15" t="str">
        <f ca="1">IF(COUNTA(A585:AC585)=0,"",IF(OR(NOT(ISNUMBER(C585)),C585&lt;1),"Missing / invalid date",IF(A585="","Missing case ID",IF(COUNTIFS($A$9:$A$1008,A585)&gt;1,"Duplicate case ID",IF(C585&gt;TODAY(),"Future incident date",IF(OR(E585="",F585="",G585="",H585="",I585="",J585=""),"Complete required fields",IF(OR(AND(E585&lt;&gt;"",COUNTIFS(Setup!$F$13:$F$212,E585)=0),AND(F585&lt;&gt;"",COUNTIFS(Setup!$G$13:$G$212,F585)=0),AND(G585&lt;&gt;"",COUNTIFS(Setup!$H$13:$H$212,G585)=0),AND(H585&lt;&gt;"",COUNTIFS(Setup!$I$13:$I$212,H585)=0),AND(I585&lt;&gt;"",COUNTIFS(Setup!$J$13:$J$212,I585)=0),AND(J585&lt;&gt;"",COUNTIFS(Setup!$K$13:$K$212,J585)=0),AND(K585&lt;&gt;"",COUNTIFS(Setup!$L$13:$L$212,K585)=0),AND(L585&lt;&gt;"",COUNTIFS(Setup!$M$13:$M$212,L585)=0),AND(M585&lt;&gt;"",COUNTIFS(Setup!$N$13:$N$212,M585)=0),AND(N585&lt;&gt;"",COUNTIFS(Setup!$O$13:$O$212,N585)=0),AND(O585&lt;&gt;"",COUNTIFS(Setup!$P$13:$P$212,O585)=0),AND(P585&lt;&gt;"",COUNTIFS(Setup!$Q$13:$Q$212,P585)=0),AND(V585&lt;&gt;"",COUNTIFS(Setup!$R$13:$R$212,V585)=0),AND(W585&lt;&gt;"",COUNTIFS(Setup!$R$13:$R$212,W585)=0),AND(X585&lt;&gt;"",COUNTIFS(Setup!$S$13:$S$212,X585)=0),AND(Y585&lt;&gt;"",COUNTIFS(Setup!$S$13:$S$212,Y585)=0),AND(Z585&lt;&gt;"",COUNTIFS(Setup!$T$13:$T$212,Z585)=0)),"Use listed categories",IF(J585="Pending","Confirm work-relatedness",IF(COUNTIFS($AI$9:$AI$1008,AI585,$C$9:$C$1008,"&lt;&gt;"&amp;C585)&gt;0,"Event dates disagree",IF(OR(AND(Q585&lt;&gt;"",OR(NOT(ISNUMBER(Q585)),Q585&lt;0)),AND(R585&lt;&gt;"",OR(NOT(ISNUMBER(R585)),R585&lt;0)),AND(S585&lt;&gt;"",OR(NOT(ISNUMBER(S585)),S585&lt;0))),"Check days / cost",IF(AND(I585="Lost time",OR(NOT(ISNUMBER(Q585)),Q585&lt;1)),"Enter lost days",IF(AND(I585="Restricted / modified work",OR(NOT(ISNUMBER(R585)),R585&lt;1)),"Enter restricted days",IF(AND(Z585="Closed",NOT(ISNUMBER(AB585))),"Enter closure date",IF(AND(ISNUMBER(AB585),OR(AB585&lt;C585,AB585&gt;TODAY())),"Check closure date","Ready"))))))))))))))</f>
        <v/>
      </c>
    </row>
    <row r="586" spans="1:37" ht="24.95" customHeight="1">
      <c r="A586" s="23"/>
      <c r="B586" s="23"/>
      <c r="C586" s="24"/>
      <c r="D586" s="25"/>
      <c r="E586" s="26"/>
      <c r="F586" s="26"/>
      <c r="G586" s="26"/>
      <c r="H586" s="26"/>
      <c r="I586" s="26"/>
      <c r="J586" s="26"/>
      <c r="K586" s="26"/>
      <c r="L586" s="26"/>
      <c r="M586" s="26"/>
      <c r="N586" s="26"/>
      <c r="O586" s="26"/>
      <c r="P586" s="26"/>
      <c r="Q586" s="27"/>
      <c r="R586" s="27"/>
      <c r="S586" s="28"/>
      <c r="T586" s="26"/>
      <c r="U586" s="26"/>
      <c r="V586" s="26"/>
      <c r="W586" s="26"/>
      <c r="X586" s="26"/>
      <c r="Y586" s="26"/>
      <c r="Z586" s="26"/>
      <c r="AA586" s="26"/>
      <c r="AB586" s="24"/>
      <c r="AC586" s="26"/>
      <c r="AD586" s="15" t="str">
        <f t="shared" si="54"/>
        <v/>
      </c>
      <c r="AE586" s="16" t="str">
        <f t="shared" si="55"/>
        <v/>
      </c>
      <c r="AF586" s="15" t="str">
        <f t="shared" si="56"/>
        <v/>
      </c>
      <c r="AG586" s="15">
        <f t="shared" si="57"/>
        <v>0</v>
      </c>
      <c r="AH586" s="15">
        <f t="shared" si="58"/>
        <v>0</v>
      </c>
      <c r="AI586" s="15" t="str">
        <f t="shared" si="59"/>
        <v/>
      </c>
      <c r="AJ586" s="15" t="str">
        <f>IF(AI586="","",IF(COUNTIFS($AI$9:AI586,AI586)=1,1,0))</f>
        <v/>
      </c>
      <c r="AK586" s="15" t="str">
        <f ca="1">IF(COUNTA(A586:AC586)=0,"",IF(OR(NOT(ISNUMBER(C586)),C586&lt;1),"Missing / invalid date",IF(A586="","Missing case ID",IF(COUNTIFS($A$9:$A$1008,A586)&gt;1,"Duplicate case ID",IF(C586&gt;TODAY(),"Future incident date",IF(OR(E586="",F586="",G586="",H586="",I586="",J586=""),"Complete required fields",IF(OR(AND(E586&lt;&gt;"",COUNTIFS(Setup!$F$13:$F$212,E586)=0),AND(F586&lt;&gt;"",COUNTIFS(Setup!$G$13:$G$212,F586)=0),AND(G586&lt;&gt;"",COUNTIFS(Setup!$H$13:$H$212,G586)=0),AND(H586&lt;&gt;"",COUNTIFS(Setup!$I$13:$I$212,H586)=0),AND(I586&lt;&gt;"",COUNTIFS(Setup!$J$13:$J$212,I586)=0),AND(J586&lt;&gt;"",COUNTIFS(Setup!$K$13:$K$212,J586)=0),AND(K586&lt;&gt;"",COUNTIFS(Setup!$L$13:$L$212,K586)=0),AND(L586&lt;&gt;"",COUNTIFS(Setup!$M$13:$M$212,L586)=0),AND(M586&lt;&gt;"",COUNTIFS(Setup!$N$13:$N$212,M586)=0),AND(N586&lt;&gt;"",COUNTIFS(Setup!$O$13:$O$212,N586)=0),AND(O586&lt;&gt;"",COUNTIFS(Setup!$P$13:$P$212,O586)=0),AND(P586&lt;&gt;"",COUNTIFS(Setup!$Q$13:$Q$212,P586)=0),AND(V586&lt;&gt;"",COUNTIFS(Setup!$R$13:$R$212,V586)=0),AND(W586&lt;&gt;"",COUNTIFS(Setup!$R$13:$R$212,W586)=0),AND(X586&lt;&gt;"",COUNTIFS(Setup!$S$13:$S$212,X586)=0),AND(Y586&lt;&gt;"",COUNTIFS(Setup!$S$13:$S$212,Y586)=0),AND(Z586&lt;&gt;"",COUNTIFS(Setup!$T$13:$T$212,Z586)=0)),"Use listed categories",IF(J586="Pending","Confirm work-relatedness",IF(COUNTIFS($AI$9:$AI$1008,AI586,$C$9:$C$1008,"&lt;&gt;"&amp;C586)&gt;0,"Event dates disagree",IF(OR(AND(Q586&lt;&gt;"",OR(NOT(ISNUMBER(Q586)),Q586&lt;0)),AND(R586&lt;&gt;"",OR(NOT(ISNUMBER(R586)),R586&lt;0)),AND(S586&lt;&gt;"",OR(NOT(ISNUMBER(S586)),S586&lt;0))),"Check days / cost",IF(AND(I586="Lost time",OR(NOT(ISNUMBER(Q586)),Q586&lt;1)),"Enter lost days",IF(AND(I586="Restricted / modified work",OR(NOT(ISNUMBER(R586)),R586&lt;1)),"Enter restricted days",IF(AND(Z586="Closed",NOT(ISNUMBER(AB586))),"Enter closure date",IF(AND(ISNUMBER(AB586),OR(AB586&lt;C586,AB586&gt;TODAY())),"Check closure date","Ready"))))))))))))))</f>
        <v/>
      </c>
    </row>
    <row r="587" spans="1:37" ht="24.95" customHeight="1">
      <c r="A587" s="17"/>
      <c r="B587" s="17"/>
      <c r="C587" s="18"/>
      <c r="D587" s="19"/>
      <c r="E587" s="20"/>
      <c r="F587" s="20"/>
      <c r="G587" s="20"/>
      <c r="H587" s="20"/>
      <c r="I587" s="20"/>
      <c r="J587" s="20"/>
      <c r="K587" s="20"/>
      <c r="L587" s="20"/>
      <c r="M587" s="20"/>
      <c r="N587" s="20"/>
      <c r="O587" s="20"/>
      <c r="P587" s="20"/>
      <c r="Q587" s="21"/>
      <c r="R587" s="21"/>
      <c r="S587" s="22"/>
      <c r="T587" s="20"/>
      <c r="U587" s="20"/>
      <c r="V587" s="20"/>
      <c r="W587" s="20"/>
      <c r="X587" s="20"/>
      <c r="Y587" s="20"/>
      <c r="Z587" s="20"/>
      <c r="AA587" s="20"/>
      <c r="AB587" s="18"/>
      <c r="AC587" s="20"/>
      <c r="AD587" s="15" t="str">
        <f t="shared" si="54"/>
        <v/>
      </c>
      <c r="AE587" s="16" t="str">
        <f t="shared" si="55"/>
        <v/>
      </c>
      <c r="AF587" s="15" t="str">
        <f t="shared" si="56"/>
        <v/>
      </c>
      <c r="AG587" s="15">
        <f t="shared" si="57"/>
        <v>0</v>
      </c>
      <c r="AH587" s="15">
        <f t="shared" si="58"/>
        <v>0</v>
      </c>
      <c r="AI587" s="15" t="str">
        <f t="shared" si="59"/>
        <v/>
      </c>
      <c r="AJ587" s="15" t="str">
        <f>IF(AI587="","",IF(COUNTIFS($AI$9:AI587,AI587)=1,1,0))</f>
        <v/>
      </c>
      <c r="AK587" s="15" t="str">
        <f ca="1">IF(COUNTA(A587:AC587)=0,"",IF(OR(NOT(ISNUMBER(C587)),C587&lt;1),"Missing / invalid date",IF(A587="","Missing case ID",IF(COUNTIFS($A$9:$A$1008,A587)&gt;1,"Duplicate case ID",IF(C587&gt;TODAY(),"Future incident date",IF(OR(E587="",F587="",G587="",H587="",I587="",J587=""),"Complete required fields",IF(OR(AND(E587&lt;&gt;"",COUNTIFS(Setup!$F$13:$F$212,E587)=0),AND(F587&lt;&gt;"",COUNTIFS(Setup!$G$13:$G$212,F587)=0),AND(G587&lt;&gt;"",COUNTIFS(Setup!$H$13:$H$212,G587)=0),AND(H587&lt;&gt;"",COUNTIFS(Setup!$I$13:$I$212,H587)=0),AND(I587&lt;&gt;"",COUNTIFS(Setup!$J$13:$J$212,I587)=0),AND(J587&lt;&gt;"",COUNTIFS(Setup!$K$13:$K$212,J587)=0),AND(K587&lt;&gt;"",COUNTIFS(Setup!$L$13:$L$212,K587)=0),AND(L587&lt;&gt;"",COUNTIFS(Setup!$M$13:$M$212,L587)=0),AND(M587&lt;&gt;"",COUNTIFS(Setup!$N$13:$N$212,M587)=0),AND(N587&lt;&gt;"",COUNTIFS(Setup!$O$13:$O$212,N587)=0),AND(O587&lt;&gt;"",COUNTIFS(Setup!$P$13:$P$212,O587)=0),AND(P587&lt;&gt;"",COUNTIFS(Setup!$Q$13:$Q$212,P587)=0),AND(V587&lt;&gt;"",COUNTIFS(Setup!$R$13:$R$212,V587)=0),AND(W587&lt;&gt;"",COUNTIFS(Setup!$R$13:$R$212,W587)=0),AND(X587&lt;&gt;"",COUNTIFS(Setup!$S$13:$S$212,X587)=0),AND(Y587&lt;&gt;"",COUNTIFS(Setup!$S$13:$S$212,Y587)=0),AND(Z587&lt;&gt;"",COUNTIFS(Setup!$T$13:$T$212,Z587)=0)),"Use listed categories",IF(J587="Pending","Confirm work-relatedness",IF(COUNTIFS($AI$9:$AI$1008,AI587,$C$9:$C$1008,"&lt;&gt;"&amp;C587)&gt;0,"Event dates disagree",IF(OR(AND(Q587&lt;&gt;"",OR(NOT(ISNUMBER(Q587)),Q587&lt;0)),AND(R587&lt;&gt;"",OR(NOT(ISNUMBER(R587)),R587&lt;0)),AND(S587&lt;&gt;"",OR(NOT(ISNUMBER(S587)),S587&lt;0))),"Check days / cost",IF(AND(I587="Lost time",OR(NOT(ISNUMBER(Q587)),Q587&lt;1)),"Enter lost days",IF(AND(I587="Restricted / modified work",OR(NOT(ISNUMBER(R587)),R587&lt;1)),"Enter restricted days",IF(AND(Z587="Closed",NOT(ISNUMBER(AB587))),"Enter closure date",IF(AND(ISNUMBER(AB587),OR(AB587&lt;C587,AB587&gt;TODAY())),"Check closure date","Ready"))))))))))))))</f>
        <v/>
      </c>
    </row>
    <row r="588" spans="1:37" ht="24.95" customHeight="1">
      <c r="A588" s="23"/>
      <c r="B588" s="23"/>
      <c r="C588" s="24"/>
      <c r="D588" s="25"/>
      <c r="E588" s="26"/>
      <c r="F588" s="26"/>
      <c r="G588" s="26"/>
      <c r="H588" s="26"/>
      <c r="I588" s="26"/>
      <c r="J588" s="26"/>
      <c r="K588" s="26"/>
      <c r="L588" s="26"/>
      <c r="M588" s="26"/>
      <c r="N588" s="26"/>
      <c r="O588" s="26"/>
      <c r="P588" s="26"/>
      <c r="Q588" s="27"/>
      <c r="R588" s="27"/>
      <c r="S588" s="28"/>
      <c r="T588" s="26"/>
      <c r="U588" s="26"/>
      <c r="V588" s="26"/>
      <c r="W588" s="26"/>
      <c r="X588" s="26"/>
      <c r="Y588" s="26"/>
      <c r="Z588" s="26"/>
      <c r="AA588" s="26"/>
      <c r="AB588" s="24"/>
      <c r="AC588" s="26"/>
      <c r="AD588" s="15" t="str">
        <f t="shared" si="54"/>
        <v/>
      </c>
      <c r="AE588" s="16" t="str">
        <f t="shared" si="55"/>
        <v/>
      </c>
      <c r="AF588" s="15" t="str">
        <f t="shared" si="56"/>
        <v/>
      </c>
      <c r="AG588" s="15">
        <f t="shared" si="57"/>
        <v>0</v>
      </c>
      <c r="AH588" s="15">
        <f t="shared" si="58"/>
        <v>0</v>
      </c>
      <c r="AI588" s="15" t="str">
        <f t="shared" si="59"/>
        <v/>
      </c>
      <c r="AJ588" s="15" t="str">
        <f>IF(AI588="","",IF(COUNTIFS($AI$9:AI588,AI588)=1,1,0))</f>
        <v/>
      </c>
      <c r="AK588" s="15" t="str">
        <f ca="1">IF(COUNTA(A588:AC588)=0,"",IF(OR(NOT(ISNUMBER(C588)),C588&lt;1),"Missing / invalid date",IF(A588="","Missing case ID",IF(COUNTIFS($A$9:$A$1008,A588)&gt;1,"Duplicate case ID",IF(C588&gt;TODAY(),"Future incident date",IF(OR(E588="",F588="",G588="",H588="",I588="",J588=""),"Complete required fields",IF(OR(AND(E588&lt;&gt;"",COUNTIFS(Setup!$F$13:$F$212,E588)=0),AND(F588&lt;&gt;"",COUNTIFS(Setup!$G$13:$G$212,F588)=0),AND(G588&lt;&gt;"",COUNTIFS(Setup!$H$13:$H$212,G588)=0),AND(H588&lt;&gt;"",COUNTIFS(Setup!$I$13:$I$212,H588)=0),AND(I588&lt;&gt;"",COUNTIFS(Setup!$J$13:$J$212,I588)=0),AND(J588&lt;&gt;"",COUNTIFS(Setup!$K$13:$K$212,J588)=0),AND(K588&lt;&gt;"",COUNTIFS(Setup!$L$13:$L$212,K588)=0),AND(L588&lt;&gt;"",COUNTIFS(Setup!$M$13:$M$212,L588)=0),AND(M588&lt;&gt;"",COUNTIFS(Setup!$N$13:$N$212,M588)=0),AND(N588&lt;&gt;"",COUNTIFS(Setup!$O$13:$O$212,N588)=0),AND(O588&lt;&gt;"",COUNTIFS(Setup!$P$13:$P$212,O588)=0),AND(P588&lt;&gt;"",COUNTIFS(Setup!$Q$13:$Q$212,P588)=0),AND(V588&lt;&gt;"",COUNTIFS(Setup!$R$13:$R$212,V588)=0),AND(W588&lt;&gt;"",COUNTIFS(Setup!$R$13:$R$212,W588)=0),AND(X588&lt;&gt;"",COUNTIFS(Setup!$S$13:$S$212,X588)=0),AND(Y588&lt;&gt;"",COUNTIFS(Setup!$S$13:$S$212,Y588)=0),AND(Z588&lt;&gt;"",COUNTIFS(Setup!$T$13:$T$212,Z588)=0)),"Use listed categories",IF(J588="Pending","Confirm work-relatedness",IF(COUNTIFS($AI$9:$AI$1008,AI588,$C$9:$C$1008,"&lt;&gt;"&amp;C588)&gt;0,"Event dates disagree",IF(OR(AND(Q588&lt;&gt;"",OR(NOT(ISNUMBER(Q588)),Q588&lt;0)),AND(R588&lt;&gt;"",OR(NOT(ISNUMBER(R588)),R588&lt;0)),AND(S588&lt;&gt;"",OR(NOT(ISNUMBER(S588)),S588&lt;0))),"Check days / cost",IF(AND(I588="Lost time",OR(NOT(ISNUMBER(Q588)),Q588&lt;1)),"Enter lost days",IF(AND(I588="Restricted / modified work",OR(NOT(ISNUMBER(R588)),R588&lt;1)),"Enter restricted days",IF(AND(Z588="Closed",NOT(ISNUMBER(AB588))),"Enter closure date",IF(AND(ISNUMBER(AB588),OR(AB588&lt;C588,AB588&gt;TODAY())),"Check closure date","Ready"))))))))))))))</f>
        <v/>
      </c>
    </row>
    <row r="589" spans="1:37" ht="24.95" customHeight="1">
      <c r="A589" s="17"/>
      <c r="B589" s="17"/>
      <c r="C589" s="18"/>
      <c r="D589" s="19"/>
      <c r="E589" s="20"/>
      <c r="F589" s="20"/>
      <c r="G589" s="20"/>
      <c r="H589" s="20"/>
      <c r="I589" s="20"/>
      <c r="J589" s="20"/>
      <c r="K589" s="20"/>
      <c r="L589" s="20"/>
      <c r="M589" s="20"/>
      <c r="N589" s="20"/>
      <c r="O589" s="20"/>
      <c r="P589" s="20"/>
      <c r="Q589" s="21"/>
      <c r="R589" s="21"/>
      <c r="S589" s="22"/>
      <c r="T589" s="20"/>
      <c r="U589" s="20"/>
      <c r="V589" s="20"/>
      <c r="W589" s="20"/>
      <c r="X589" s="20"/>
      <c r="Y589" s="20"/>
      <c r="Z589" s="20"/>
      <c r="AA589" s="20"/>
      <c r="AB589" s="18"/>
      <c r="AC589" s="20"/>
      <c r="AD589" s="15" t="str">
        <f t="shared" si="54"/>
        <v/>
      </c>
      <c r="AE589" s="16" t="str">
        <f t="shared" si="55"/>
        <v/>
      </c>
      <c r="AF589" s="15" t="str">
        <f t="shared" si="56"/>
        <v/>
      </c>
      <c r="AG589" s="15">
        <f t="shared" si="57"/>
        <v>0</v>
      </c>
      <c r="AH589" s="15">
        <f t="shared" si="58"/>
        <v>0</v>
      </c>
      <c r="AI589" s="15" t="str">
        <f t="shared" si="59"/>
        <v/>
      </c>
      <c r="AJ589" s="15" t="str">
        <f>IF(AI589="","",IF(COUNTIFS($AI$9:AI589,AI589)=1,1,0))</f>
        <v/>
      </c>
      <c r="AK589" s="15" t="str">
        <f ca="1">IF(COUNTA(A589:AC589)=0,"",IF(OR(NOT(ISNUMBER(C589)),C589&lt;1),"Missing / invalid date",IF(A589="","Missing case ID",IF(COUNTIFS($A$9:$A$1008,A589)&gt;1,"Duplicate case ID",IF(C589&gt;TODAY(),"Future incident date",IF(OR(E589="",F589="",G589="",H589="",I589="",J589=""),"Complete required fields",IF(OR(AND(E589&lt;&gt;"",COUNTIFS(Setup!$F$13:$F$212,E589)=0),AND(F589&lt;&gt;"",COUNTIFS(Setup!$G$13:$G$212,F589)=0),AND(G589&lt;&gt;"",COUNTIFS(Setup!$H$13:$H$212,G589)=0),AND(H589&lt;&gt;"",COUNTIFS(Setup!$I$13:$I$212,H589)=0),AND(I589&lt;&gt;"",COUNTIFS(Setup!$J$13:$J$212,I589)=0),AND(J589&lt;&gt;"",COUNTIFS(Setup!$K$13:$K$212,J589)=0),AND(K589&lt;&gt;"",COUNTIFS(Setup!$L$13:$L$212,K589)=0),AND(L589&lt;&gt;"",COUNTIFS(Setup!$M$13:$M$212,L589)=0),AND(M589&lt;&gt;"",COUNTIFS(Setup!$N$13:$N$212,M589)=0),AND(N589&lt;&gt;"",COUNTIFS(Setup!$O$13:$O$212,N589)=0),AND(O589&lt;&gt;"",COUNTIFS(Setup!$P$13:$P$212,O589)=0),AND(P589&lt;&gt;"",COUNTIFS(Setup!$Q$13:$Q$212,P589)=0),AND(V589&lt;&gt;"",COUNTIFS(Setup!$R$13:$R$212,V589)=0),AND(W589&lt;&gt;"",COUNTIFS(Setup!$R$13:$R$212,W589)=0),AND(X589&lt;&gt;"",COUNTIFS(Setup!$S$13:$S$212,X589)=0),AND(Y589&lt;&gt;"",COUNTIFS(Setup!$S$13:$S$212,Y589)=0),AND(Z589&lt;&gt;"",COUNTIFS(Setup!$T$13:$T$212,Z589)=0)),"Use listed categories",IF(J589="Pending","Confirm work-relatedness",IF(COUNTIFS($AI$9:$AI$1008,AI589,$C$9:$C$1008,"&lt;&gt;"&amp;C589)&gt;0,"Event dates disagree",IF(OR(AND(Q589&lt;&gt;"",OR(NOT(ISNUMBER(Q589)),Q589&lt;0)),AND(R589&lt;&gt;"",OR(NOT(ISNUMBER(R589)),R589&lt;0)),AND(S589&lt;&gt;"",OR(NOT(ISNUMBER(S589)),S589&lt;0))),"Check days / cost",IF(AND(I589="Lost time",OR(NOT(ISNUMBER(Q589)),Q589&lt;1)),"Enter lost days",IF(AND(I589="Restricted / modified work",OR(NOT(ISNUMBER(R589)),R589&lt;1)),"Enter restricted days",IF(AND(Z589="Closed",NOT(ISNUMBER(AB589))),"Enter closure date",IF(AND(ISNUMBER(AB589),OR(AB589&lt;C589,AB589&gt;TODAY())),"Check closure date","Ready"))))))))))))))</f>
        <v/>
      </c>
    </row>
    <row r="590" spans="1:37" ht="24.95" customHeight="1">
      <c r="A590" s="23"/>
      <c r="B590" s="23"/>
      <c r="C590" s="24"/>
      <c r="D590" s="25"/>
      <c r="E590" s="26"/>
      <c r="F590" s="26"/>
      <c r="G590" s="26"/>
      <c r="H590" s="26"/>
      <c r="I590" s="26"/>
      <c r="J590" s="26"/>
      <c r="K590" s="26"/>
      <c r="L590" s="26"/>
      <c r="M590" s="26"/>
      <c r="N590" s="26"/>
      <c r="O590" s="26"/>
      <c r="P590" s="26"/>
      <c r="Q590" s="27"/>
      <c r="R590" s="27"/>
      <c r="S590" s="28"/>
      <c r="T590" s="26"/>
      <c r="U590" s="26"/>
      <c r="V590" s="26"/>
      <c r="W590" s="26"/>
      <c r="X590" s="26"/>
      <c r="Y590" s="26"/>
      <c r="Z590" s="26"/>
      <c r="AA590" s="26"/>
      <c r="AB590" s="24"/>
      <c r="AC590" s="26"/>
      <c r="AD590" s="15" t="str">
        <f t="shared" si="54"/>
        <v/>
      </c>
      <c r="AE590" s="16" t="str">
        <f t="shared" si="55"/>
        <v/>
      </c>
      <c r="AF590" s="15" t="str">
        <f t="shared" si="56"/>
        <v/>
      </c>
      <c r="AG590" s="15">
        <f t="shared" si="57"/>
        <v>0</v>
      </c>
      <c r="AH590" s="15">
        <f t="shared" si="58"/>
        <v>0</v>
      </c>
      <c r="AI590" s="15" t="str">
        <f t="shared" si="59"/>
        <v/>
      </c>
      <c r="AJ590" s="15" t="str">
        <f>IF(AI590="","",IF(COUNTIFS($AI$9:AI590,AI590)=1,1,0))</f>
        <v/>
      </c>
      <c r="AK590" s="15" t="str">
        <f ca="1">IF(COUNTA(A590:AC590)=0,"",IF(OR(NOT(ISNUMBER(C590)),C590&lt;1),"Missing / invalid date",IF(A590="","Missing case ID",IF(COUNTIFS($A$9:$A$1008,A590)&gt;1,"Duplicate case ID",IF(C590&gt;TODAY(),"Future incident date",IF(OR(E590="",F590="",G590="",H590="",I590="",J590=""),"Complete required fields",IF(OR(AND(E590&lt;&gt;"",COUNTIFS(Setup!$F$13:$F$212,E590)=0),AND(F590&lt;&gt;"",COUNTIFS(Setup!$G$13:$G$212,F590)=0),AND(G590&lt;&gt;"",COUNTIFS(Setup!$H$13:$H$212,G590)=0),AND(H590&lt;&gt;"",COUNTIFS(Setup!$I$13:$I$212,H590)=0),AND(I590&lt;&gt;"",COUNTIFS(Setup!$J$13:$J$212,I590)=0),AND(J590&lt;&gt;"",COUNTIFS(Setup!$K$13:$K$212,J590)=0),AND(K590&lt;&gt;"",COUNTIFS(Setup!$L$13:$L$212,K590)=0),AND(L590&lt;&gt;"",COUNTIFS(Setup!$M$13:$M$212,L590)=0),AND(M590&lt;&gt;"",COUNTIFS(Setup!$N$13:$N$212,M590)=0),AND(N590&lt;&gt;"",COUNTIFS(Setup!$O$13:$O$212,N590)=0),AND(O590&lt;&gt;"",COUNTIFS(Setup!$P$13:$P$212,O590)=0),AND(P590&lt;&gt;"",COUNTIFS(Setup!$Q$13:$Q$212,P590)=0),AND(V590&lt;&gt;"",COUNTIFS(Setup!$R$13:$R$212,V590)=0),AND(W590&lt;&gt;"",COUNTIFS(Setup!$R$13:$R$212,W590)=0),AND(X590&lt;&gt;"",COUNTIFS(Setup!$S$13:$S$212,X590)=0),AND(Y590&lt;&gt;"",COUNTIFS(Setup!$S$13:$S$212,Y590)=0),AND(Z590&lt;&gt;"",COUNTIFS(Setup!$T$13:$T$212,Z590)=0)),"Use listed categories",IF(J590="Pending","Confirm work-relatedness",IF(COUNTIFS($AI$9:$AI$1008,AI590,$C$9:$C$1008,"&lt;&gt;"&amp;C590)&gt;0,"Event dates disagree",IF(OR(AND(Q590&lt;&gt;"",OR(NOT(ISNUMBER(Q590)),Q590&lt;0)),AND(R590&lt;&gt;"",OR(NOT(ISNUMBER(R590)),R590&lt;0)),AND(S590&lt;&gt;"",OR(NOT(ISNUMBER(S590)),S590&lt;0))),"Check days / cost",IF(AND(I590="Lost time",OR(NOT(ISNUMBER(Q590)),Q590&lt;1)),"Enter lost days",IF(AND(I590="Restricted / modified work",OR(NOT(ISNUMBER(R590)),R590&lt;1)),"Enter restricted days",IF(AND(Z590="Closed",NOT(ISNUMBER(AB590))),"Enter closure date",IF(AND(ISNUMBER(AB590),OR(AB590&lt;C590,AB590&gt;TODAY())),"Check closure date","Ready"))))))))))))))</f>
        <v/>
      </c>
    </row>
    <row r="591" spans="1:37" ht="24.95" customHeight="1">
      <c r="A591" s="17"/>
      <c r="B591" s="17"/>
      <c r="C591" s="18"/>
      <c r="D591" s="19"/>
      <c r="E591" s="20"/>
      <c r="F591" s="20"/>
      <c r="G591" s="20"/>
      <c r="H591" s="20"/>
      <c r="I591" s="20"/>
      <c r="J591" s="20"/>
      <c r="K591" s="20"/>
      <c r="L591" s="20"/>
      <c r="M591" s="20"/>
      <c r="N591" s="20"/>
      <c r="O591" s="20"/>
      <c r="P591" s="20"/>
      <c r="Q591" s="21"/>
      <c r="R591" s="21"/>
      <c r="S591" s="22"/>
      <c r="T591" s="20"/>
      <c r="U591" s="20"/>
      <c r="V591" s="20"/>
      <c r="W591" s="20"/>
      <c r="X591" s="20"/>
      <c r="Y591" s="20"/>
      <c r="Z591" s="20"/>
      <c r="AA591" s="20"/>
      <c r="AB591" s="18"/>
      <c r="AC591" s="20"/>
      <c r="AD591" s="15" t="str">
        <f t="shared" si="54"/>
        <v/>
      </c>
      <c r="AE591" s="16" t="str">
        <f t="shared" si="55"/>
        <v/>
      </c>
      <c r="AF591" s="15" t="str">
        <f t="shared" si="56"/>
        <v/>
      </c>
      <c r="AG591" s="15">
        <f t="shared" si="57"/>
        <v>0</v>
      </c>
      <c r="AH591" s="15">
        <f t="shared" si="58"/>
        <v>0</v>
      </c>
      <c r="AI591" s="15" t="str">
        <f t="shared" si="59"/>
        <v/>
      </c>
      <c r="AJ591" s="15" t="str">
        <f>IF(AI591="","",IF(COUNTIFS($AI$9:AI591,AI591)=1,1,0))</f>
        <v/>
      </c>
      <c r="AK591" s="15" t="str">
        <f ca="1">IF(COUNTA(A591:AC591)=0,"",IF(OR(NOT(ISNUMBER(C591)),C591&lt;1),"Missing / invalid date",IF(A591="","Missing case ID",IF(COUNTIFS($A$9:$A$1008,A591)&gt;1,"Duplicate case ID",IF(C591&gt;TODAY(),"Future incident date",IF(OR(E591="",F591="",G591="",H591="",I591="",J591=""),"Complete required fields",IF(OR(AND(E591&lt;&gt;"",COUNTIFS(Setup!$F$13:$F$212,E591)=0),AND(F591&lt;&gt;"",COUNTIFS(Setup!$G$13:$G$212,F591)=0),AND(G591&lt;&gt;"",COUNTIFS(Setup!$H$13:$H$212,G591)=0),AND(H591&lt;&gt;"",COUNTIFS(Setup!$I$13:$I$212,H591)=0),AND(I591&lt;&gt;"",COUNTIFS(Setup!$J$13:$J$212,I591)=0),AND(J591&lt;&gt;"",COUNTIFS(Setup!$K$13:$K$212,J591)=0),AND(K591&lt;&gt;"",COUNTIFS(Setup!$L$13:$L$212,K591)=0),AND(L591&lt;&gt;"",COUNTIFS(Setup!$M$13:$M$212,L591)=0),AND(M591&lt;&gt;"",COUNTIFS(Setup!$N$13:$N$212,M591)=0),AND(N591&lt;&gt;"",COUNTIFS(Setup!$O$13:$O$212,N591)=0),AND(O591&lt;&gt;"",COUNTIFS(Setup!$P$13:$P$212,O591)=0),AND(P591&lt;&gt;"",COUNTIFS(Setup!$Q$13:$Q$212,P591)=0),AND(V591&lt;&gt;"",COUNTIFS(Setup!$R$13:$R$212,V591)=0),AND(W591&lt;&gt;"",COUNTIFS(Setup!$R$13:$R$212,W591)=0),AND(X591&lt;&gt;"",COUNTIFS(Setup!$S$13:$S$212,X591)=0),AND(Y591&lt;&gt;"",COUNTIFS(Setup!$S$13:$S$212,Y591)=0),AND(Z591&lt;&gt;"",COUNTIFS(Setup!$T$13:$T$212,Z591)=0)),"Use listed categories",IF(J591="Pending","Confirm work-relatedness",IF(COUNTIFS($AI$9:$AI$1008,AI591,$C$9:$C$1008,"&lt;&gt;"&amp;C591)&gt;0,"Event dates disagree",IF(OR(AND(Q591&lt;&gt;"",OR(NOT(ISNUMBER(Q591)),Q591&lt;0)),AND(R591&lt;&gt;"",OR(NOT(ISNUMBER(R591)),R591&lt;0)),AND(S591&lt;&gt;"",OR(NOT(ISNUMBER(S591)),S591&lt;0))),"Check days / cost",IF(AND(I591="Lost time",OR(NOT(ISNUMBER(Q591)),Q591&lt;1)),"Enter lost days",IF(AND(I591="Restricted / modified work",OR(NOT(ISNUMBER(R591)),R591&lt;1)),"Enter restricted days",IF(AND(Z591="Closed",NOT(ISNUMBER(AB591))),"Enter closure date",IF(AND(ISNUMBER(AB591),OR(AB591&lt;C591,AB591&gt;TODAY())),"Check closure date","Ready"))))))))))))))</f>
        <v/>
      </c>
    </row>
    <row r="592" spans="1:37" ht="24.95" customHeight="1">
      <c r="A592" s="23"/>
      <c r="B592" s="23"/>
      <c r="C592" s="24"/>
      <c r="D592" s="25"/>
      <c r="E592" s="26"/>
      <c r="F592" s="26"/>
      <c r="G592" s="26"/>
      <c r="H592" s="26"/>
      <c r="I592" s="26"/>
      <c r="J592" s="26"/>
      <c r="K592" s="26"/>
      <c r="L592" s="26"/>
      <c r="M592" s="26"/>
      <c r="N592" s="26"/>
      <c r="O592" s="26"/>
      <c r="P592" s="26"/>
      <c r="Q592" s="27"/>
      <c r="R592" s="27"/>
      <c r="S592" s="28"/>
      <c r="T592" s="26"/>
      <c r="U592" s="26"/>
      <c r="V592" s="26"/>
      <c r="W592" s="26"/>
      <c r="X592" s="26"/>
      <c r="Y592" s="26"/>
      <c r="Z592" s="26"/>
      <c r="AA592" s="26"/>
      <c r="AB592" s="24"/>
      <c r="AC592" s="26"/>
      <c r="AD592" s="15" t="str">
        <f t="shared" si="54"/>
        <v/>
      </c>
      <c r="AE592" s="16" t="str">
        <f t="shared" si="55"/>
        <v/>
      </c>
      <c r="AF592" s="15" t="str">
        <f t="shared" si="56"/>
        <v/>
      </c>
      <c r="AG592" s="15">
        <f t="shared" si="57"/>
        <v>0</v>
      </c>
      <c r="AH592" s="15">
        <f t="shared" si="58"/>
        <v>0</v>
      </c>
      <c r="AI592" s="15" t="str">
        <f t="shared" si="59"/>
        <v/>
      </c>
      <c r="AJ592" s="15" t="str">
        <f>IF(AI592="","",IF(COUNTIFS($AI$9:AI592,AI592)=1,1,0))</f>
        <v/>
      </c>
      <c r="AK592" s="15" t="str">
        <f ca="1">IF(COUNTA(A592:AC592)=0,"",IF(OR(NOT(ISNUMBER(C592)),C592&lt;1),"Missing / invalid date",IF(A592="","Missing case ID",IF(COUNTIFS($A$9:$A$1008,A592)&gt;1,"Duplicate case ID",IF(C592&gt;TODAY(),"Future incident date",IF(OR(E592="",F592="",G592="",H592="",I592="",J592=""),"Complete required fields",IF(OR(AND(E592&lt;&gt;"",COUNTIFS(Setup!$F$13:$F$212,E592)=0),AND(F592&lt;&gt;"",COUNTIFS(Setup!$G$13:$G$212,F592)=0),AND(G592&lt;&gt;"",COUNTIFS(Setup!$H$13:$H$212,G592)=0),AND(H592&lt;&gt;"",COUNTIFS(Setup!$I$13:$I$212,H592)=0),AND(I592&lt;&gt;"",COUNTIFS(Setup!$J$13:$J$212,I592)=0),AND(J592&lt;&gt;"",COUNTIFS(Setup!$K$13:$K$212,J592)=0),AND(K592&lt;&gt;"",COUNTIFS(Setup!$L$13:$L$212,K592)=0),AND(L592&lt;&gt;"",COUNTIFS(Setup!$M$13:$M$212,L592)=0),AND(M592&lt;&gt;"",COUNTIFS(Setup!$N$13:$N$212,M592)=0),AND(N592&lt;&gt;"",COUNTIFS(Setup!$O$13:$O$212,N592)=0),AND(O592&lt;&gt;"",COUNTIFS(Setup!$P$13:$P$212,O592)=0),AND(P592&lt;&gt;"",COUNTIFS(Setup!$Q$13:$Q$212,P592)=0),AND(V592&lt;&gt;"",COUNTIFS(Setup!$R$13:$R$212,V592)=0),AND(W592&lt;&gt;"",COUNTIFS(Setup!$R$13:$R$212,W592)=0),AND(X592&lt;&gt;"",COUNTIFS(Setup!$S$13:$S$212,X592)=0),AND(Y592&lt;&gt;"",COUNTIFS(Setup!$S$13:$S$212,Y592)=0),AND(Z592&lt;&gt;"",COUNTIFS(Setup!$T$13:$T$212,Z592)=0)),"Use listed categories",IF(J592="Pending","Confirm work-relatedness",IF(COUNTIFS($AI$9:$AI$1008,AI592,$C$9:$C$1008,"&lt;&gt;"&amp;C592)&gt;0,"Event dates disagree",IF(OR(AND(Q592&lt;&gt;"",OR(NOT(ISNUMBER(Q592)),Q592&lt;0)),AND(R592&lt;&gt;"",OR(NOT(ISNUMBER(R592)),R592&lt;0)),AND(S592&lt;&gt;"",OR(NOT(ISNUMBER(S592)),S592&lt;0))),"Check days / cost",IF(AND(I592="Lost time",OR(NOT(ISNUMBER(Q592)),Q592&lt;1)),"Enter lost days",IF(AND(I592="Restricted / modified work",OR(NOT(ISNUMBER(R592)),R592&lt;1)),"Enter restricted days",IF(AND(Z592="Closed",NOT(ISNUMBER(AB592))),"Enter closure date",IF(AND(ISNUMBER(AB592),OR(AB592&lt;C592,AB592&gt;TODAY())),"Check closure date","Ready"))))))))))))))</f>
        <v/>
      </c>
    </row>
    <row r="593" spans="1:37" ht="24.95" customHeight="1">
      <c r="A593" s="17"/>
      <c r="B593" s="17"/>
      <c r="C593" s="18"/>
      <c r="D593" s="19"/>
      <c r="E593" s="20"/>
      <c r="F593" s="20"/>
      <c r="G593" s="20"/>
      <c r="H593" s="20"/>
      <c r="I593" s="20"/>
      <c r="J593" s="20"/>
      <c r="K593" s="20"/>
      <c r="L593" s="20"/>
      <c r="M593" s="20"/>
      <c r="N593" s="20"/>
      <c r="O593" s="20"/>
      <c r="P593" s="20"/>
      <c r="Q593" s="21"/>
      <c r="R593" s="21"/>
      <c r="S593" s="22"/>
      <c r="T593" s="20"/>
      <c r="U593" s="20"/>
      <c r="V593" s="20"/>
      <c r="W593" s="20"/>
      <c r="X593" s="20"/>
      <c r="Y593" s="20"/>
      <c r="Z593" s="20"/>
      <c r="AA593" s="20"/>
      <c r="AB593" s="18"/>
      <c r="AC593" s="20"/>
      <c r="AD593" s="15" t="str">
        <f t="shared" si="54"/>
        <v/>
      </c>
      <c r="AE593" s="16" t="str">
        <f t="shared" si="55"/>
        <v/>
      </c>
      <c r="AF593" s="15" t="str">
        <f t="shared" si="56"/>
        <v/>
      </c>
      <c r="AG593" s="15">
        <f t="shared" si="57"/>
        <v>0</v>
      </c>
      <c r="AH593" s="15">
        <f t="shared" si="58"/>
        <v>0</v>
      </c>
      <c r="AI593" s="15" t="str">
        <f t="shared" si="59"/>
        <v/>
      </c>
      <c r="AJ593" s="15" t="str">
        <f>IF(AI593="","",IF(COUNTIFS($AI$9:AI593,AI593)=1,1,0))</f>
        <v/>
      </c>
      <c r="AK593" s="15" t="str">
        <f ca="1">IF(COUNTA(A593:AC593)=0,"",IF(OR(NOT(ISNUMBER(C593)),C593&lt;1),"Missing / invalid date",IF(A593="","Missing case ID",IF(COUNTIFS($A$9:$A$1008,A593)&gt;1,"Duplicate case ID",IF(C593&gt;TODAY(),"Future incident date",IF(OR(E593="",F593="",G593="",H593="",I593="",J593=""),"Complete required fields",IF(OR(AND(E593&lt;&gt;"",COUNTIFS(Setup!$F$13:$F$212,E593)=0),AND(F593&lt;&gt;"",COUNTIFS(Setup!$G$13:$G$212,F593)=0),AND(G593&lt;&gt;"",COUNTIFS(Setup!$H$13:$H$212,G593)=0),AND(H593&lt;&gt;"",COUNTIFS(Setup!$I$13:$I$212,H593)=0),AND(I593&lt;&gt;"",COUNTIFS(Setup!$J$13:$J$212,I593)=0),AND(J593&lt;&gt;"",COUNTIFS(Setup!$K$13:$K$212,J593)=0),AND(K593&lt;&gt;"",COUNTIFS(Setup!$L$13:$L$212,K593)=0),AND(L593&lt;&gt;"",COUNTIFS(Setup!$M$13:$M$212,L593)=0),AND(M593&lt;&gt;"",COUNTIFS(Setup!$N$13:$N$212,M593)=0),AND(N593&lt;&gt;"",COUNTIFS(Setup!$O$13:$O$212,N593)=0),AND(O593&lt;&gt;"",COUNTIFS(Setup!$P$13:$P$212,O593)=0),AND(P593&lt;&gt;"",COUNTIFS(Setup!$Q$13:$Q$212,P593)=0),AND(V593&lt;&gt;"",COUNTIFS(Setup!$R$13:$R$212,V593)=0),AND(W593&lt;&gt;"",COUNTIFS(Setup!$R$13:$R$212,W593)=0),AND(X593&lt;&gt;"",COUNTIFS(Setup!$S$13:$S$212,X593)=0),AND(Y593&lt;&gt;"",COUNTIFS(Setup!$S$13:$S$212,Y593)=0),AND(Z593&lt;&gt;"",COUNTIFS(Setup!$T$13:$T$212,Z593)=0)),"Use listed categories",IF(J593="Pending","Confirm work-relatedness",IF(COUNTIFS($AI$9:$AI$1008,AI593,$C$9:$C$1008,"&lt;&gt;"&amp;C593)&gt;0,"Event dates disagree",IF(OR(AND(Q593&lt;&gt;"",OR(NOT(ISNUMBER(Q593)),Q593&lt;0)),AND(R593&lt;&gt;"",OR(NOT(ISNUMBER(R593)),R593&lt;0)),AND(S593&lt;&gt;"",OR(NOT(ISNUMBER(S593)),S593&lt;0))),"Check days / cost",IF(AND(I593="Lost time",OR(NOT(ISNUMBER(Q593)),Q593&lt;1)),"Enter lost days",IF(AND(I593="Restricted / modified work",OR(NOT(ISNUMBER(R593)),R593&lt;1)),"Enter restricted days",IF(AND(Z593="Closed",NOT(ISNUMBER(AB593))),"Enter closure date",IF(AND(ISNUMBER(AB593),OR(AB593&lt;C593,AB593&gt;TODAY())),"Check closure date","Ready"))))))))))))))</f>
        <v/>
      </c>
    </row>
    <row r="594" spans="1:37" ht="24.95" customHeight="1">
      <c r="A594" s="23"/>
      <c r="B594" s="23"/>
      <c r="C594" s="24"/>
      <c r="D594" s="25"/>
      <c r="E594" s="26"/>
      <c r="F594" s="26"/>
      <c r="G594" s="26"/>
      <c r="H594" s="26"/>
      <c r="I594" s="26"/>
      <c r="J594" s="26"/>
      <c r="K594" s="26"/>
      <c r="L594" s="26"/>
      <c r="M594" s="26"/>
      <c r="N594" s="26"/>
      <c r="O594" s="26"/>
      <c r="P594" s="26"/>
      <c r="Q594" s="27"/>
      <c r="R594" s="27"/>
      <c r="S594" s="28"/>
      <c r="T594" s="26"/>
      <c r="U594" s="26"/>
      <c r="V594" s="26"/>
      <c r="W594" s="26"/>
      <c r="X594" s="26"/>
      <c r="Y594" s="26"/>
      <c r="Z594" s="26"/>
      <c r="AA594" s="26"/>
      <c r="AB594" s="24"/>
      <c r="AC594" s="26"/>
      <c r="AD594" s="15" t="str">
        <f t="shared" si="54"/>
        <v/>
      </c>
      <c r="AE594" s="16" t="str">
        <f t="shared" si="55"/>
        <v/>
      </c>
      <c r="AF594" s="15" t="str">
        <f t="shared" si="56"/>
        <v/>
      </c>
      <c r="AG594" s="15">
        <f t="shared" si="57"/>
        <v>0</v>
      </c>
      <c r="AH594" s="15">
        <f t="shared" si="58"/>
        <v>0</v>
      </c>
      <c r="AI594" s="15" t="str">
        <f t="shared" si="59"/>
        <v/>
      </c>
      <c r="AJ594" s="15" t="str">
        <f>IF(AI594="","",IF(COUNTIFS($AI$9:AI594,AI594)=1,1,0))</f>
        <v/>
      </c>
      <c r="AK594" s="15" t="str">
        <f ca="1">IF(COUNTA(A594:AC594)=0,"",IF(OR(NOT(ISNUMBER(C594)),C594&lt;1),"Missing / invalid date",IF(A594="","Missing case ID",IF(COUNTIFS($A$9:$A$1008,A594)&gt;1,"Duplicate case ID",IF(C594&gt;TODAY(),"Future incident date",IF(OR(E594="",F594="",G594="",H594="",I594="",J594=""),"Complete required fields",IF(OR(AND(E594&lt;&gt;"",COUNTIFS(Setup!$F$13:$F$212,E594)=0),AND(F594&lt;&gt;"",COUNTIFS(Setup!$G$13:$G$212,F594)=0),AND(G594&lt;&gt;"",COUNTIFS(Setup!$H$13:$H$212,G594)=0),AND(H594&lt;&gt;"",COUNTIFS(Setup!$I$13:$I$212,H594)=0),AND(I594&lt;&gt;"",COUNTIFS(Setup!$J$13:$J$212,I594)=0),AND(J594&lt;&gt;"",COUNTIFS(Setup!$K$13:$K$212,J594)=0),AND(K594&lt;&gt;"",COUNTIFS(Setup!$L$13:$L$212,K594)=0),AND(L594&lt;&gt;"",COUNTIFS(Setup!$M$13:$M$212,L594)=0),AND(M594&lt;&gt;"",COUNTIFS(Setup!$N$13:$N$212,M594)=0),AND(N594&lt;&gt;"",COUNTIFS(Setup!$O$13:$O$212,N594)=0),AND(O594&lt;&gt;"",COUNTIFS(Setup!$P$13:$P$212,O594)=0),AND(P594&lt;&gt;"",COUNTIFS(Setup!$Q$13:$Q$212,P594)=0),AND(V594&lt;&gt;"",COUNTIFS(Setup!$R$13:$R$212,V594)=0),AND(W594&lt;&gt;"",COUNTIFS(Setup!$R$13:$R$212,W594)=0),AND(X594&lt;&gt;"",COUNTIFS(Setup!$S$13:$S$212,X594)=0),AND(Y594&lt;&gt;"",COUNTIFS(Setup!$S$13:$S$212,Y594)=0),AND(Z594&lt;&gt;"",COUNTIFS(Setup!$T$13:$T$212,Z594)=0)),"Use listed categories",IF(J594="Pending","Confirm work-relatedness",IF(COUNTIFS($AI$9:$AI$1008,AI594,$C$9:$C$1008,"&lt;&gt;"&amp;C594)&gt;0,"Event dates disagree",IF(OR(AND(Q594&lt;&gt;"",OR(NOT(ISNUMBER(Q594)),Q594&lt;0)),AND(R594&lt;&gt;"",OR(NOT(ISNUMBER(R594)),R594&lt;0)),AND(S594&lt;&gt;"",OR(NOT(ISNUMBER(S594)),S594&lt;0))),"Check days / cost",IF(AND(I594="Lost time",OR(NOT(ISNUMBER(Q594)),Q594&lt;1)),"Enter lost days",IF(AND(I594="Restricted / modified work",OR(NOT(ISNUMBER(R594)),R594&lt;1)),"Enter restricted days",IF(AND(Z594="Closed",NOT(ISNUMBER(AB594))),"Enter closure date",IF(AND(ISNUMBER(AB594),OR(AB594&lt;C594,AB594&gt;TODAY())),"Check closure date","Ready"))))))))))))))</f>
        <v/>
      </c>
    </row>
    <row r="595" spans="1:37" ht="24.95" customHeight="1">
      <c r="A595" s="17"/>
      <c r="B595" s="17"/>
      <c r="C595" s="18"/>
      <c r="D595" s="19"/>
      <c r="E595" s="20"/>
      <c r="F595" s="20"/>
      <c r="G595" s="20"/>
      <c r="H595" s="20"/>
      <c r="I595" s="20"/>
      <c r="J595" s="20"/>
      <c r="K595" s="20"/>
      <c r="L595" s="20"/>
      <c r="M595" s="20"/>
      <c r="N595" s="20"/>
      <c r="O595" s="20"/>
      <c r="P595" s="20"/>
      <c r="Q595" s="21"/>
      <c r="R595" s="21"/>
      <c r="S595" s="22"/>
      <c r="T595" s="20"/>
      <c r="U595" s="20"/>
      <c r="V595" s="20"/>
      <c r="W595" s="20"/>
      <c r="X595" s="20"/>
      <c r="Y595" s="20"/>
      <c r="Z595" s="20"/>
      <c r="AA595" s="20"/>
      <c r="AB595" s="18"/>
      <c r="AC595" s="20"/>
      <c r="AD595" s="15" t="str">
        <f t="shared" si="54"/>
        <v/>
      </c>
      <c r="AE595" s="16" t="str">
        <f t="shared" si="55"/>
        <v/>
      </c>
      <c r="AF595" s="15" t="str">
        <f t="shared" si="56"/>
        <v/>
      </c>
      <c r="AG595" s="15">
        <f t="shared" si="57"/>
        <v>0</v>
      </c>
      <c r="AH595" s="15">
        <f t="shared" si="58"/>
        <v>0</v>
      </c>
      <c r="AI595" s="15" t="str">
        <f t="shared" si="59"/>
        <v/>
      </c>
      <c r="AJ595" s="15" t="str">
        <f>IF(AI595="","",IF(COUNTIFS($AI$9:AI595,AI595)=1,1,0))</f>
        <v/>
      </c>
      <c r="AK595" s="15" t="str">
        <f ca="1">IF(COUNTA(A595:AC595)=0,"",IF(OR(NOT(ISNUMBER(C595)),C595&lt;1),"Missing / invalid date",IF(A595="","Missing case ID",IF(COUNTIFS($A$9:$A$1008,A595)&gt;1,"Duplicate case ID",IF(C595&gt;TODAY(),"Future incident date",IF(OR(E595="",F595="",G595="",H595="",I595="",J595=""),"Complete required fields",IF(OR(AND(E595&lt;&gt;"",COUNTIFS(Setup!$F$13:$F$212,E595)=0),AND(F595&lt;&gt;"",COUNTIFS(Setup!$G$13:$G$212,F595)=0),AND(G595&lt;&gt;"",COUNTIFS(Setup!$H$13:$H$212,G595)=0),AND(H595&lt;&gt;"",COUNTIFS(Setup!$I$13:$I$212,H595)=0),AND(I595&lt;&gt;"",COUNTIFS(Setup!$J$13:$J$212,I595)=0),AND(J595&lt;&gt;"",COUNTIFS(Setup!$K$13:$K$212,J595)=0),AND(K595&lt;&gt;"",COUNTIFS(Setup!$L$13:$L$212,K595)=0),AND(L595&lt;&gt;"",COUNTIFS(Setup!$M$13:$M$212,L595)=0),AND(M595&lt;&gt;"",COUNTIFS(Setup!$N$13:$N$212,M595)=0),AND(N595&lt;&gt;"",COUNTIFS(Setup!$O$13:$O$212,N595)=0),AND(O595&lt;&gt;"",COUNTIFS(Setup!$P$13:$P$212,O595)=0),AND(P595&lt;&gt;"",COUNTIFS(Setup!$Q$13:$Q$212,P595)=0),AND(V595&lt;&gt;"",COUNTIFS(Setup!$R$13:$R$212,V595)=0),AND(W595&lt;&gt;"",COUNTIFS(Setup!$R$13:$R$212,W595)=0),AND(X595&lt;&gt;"",COUNTIFS(Setup!$S$13:$S$212,X595)=0),AND(Y595&lt;&gt;"",COUNTIFS(Setup!$S$13:$S$212,Y595)=0),AND(Z595&lt;&gt;"",COUNTIFS(Setup!$T$13:$T$212,Z595)=0)),"Use listed categories",IF(J595="Pending","Confirm work-relatedness",IF(COUNTIFS($AI$9:$AI$1008,AI595,$C$9:$C$1008,"&lt;&gt;"&amp;C595)&gt;0,"Event dates disagree",IF(OR(AND(Q595&lt;&gt;"",OR(NOT(ISNUMBER(Q595)),Q595&lt;0)),AND(R595&lt;&gt;"",OR(NOT(ISNUMBER(R595)),R595&lt;0)),AND(S595&lt;&gt;"",OR(NOT(ISNUMBER(S595)),S595&lt;0))),"Check days / cost",IF(AND(I595="Lost time",OR(NOT(ISNUMBER(Q595)),Q595&lt;1)),"Enter lost days",IF(AND(I595="Restricted / modified work",OR(NOT(ISNUMBER(R595)),R595&lt;1)),"Enter restricted days",IF(AND(Z595="Closed",NOT(ISNUMBER(AB595))),"Enter closure date",IF(AND(ISNUMBER(AB595),OR(AB595&lt;C595,AB595&gt;TODAY())),"Check closure date","Ready"))))))))))))))</f>
        <v/>
      </c>
    </row>
    <row r="596" spans="1:37" ht="24.95" customHeight="1">
      <c r="A596" s="23"/>
      <c r="B596" s="23"/>
      <c r="C596" s="24"/>
      <c r="D596" s="25"/>
      <c r="E596" s="26"/>
      <c r="F596" s="26"/>
      <c r="G596" s="26"/>
      <c r="H596" s="26"/>
      <c r="I596" s="26"/>
      <c r="J596" s="26"/>
      <c r="K596" s="26"/>
      <c r="L596" s="26"/>
      <c r="M596" s="26"/>
      <c r="N596" s="26"/>
      <c r="O596" s="26"/>
      <c r="P596" s="26"/>
      <c r="Q596" s="27"/>
      <c r="R596" s="27"/>
      <c r="S596" s="28"/>
      <c r="T596" s="26"/>
      <c r="U596" s="26"/>
      <c r="V596" s="26"/>
      <c r="W596" s="26"/>
      <c r="X596" s="26"/>
      <c r="Y596" s="26"/>
      <c r="Z596" s="26"/>
      <c r="AA596" s="26"/>
      <c r="AB596" s="24"/>
      <c r="AC596" s="26"/>
      <c r="AD596" s="15" t="str">
        <f t="shared" si="54"/>
        <v/>
      </c>
      <c r="AE596" s="16" t="str">
        <f t="shared" si="55"/>
        <v/>
      </c>
      <c r="AF596" s="15" t="str">
        <f t="shared" si="56"/>
        <v/>
      </c>
      <c r="AG596" s="15">
        <f t="shared" si="57"/>
        <v>0</v>
      </c>
      <c r="AH596" s="15">
        <f t="shared" si="58"/>
        <v>0</v>
      </c>
      <c r="AI596" s="15" t="str">
        <f t="shared" si="59"/>
        <v/>
      </c>
      <c r="AJ596" s="15" t="str">
        <f>IF(AI596="","",IF(COUNTIFS($AI$9:AI596,AI596)=1,1,0))</f>
        <v/>
      </c>
      <c r="AK596" s="15" t="str">
        <f ca="1">IF(COUNTA(A596:AC596)=0,"",IF(OR(NOT(ISNUMBER(C596)),C596&lt;1),"Missing / invalid date",IF(A596="","Missing case ID",IF(COUNTIFS($A$9:$A$1008,A596)&gt;1,"Duplicate case ID",IF(C596&gt;TODAY(),"Future incident date",IF(OR(E596="",F596="",G596="",H596="",I596="",J596=""),"Complete required fields",IF(OR(AND(E596&lt;&gt;"",COUNTIFS(Setup!$F$13:$F$212,E596)=0),AND(F596&lt;&gt;"",COUNTIFS(Setup!$G$13:$G$212,F596)=0),AND(G596&lt;&gt;"",COUNTIFS(Setup!$H$13:$H$212,G596)=0),AND(H596&lt;&gt;"",COUNTIFS(Setup!$I$13:$I$212,H596)=0),AND(I596&lt;&gt;"",COUNTIFS(Setup!$J$13:$J$212,I596)=0),AND(J596&lt;&gt;"",COUNTIFS(Setup!$K$13:$K$212,J596)=0),AND(K596&lt;&gt;"",COUNTIFS(Setup!$L$13:$L$212,K596)=0),AND(L596&lt;&gt;"",COUNTIFS(Setup!$M$13:$M$212,L596)=0),AND(M596&lt;&gt;"",COUNTIFS(Setup!$N$13:$N$212,M596)=0),AND(N596&lt;&gt;"",COUNTIFS(Setup!$O$13:$O$212,N596)=0),AND(O596&lt;&gt;"",COUNTIFS(Setup!$P$13:$P$212,O596)=0),AND(P596&lt;&gt;"",COUNTIFS(Setup!$Q$13:$Q$212,P596)=0),AND(V596&lt;&gt;"",COUNTIFS(Setup!$R$13:$R$212,V596)=0),AND(W596&lt;&gt;"",COUNTIFS(Setup!$R$13:$R$212,W596)=0),AND(X596&lt;&gt;"",COUNTIFS(Setup!$S$13:$S$212,X596)=0),AND(Y596&lt;&gt;"",COUNTIFS(Setup!$S$13:$S$212,Y596)=0),AND(Z596&lt;&gt;"",COUNTIFS(Setup!$T$13:$T$212,Z596)=0)),"Use listed categories",IF(J596="Pending","Confirm work-relatedness",IF(COUNTIFS($AI$9:$AI$1008,AI596,$C$9:$C$1008,"&lt;&gt;"&amp;C596)&gt;0,"Event dates disagree",IF(OR(AND(Q596&lt;&gt;"",OR(NOT(ISNUMBER(Q596)),Q596&lt;0)),AND(R596&lt;&gt;"",OR(NOT(ISNUMBER(R596)),R596&lt;0)),AND(S596&lt;&gt;"",OR(NOT(ISNUMBER(S596)),S596&lt;0))),"Check days / cost",IF(AND(I596="Lost time",OR(NOT(ISNUMBER(Q596)),Q596&lt;1)),"Enter lost days",IF(AND(I596="Restricted / modified work",OR(NOT(ISNUMBER(R596)),R596&lt;1)),"Enter restricted days",IF(AND(Z596="Closed",NOT(ISNUMBER(AB596))),"Enter closure date",IF(AND(ISNUMBER(AB596),OR(AB596&lt;C596,AB596&gt;TODAY())),"Check closure date","Ready"))))))))))))))</f>
        <v/>
      </c>
    </row>
    <row r="597" spans="1:37" ht="24.95" customHeight="1">
      <c r="A597" s="17"/>
      <c r="B597" s="17"/>
      <c r="C597" s="18"/>
      <c r="D597" s="19"/>
      <c r="E597" s="20"/>
      <c r="F597" s="20"/>
      <c r="G597" s="20"/>
      <c r="H597" s="20"/>
      <c r="I597" s="20"/>
      <c r="J597" s="20"/>
      <c r="K597" s="20"/>
      <c r="L597" s="20"/>
      <c r="M597" s="20"/>
      <c r="N597" s="20"/>
      <c r="O597" s="20"/>
      <c r="P597" s="20"/>
      <c r="Q597" s="21"/>
      <c r="R597" s="21"/>
      <c r="S597" s="22"/>
      <c r="T597" s="20"/>
      <c r="U597" s="20"/>
      <c r="V597" s="20"/>
      <c r="W597" s="20"/>
      <c r="X597" s="20"/>
      <c r="Y597" s="20"/>
      <c r="Z597" s="20"/>
      <c r="AA597" s="20"/>
      <c r="AB597" s="18"/>
      <c r="AC597" s="20"/>
      <c r="AD597" s="15" t="str">
        <f t="shared" si="54"/>
        <v/>
      </c>
      <c r="AE597" s="16" t="str">
        <f t="shared" si="55"/>
        <v/>
      </c>
      <c r="AF597" s="15" t="str">
        <f t="shared" si="56"/>
        <v/>
      </c>
      <c r="AG597" s="15">
        <f t="shared" si="57"/>
        <v>0</v>
      </c>
      <c r="AH597" s="15">
        <f t="shared" si="58"/>
        <v>0</v>
      </c>
      <c r="AI597" s="15" t="str">
        <f t="shared" si="59"/>
        <v/>
      </c>
      <c r="AJ597" s="15" t="str">
        <f>IF(AI597="","",IF(COUNTIFS($AI$9:AI597,AI597)=1,1,0))</f>
        <v/>
      </c>
      <c r="AK597" s="15" t="str">
        <f ca="1">IF(COUNTA(A597:AC597)=0,"",IF(OR(NOT(ISNUMBER(C597)),C597&lt;1),"Missing / invalid date",IF(A597="","Missing case ID",IF(COUNTIFS($A$9:$A$1008,A597)&gt;1,"Duplicate case ID",IF(C597&gt;TODAY(),"Future incident date",IF(OR(E597="",F597="",G597="",H597="",I597="",J597=""),"Complete required fields",IF(OR(AND(E597&lt;&gt;"",COUNTIFS(Setup!$F$13:$F$212,E597)=0),AND(F597&lt;&gt;"",COUNTIFS(Setup!$G$13:$G$212,F597)=0),AND(G597&lt;&gt;"",COUNTIFS(Setup!$H$13:$H$212,G597)=0),AND(H597&lt;&gt;"",COUNTIFS(Setup!$I$13:$I$212,H597)=0),AND(I597&lt;&gt;"",COUNTIFS(Setup!$J$13:$J$212,I597)=0),AND(J597&lt;&gt;"",COUNTIFS(Setup!$K$13:$K$212,J597)=0),AND(K597&lt;&gt;"",COUNTIFS(Setup!$L$13:$L$212,K597)=0),AND(L597&lt;&gt;"",COUNTIFS(Setup!$M$13:$M$212,L597)=0),AND(M597&lt;&gt;"",COUNTIFS(Setup!$N$13:$N$212,M597)=0),AND(N597&lt;&gt;"",COUNTIFS(Setup!$O$13:$O$212,N597)=0),AND(O597&lt;&gt;"",COUNTIFS(Setup!$P$13:$P$212,O597)=0),AND(P597&lt;&gt;"",COUNTIFS(Setup!$Q$13:$Q$212,P597)=0),AND(V597&lt;&gt;"",COUNTIFS(Setup!$R$13:$R$212,V597)=0),AND(W597&lt;&gt;"",COUNTIFS(Setup!$R$13:$R$212,W597)=0),AND(X597&lt;&gt;"",COUNTIFS(Setup!$S$13:$S$212,X597)=0),AND(Y597&lt;&gt;"",COUNTIFS(Setup!$S$13:$S$212,Y597)=0),AND(Z597&lt;&gt;"",COUNTIFS(Setup!$T$13:$T$212,Z597)=0)),"Use listed categories",IF(J597="Pending","Confirm work-relatedness",IF(COUNTIFS($AI$9:$AI$1008,AI597,$C$9:$C$1008,"&lt;&gt;"&amp;C597)&gt;0,"Event dates disagree",IF(OR(AND(Q597&lt;&gt;"",OR(NOT(ISNUMBER(Q597)),Q597&lt;0)),AND(R597&lt;&gt;"",OR(NOT(ISNUMBER(R597)),R597&lt;0)),AND(S597&lt;&gt;"",OR(NOT(ISNUMBER(S597)),S597&lt;0))),"Check days / cost",IF(AND(I597="Lost time",OR(NOT(ISNUMBER(Q597)),Q597&lt;1)),"Enter lost days",IF(AND(I597="Restricted / modified work",OR(NOT(ISNUMBER(R597)),R597&lt;1)),"Enter restricted days",IF(AND(Z597="Closed",NOT(ISNUMBER(AB597))),"Enter closure date",IF(AND(ISNUMBER(AB597),OR(AB597&lt;C597,AB597&gt;TODAY())),"Check closure date","Ready"))))))))))))))</f>
        <v/>
      </c>
    </row>
    <row r="598" spans="1:37" ht="24.95" customHeight="1">
      <c r="A598" s="23"/>
      <c r="B598" s="23"/>
      <c r="C598" s="24"/>
      <c r="D598" s="25"/>
      <c r="E598" s="26"/>
      <c r="F598" s="26"/>
      <c r="G598" s="26"/>
      <c r="H598" s="26"/>
      <c r="I598" s="26"/>
      <c r="J598" s="26"/>
      <c r="K598" s="26"/>
      <c r="L598" s="26"/>
      <c r="M598" s="26"/>
      <c r="N598" s="26"/>
      <c r="O598" s="26"/>
      <c r="P598" s="26"/>
      <c r="Q598" s="27"/>
      <c r="R598" s="27"/>
      <c r="S598" s="28"/>
      <c r="T598" s="26"/>
      <c r="U598" s="26"/>
      <c r="V598" s="26"/>
      <c r="W598" s="26"/>
      <c r="X598" s="26"/>
      <c r="Y598" s="26"/>
      <c r="Z598" s="26"/>
      <c r="AA598" s="26"/>
      <c r="AB598" s="24"/>
      <c r="AC598" s="26"/>
      <c r="AD598" s="15" t="str">
        <f t="shared" si="54"/>
        <v/>
      </c>
      <c r="AE598" s="16" t="str">
        <f t="shared" si="55"/>
        <v/>
      </c>
      <c r="AF598" s="15" t="str">
        <f t="shared" si="56"/>
        <v/>
      </c>
      <c r="AG598" s="15">
        <f t="shared" si="57"/>
        <v>0</v>
      </c>
      <c r="AH598" s="15">
        <f t="shared" si="58"/>
        <v>0</v>
      </c>
      <c r="AI598" s="15" t="str">
        <f t="shared" si="59"/>
        <v/>
      </c>
      <c r="AJ598" s="15" t="str">
        <f>IF(AI598="","",IF(COUNTIFS($AI$9:AI598,AI598)=1,1,0))</f>
        <v/>
      </c>
      <c r="AK598" s="15" t="str">
        <f ca="1">IF(COUNTA(A598:AC598)=0,"",IF(OR(NOT(ISNUMBER(C598)),C598&lt;1),"Missing / invalid date",IF(A598="","Missing case ID",IF(COUNTIFS($A$9:$A$1008,A598)&gt;1,"Duplicate case ID",IF(C598&gt;TODAY(),"Future incident date",IF(OR(E598="",F598="",G598="",H598="",I598="",J598=""),"Complete required fields",IF(OR(AND(E598&lt;&gt;"",COUNTIFS(Setup!$F$13:$F$212,E598)=0),AND(F598&lt;&gt;"",COUNTIFS(Setup!$G$13:$G$212,F598)=0),AND(G598&lt;&gt;"",COUNTIFS(Setup!$H$13:$H$212,G598)=0),AND(H598&lt;&gt;"",COUNTIFS(Setup!$I$13:$I$212,H598)=0),AND(I598&lt;&gt;"",COUNTIFS(Setup!$J$13:$J$212,I598)=0),AND(J598&lt;&gt;"",COUNTIFS(Setup!$K$13:$K$212,J598)=0),AND(K598&lt;&gt;"",COUNTIFS(Setup!$L$13:$L$212,K598)=0),AND(L598&lt;&gt;"",COUNTIFS(Setup!$M$13:$M$212,L598)=0),AND(M598&lt;&gt;"",COUNTIFS(Setup!$N$13:$N$212,M598)=0),AND(N598&lt;&gt;"",COUNTIFS(Setup!$O$13:$O$212,N598)=0),AND(O598&lt;&gt;"",COUNTIFS(Setup!$P$13:$P$212,O598)=0),AND(P598&lt;&gt;"",COUNTIFS(Setup!$Q$13:$Q$212,P598)=0),AND(V598&lt;&gt;"",COUNTIFS(Setup!$R$13:$R$212,V598)=0),AND(W598&lt;&gt;"",COUNTIFS(Setup!$R$13:$R$212,W598)=0),AND(X598&lt;&gt;"",COUNTIFS(Setup!$S$13:$S$212,X598)=0),AND(Y598&lt;&gt;"",COUNTIFS(Setup!$S$13:$S$212,Y598)=0),AND(Z598&lt;&gt;"",COUNTIFS(Setup!$T$13:$T$212,Z598)=0)),"Use listed categories",IF(J598="Pending","Confirm work-relatedness",IF(COUNTIFS($AI$9:$AI$1008,AI598,$C$9:$C$1008,"&lt;&gt;"&amp;C598)&gt;0,"Event dates disagree",IF(OR(AND(Q598&lt;&gt;"",OR(NOT(ISNUMBER(Q598)),Q598&lt;0)),AND(R598&lt;&gt;"",OR(NOT(ISNUMBER(R598)),R598&lt;0)),AND(S598&lt;&gt;"",OR(NOT(ISNUMBER(S598)),S598&lt;0))),"Check days / cost",IF(AND(I598="Lost time",OR(NOT(ISNUMBER(Q598)),Q598&lt;1)),"Enter lost days",IF(AND(I598="Restricted / modified work",OR(NOT(ISNUMBER(R598)),R598&lt;1)),"Enter restricted days",IF(AND(Z598="Closed",NOT(ISNUMBER(AB598))),"Enter closure date",IF(AND(ISNUMBER(AB598),OR(AB598&lt;C598,AB598&gt;TODAY())),"Check closure date","Ready"))))))))))))))</f>
        <v/>
      </c>
    </row>
    <row r="599" spans="1:37" ht="24.95" customHeight="1">
      <c r="A599" s="17"/>
      <c r="B599" s="17"/>
      <c r="C599" s="18"/>
      <c r="D599" s="19"/>
      <c r="E599" s="20"/>
      <c r="F599" s="20"/>
      <c r="G599" s="20"/>
      <c r="H599" s="20"/>
      <c r="I599" s="20"/>
      <c r="J599" s="20"/>
      <c r="K599" s="20"/>
      <c r="L599" s="20"/>
      <c r="M599" s="20"/>
      <c r="N599" s="20"/>
      <c r="O599" s="20"/>
      <c r="P599" s="20"/>
      <c r="Q599" s="21"/>
      <c r="R599" s="21"/>
      <c r="S599" s="22"/>
      <c r="T599" s="20"/>
      <c r="U599" s="20"/>
      <c r="V599" s="20"/>
      <c r="W599" s="20"/>
      <c r="X599" s="20"/>
      <c r="Y599" s="20"/>
      <c r="Z599" s="20"/>
      <c r="AA599" s="20"/>
      <c r="AB599" s="18"/>
      <c r="AC599" s="20"/>
      <c r="AD599" s="15" t="str">
        <f t="shared" si="54"/>
        <v/>
      </c>
      <c r="AE599" s="16" t="str">
        <f t="shared" si="55"/>
        <v/>
      </c>
      <c r="AF599" s="15" t="str">
        <f t="shared" si="56"/>
        <v/>
      </c>
      <c r="AG599" s="15">
        <f t="shared" si="57"/>
        <v>0</v>
      </c>
      <c r="AH599" s="15">
        <f t="shared" si="58"/>
        <v>0</v>
      </c>
      <c r="AI599" s="15" t="str">
        <f t="shared" si="59"/>
        <v/>
      </c>
      <c r="AJ599" s="15" t="str">
        <f>IF(AI599="","",IF(COUNTIFS($AI$9:AI599,AI599)=1,1,0))</f>
        <v/>
      </c>
      <c r="AK599" s="15" t="str">
        <f ca="1">IF(COUNTA(A599:AC599)=0,"",IF(OR(NOT(ISNUMBER(C599)),C599&lt;1),"Missing / invalid date",IF(A599="","Missing case ID",IF(COUNTIFS($A$9:$A$1008,A599)&gt;1,"Duplicate case ID",IF(C599&gt;TODAY(),"Future incident date",IF(OR(E599="",F599="",G599="",H599="",I599="",J599=""),"Complete required fields",IF(OR(AND(E599&lt;&gt;"",COUNTIFS(Setup!$F$13:$F$212,E599)=0),AND(F599&lt;&gt;"",COUNTIFS(Setup!$G$13:$G$212,F599)=0),AND(G599&lt;&gt;"",COUNTIFS(Setup!$H$13:$H$212,G599)=0),AND(H599&lt;&gt;"",COUNTIFS(Setup!$I$13:$I$212,H599)=0),AND(I599&lt;&gt;"",COUNTIFS(Setup!$J$13:$J$212,I599)=0),AND(J599&lt;&gt;"",COUNTIFS(Setup!$K$13:$K$212,J599)=0),AND(K599&lt;&gt;"",COUNTIFS(Setup!$L$13:$L$212,K599)=0),AND(L599&lt;&gt;"",COUNTIFS(Setup!$M$13:$M$212,L599)=0),AND(M599&lt;&gt;"",COUNTIFS(Setup!$N$13:$N$212,M599)=0),AND(N599&lt;&gt;"",COUNTIFS(Setup!$O$13:$O$212,N599)=0),AND(O599&lt;&gt;"",COUNTIFS(Setup!$P$13:$P$212,O599)=0),AND(P599&lt;&gt;"",COUNTIFS(Setup!$Q$13:$Q$212,P599)=0),AND(V599&lt;&gt;"",COUNTIFS(Setup!$R$13:$R$212,V599)=0),AND(W599&lt;&gt;"",COUNTIFS(Setup!$R$13:$R$212,W599)=0),AND(X599&lt;&gt;"",COUNTIFS(Setup!$S$13:$S$212,X599)=0),AND(Y599&lt;&gt;"",COUNTIFS(Setup!$S$13:$S$212,Y599)=0),AND(Z599&lt;&gt;"",COUNTIFS(Setup!$T$13:$T$212,Z599)=0)),"Use listed categories",IF(J599="Pending","Confirm work-relatedness",IF(COUNTIFS($AI$9:$AI$1008,AI599,$C$9:$C$1008,"&lt;&gt;"&amp;C599)&gt;0,"Event dates disagree",IF(OR(AND(Q599&lt;&gt;"",OR(NOT(ISNUMBER(Q599)),Q599&lt;0)),AND(R599&lt;&gt;"",OR(NOT(ISNUMBER(R599)),R599&lt;0)),AND(S599&lt;&gt;"",OR(NOT(ISNUMBER(S599)),S599&lt;0))),"Check days / cost",IF(AND(I599="Lost time",OR(NOT(ISNUMBER(Q599)),Q599&lt;1)),"Enter lost days",IF(AND(I599="Restricted / modified work",OR(NOT(ISNUMBER(R599)),R599&lt;1)),"Enter restricted days",IF(AND(Z599="Closed",NOT(ISNUMBER(AB599))),"Enter closure date",IF(AND(ISNUMBER(AB599),OR(AB599&lt;C599,AB599&gt;TODAY())),"Check closure date","Ready"))))))))))))))</f>
        <v/>
      </c>
    </row>
    <row r="600" spans="1:37" ht="24.95" customHeight="1">
      <c r="A600" s="23"/>
      <c r="B600" s="23"/>
      <c r="C600" s="24"/>
      <c r="D600" s="25"/>
      <c r="E600" s="26"/>
      <c r="F600" s="26"/>
      <c r="G600" s="26"/>
      <c r="H600" s="26"/>
      <c r="I600" s="26"/>
      <c r="J600" s="26"/>
      <c r="K600" s="26"/>
      <c r="L600" s="26"/>
      <c r="M600" s="26"/>
      <c r="N600" s="26"/>
      <c r="O600" s="26"/>
      <c r="P600" s="26"/>
      <c r="Q600" s="27"/>
      <c r="R600" s="27"/>
      <c r="S600" s="28"/>
      <c r="T600" s="26"/>
      <c r="U600" s="26"/>
      <c r="V600" s="26"/>
      <c r="W600" s="26"/>
      <c r="X600" s="26"/>
      <c r="Y600" s="26"/>
      <c r="Z600" s="26"/>
      <c r="AA600" s="26"/>
      <c r="AB600" s="24"/>
      <c r="AC600" s="26"/>
      <c r="AD600" s="15" t="str">
        <f t="shared" si="54"/>
        <v/>
      </c>
      <c r="AE600" s="16" t="str">
        <f t="shared" si="55"/>
        <v/>
      </c>
      <c r="AF600" s="15" t="str">
        <f t="shared" si="56"/>
        <v/>
      </c>
      <c r="AG600" s="15">
        <f t="shared" si="57"/>
        <v>0</v>
      </c>
      <c r="AH600" s="15">
        <f t="shared" si="58"/>
        <v>0</v>
      </c>
      <c r="AI600" s="15" t="str">
        <f t="shared" si="59"/>
        <v/>
      </c>
      <c r="AJ600" s="15" t="str">
        <f>IF(AI600="","",IF(COUNTIFS($AI$9:AI600,AI600)=1,1,0))</f>
        <v/>
      </c>
      <c r="AK600" s="15" t="str">
        <f ca="1">IF(COUNTA(A600:AC600)=0,"",IF(OR(NOT(ISNUMBER(C600)),C600&lt;1),"Missing / invalid date",IF(A600="","Missing case ID",IF(COUNTIFS($A$9:$A$1008,A600)&gt;1,"Duplicate case ID",IF(C600&gt;TODAY(),"Future incident date",IF(OR(E600="",F600="",G600="",H600="",I600="",J600=""),"Complete required fields",IF(OR(AND(E600&lt;&gt;"",COUNTIFS(Setup!$F$13:$F$212,E600)=0),AND(F600&lt;&gt;"",COUNTIFS(Setup!$G$13:$G$212,F600)=0),AND(G600&lt;&gt;"",COUNTIFS(Setup!$H$13:$H$212,G600)=0),AND(H600&lt;&gt;"",COUNTIFS(Setup!$I$13:$I$212,H600)=0),AND(I600&lt;&gt;"",COUNTIFS(Setup!$J$13:$J$212,I600)=0),AND(J600&lt;&gt;"",COUNTIFS(Setup!$K$13:$K$212,J600)=0),AND(K600&lt;&gt;"",COUNTIFS(Setup!$L$13:$L$212,K600)=0),AND(L600&lt;&gt;"",COUNTIFS(Setup!$M$13:$M$212,L600)=0),AND(M600&lt;&gt;"",COUNTIFS(Setup!$N$13:$N$212,M600)=0),AND(N600&lt;&gt;"",COUNTIFS(Setup!$O$13:$O$212,N600)=0),AND(O600&lt;&gt;"",COUNTIFS(Setup!$P$13:$P$212,O600)=0),AND(P600&lt;&gt;"",COUNTIFS(Setup!$Q$13:$Q$212,P600)=0),AND(V600&lt;&gt;"",COUNTIFS(Setup!$R$13:$R$212,V600)=0),AND(W600&lt;&gt;"",COUNTIFS(Setup!$R$13:$R$212,W600)=0),AND(X600&lt;&gt;"",COUNTIFS(Setup!$S$13:$S$212,X600)=0),AND(Y600&lt;&gt;"",COUNTIFS(Setup!$S$13:$S$212,Y600)=0),AND(Z600&lt;&gt;"",COUNTIFS(Setup!$T$13:$T$212,Z600)=0)),"Use listed categories",IF(J600="Pending","Confirm work-relatedness",IF(COUNTIFS($AI$9:$AI$1008,AI600,$C$9:$C$1008,"&lt;&gt;"&amp;C600)&gt;0,"Event dates disagree",IF(OR(AND(Q600&lt;&gt;"",OR(NOT(ISNUMBER(Q600)),Q600&lt;0)),AND(R600&lt;&gt;"",OR(NOT(ISNUMBER(R600)),R600&lt;0)),AND(S600&lt;&gt;"",OR(NOT(ISNUMBER(S600)),S600&lt;0))),"Check days / cost",IF(AND(I600="Lost time",OR(NOT(ISNUMBER(Q600)),Q600&lt;1)),"Enter lost days",IF(AND(I600="Restricted / modified work",OR(NOT(ISNUMBER(R600)),R600&lt;1)),"Enter restricted days",IF(AND(Z600="Closed",NOT(ISNUMBER(AB600))),"Enter closure date",IF(AND(ISNUMBER(AB600),OR(AB600&lt;C600,AB600&gt;TODAY())),"Check closure date","Ready"))))))))))))))</f>
        <v/>
      </c>
    </row>
    <row r="601" spans="1:37" ht="24.95" customHeight="1">
      <c r="A601" s="17"/>
      <c r="B601" s="17"/>
      <c r="C601" s="18"/>
      <c r="D601" s="19"/>
      <c r="E601" s="20"/>
      <c r="F601" s="20"/>
      <c r="G601" s="20"/>
      <c r="H601" s="20"/>
      <c r="I601" s="20"/>
      <c r="J601" s="20"/>
      <c r="K601" s="20"/>
      <c r="L601" s="20"/>
      <c r="M601" s="20"/>
      <c r="N601" s="20"/>
      <c r="O601" s="20"/>
      <c r="P601" s="20"/>
      <c r="Q601" s="21"/>
      <c r="R601" s="21"/>
      <c r="S601" s="22"/>
      <c r="T601" s="20"/>
      <c r="U601" s="20"/>
      <c r="V601" s="20"/>
      <c r="W601" s="20"/>
      <c r="X601" s="20"/>
      <c r="Y601" s="20"/>
      <c r="Z601" s="20"/>
      <c r="AA601" s="20"/>
      <c r="AB601" s="18"/>
      <c r="AC601" s="20"/>
      <c r="AD601" s="15" t="str">
        <f t="shared" si="54"/>
        <v/>
      </c>
      <c r="AE601" s="16" t="str">
        <f t="shared" si="55"/>
        <v/>
      </c>
      <c r="AF601" s="15" t="str">
        <f t="shared" si="56"/>
        <v/>
      </c>
      <c r="AG601" s="15">
        <f t="shared" si="57"/>
        <v>0</v>
      </c>
      <c r="AH601" s="15">
        <f t="shared" si="58"/>
        <v>0</v>
      </c>
      <c r="AI601" s="15" t="str">
        <f t="shared" si="59"/>
        <v/>
      </c>
      <c r="AJ601" s="15" t="str">
        <f>IF(AI601="","",IF(COUNTIFS($AI$9:AI601,AI601)=1,1,0))</f>
        <v/>
      </c>
      <c r="AK601" s="15" t="str">
        <f ca="1">IF(COUNTA(A601:AC601)=0,"",IF(OR(NOT(ISNUMBER(C601)),C601&lt;1),"Missing / invalid date",IF(A601="","Missing case ID",IF(COUNTIFS($A$9:$A$1008,A601)&gt;1,"Duplicate case ID",IF(C601&gt;TODAY(),"Future incident date",IF(OR(E601="",F601="",G601="",H601="",I601="",J601=""),"Complete required fields",IF(OR(AND(E601&lt;&gt;"",COUNTIFS(Setup!$F$13:$F$212,E601)=0),AND(F601&lt;&gt;"",COUNTIFS(Setup!$G$13:$G$212,F601)=0),AND(G601&lt;&gt;"",COUNTIFS(Setup!$H$13:$H$212,G601)=0),AND(H601&lt;&gt;"",COUNTIFS(Setup!$I$13:$I$212,H601)=0),AND(I601&lt;&gt;"",COUNTIFS(Setup!$J$13:$J$212,I601)=0),AND(J601&lt;&gt;"",COUNTIFS(Setup!$K$13:$K$212,J601)=0),AND(K601&lt;&gt;"",COUNTIFS(Setup!$L$13:$L$212,K601)=0),AND(L601&lt;&gt;"",COUNTIFS(Setup!$M$13:$M$212,L601)=0),AND(M601&lt;&gt;"",COUNTIFS(Setup!$N$13:$N$212,M601)=0),AND(N601&lt;&gt;"",COUNTIFS(Setup!$O$13:$O$212,N601)=0),AND(O601&lt;&gt;"",COUNTIFS(Setup!$P$13:$P$212,O601)=0),AND(P601&lt;&gt;"",COUNTIFS(Setup!$Q$13:$Q$212,P601)=0),AND(V601&lt;&gt;"",COUNTIFS(Setup!$R$13:$R$212,V601)=0),AND(W601&lt;&gt;"",COUNTIFS(Setup!$R$13:$R$212,W601)=0),AND(X601&lt;&gt;"",COUNTIFS(Setup!$S$13:$S$212,X601)=0),AND(Y601&lt;&gt;"",COUNTIFS(Setup!$S$13:$S$212,Y601)=0),AND(Z601&lt;&gt;"",COUNTIFS(Setup!$T$13:$T$212,Z601)=0)),"Use listed categories",IF(J601="Pending","Confirm work-relatedness",IF(COUNTIFS($AI$9:$AI$1008,AI601,$C$9:$C$1008,"&lt;&gt;"&amp;C601)&gt;0,"Event dates disagree",IF(OR(AND(Q601&lt;&gt;"",OR(NOT(ISNUMBER(Q601)),Q601&lt;0)),AND(R601&lt;&gt;"",OR(NOT(ISNUMBER(R601)),R601&lt;0)),AND(S601&lt;&gt;"",OR(NOT(ISNUMBER(S601)),S601&lt;0))),"Check days / cost",IF(AND(I601="Lost time",OR(NOT(ISNUMBER(Q601)),Q601&lt;1)),"Enter lost days",IF(AND(I601="Restricted / modified work",OR(NOT(ISNUMBER(R601)),R601&lt;1)),"Enter restricted days",IF(AND(Z601="Closed",NOT(ISNUMBER(AB601))),"Enter closure date",IF(AND(ISNUMBER(AB601),OR(AB601&lt;C601,AB601&gt;TODAY())),"Check closure date","Ready"))))))))))))))</f>
        <v/>
      </c>
    </row>
    <row r="602" spans="1:37" ht="24.95" customHeight="1">
      <c r="A602" s="23"/>
      <c r="B602" s="23"/>
      <c r="C602" s="24"/>
      <c r="D602" s="25"/>
      <c r="E602" s="26"/>
      <c r="F602" s="26"/>
      <c r="G602" s="26"/>
      <c r="H602" s="26"/>
      <c r="I602" s="26"/>
      <c r="J602" s="26"/>
      <c r="K602" s="26"/>
      <c r="L602" s="26"/>
      <c r="M602" s="26"/>
      <c r="N602" s="26"/>
      <c r="O602" s="26"/>
      <c r="P602" s="26"/>
      <c r="Q602" s="27"/>
      <c r="R602" s="27"/>
      <c r="S602" s="28"/>
      <c r="T602" s="26"/>
      <c r="U602" s="26"/>
      <c r="V602" s="26"/>
      <c r="W602" s="26"/>
      <c r="X602" s="26"/>
      <c r="Y602" s="26"/>
      <c r="Z602" s="26"/>
      <c r="AA602" s="26"/>
      <c r="AB602" s="24"/>
      <c r="AC602" s="26"/>
      <c r="AD602" s="15" t="str">
        <f t="shared" si="54"/>
        <v/>
      </c>
      <c r="AE602" s="16" t="str">
        <f t="shared" si="55"/>
        <v/>
      </c>
      <c r="AF602" s="15" t="str">
        <f t="shared" si="56"/>
        <v/>
      </c>
      <c r="AG602" s="15">
        <f t="shared" si="57"/>
        <v>0</v>
      </c>
      <c r="AH602" s="15">
        <f t="shared" si="58"/>
        <v>0</v>
      </c>
      <c r="AI602" s="15" t="str">
        <f t="shared" si="59"/>
        <v/>
      </c>
      <c r="AJ602" s="15" t="str">
        <f>IF(AI602="","",IF(COUNTIFS($AI$9:AI602,AI602)=1,1,0))</f>
        <v/>
      </c>
      <c r="AK602" s="15" t="str">
        <f ca="1">IF(COUNTA(A602:AC602)=0,"",IF(OR(NOT(ISNUMBER(C602)),C602&lt;1),"Missing / invalid date",IF(A602="","Missing case ID",IF(COUNTIFS($A$9:$A$1008,A602)&gt;1,"Duplicate case ID",IF(C602&gt;TODAY(),"Future incident date",IF(OR(E602="",F602="",G602="",H602="",I602="",J602=""),"Complete required fields",IF(OR(AND(E602&lt;&gt;"",COUNTIFS(Setup!$F$13:$F$212,E602)=0),AND(F602&lt;&gt;"",COUNTIFS(Setup!$G$13:$G$212,F602)=0),AND(G602&lt;&gt;"",COUNTIFS(Setup!$H$13:$H$212,G602)=0),AND(H602&lt;&gt;"",COUNTIFS(Setup!$I$13:$I$212,H602)=0),AND(I602&lt;&gt;"",COUNTIFS(Setup!$J$13:$J$212,I602)=0),AND(J602&lt;&gt;"",COUNTIFS(Setup!$K$13:$K$212,J602)=0),AND(K602&lt;&gt;"",COUNTIFS(Setup!$L$13:$L$212,K602)=0),AND(L602&lt;&gt;"",COUNTIFS(Setup!$M$13:$M$212,L602)=0),AND(M602&lt;&gt;"",COUNTIFS(Setup!$N$13:$N$212,M602)=0),AND(N602&lt;&gt;"",COUNTIFS(Setup!$O$13:$O$212,N602)=0),AND(O602&lt;&gt;"",COUNTIFS(Setup!$P$13:$P$212,O602)=0),AND(P602&lt;&gt;"",COUNTIFS(Setup!$Q$13:$Q$212,P602)=0),AND(V602&lt;&gt;"",COUNTIFS(Setup!$R$13:$R$212,V602)=0),AND(W602&lt;&gt;"",COUNTIFS(Setup!$R$13:$R$212,W602)=0),AND(X602&lt;&gt;"",COUNTIFS(Setup!$S$13:$S$212,X602)=0),AND(Y602&lt;&gt;"",COUNTIFS(Setup!$S$13:$S$212,Y602)=0),AND(Z602&lt;&gt;"",COUNTIFS(Setup!$T$13:$T$212,Z602)=0)),"Use listed categories",IF(J602="Pending","Confirm work-relatedness",IF(COUNTIFS($AI$9:$AI$1008,AI602,$C$9:$C$1008,"&lt;&gt;"&amp;C602)&gt;0,"Event dates disagree",IF(OR(AND(Q602&lt;&gt;"",OR(NOT(ISNUMBER(Q602)),Q602&lt;0)),AND(R602&lt;&gt;"",OR(NOT(ISNUMBER(R602)),R602&lt;0)),AND(S602&lt;&gt;"",OR(NOT(ISNUMBER(S602)),S602&lt;0))),"Check days / cost",IF(AND(I602="Lost time",OR(NOT(ISNUMBER(Q602)),Q602&lt;1)),"Enter lost days",IF(AND(I602="Restricted / modified work",OR(NOT(ISNUMBER(R602)),R602&lt;1)),"Enter restricted days",IF(AND(Z602="Closed",NOT(ISNUMBER(AB602))),"Enter closure date",IF(AND(ISNUMBER(AB602),OR(AB602&lt;C602,AB602&gt;TODAY())),"Check closure date","Ready"))))))))))))))</f>
        <v/>
      </c>
    </row>
    <row r="603" spans="1:37" ht="24.95" customHeight="1">
      <c r="A603" s="17"/>
      <c r="B603" s="17"/>
      <c r="C603" s="18"/>
      <c r="D603" s="19"/>
      <c r="E603" s="20"/>
      <c r="F603" s="20"/>
      <c r="G603" s="20"/>
      <c r="H603" s="20"/>
      <c r="I603" s="20"/>
      <c r="J603" s="20"/>
      <c r="K603" s="20"/>
      <c r="L603" s="20"/>
      <c r="M603" s="20"/>
      <c r="N603" s="20"/>
      <c r="O603" s="20"/>
      <c r="P603" s="20"/>
      <c r="Q603" s="21"/>
      <c r="R603" s="21"/>
      <c r="S603" s="22"/>
      <c r="T603" s="20"/>
      <c r="U603" s="20"/>
      <c r="V603" s="20"/>
      <c r="W603" s="20"/>
      <c r="X603" s="20"/>
      <c r="Y603" s="20"/>
      <c r="Z603" s="20"/>
      <c r="AA603" s="20"/>
      <c r="AB603" s="18"/>
      <c r="AC603" s="20"/>
      <c r="AD603" s="15" t="str">
        <f t="shared" si="54"/>
        <v/>
      </c>
      <c r="AE603" s="16" t="str">
        <f t="shared" si="55"/>
        <v/>
      </c>
      <c r="AF603" s="15" t="str">
        <f t="shared" si="56"/>
        <v/>
      </c>
      <c r="AG603" s="15">
        <f t="shared" si="57"/>
        <v>0</v>
      </c>
      <c r="AH603" s="15">
        <f t="shared" si="58"/>
        <v>0</v>
      </c>
      <c r="AI603" s="15" t="str">
        <f t="shared" si="59"/>
        <v/>
      </c>
      <c r="AJ603" s="15" t="str">
        <f>IF(AI603="","",IF(COUNTIFS($AI$9:AI603,AI603)=1,1,0))</f>
        <v/>
      </c>
      <c r="AK603" s="15" t="str">
        <f ca="1">IF(COUNTA(A603:AC603)=0,"",IF(OR(NOT(ISNUMBER(C603)),C603&lt;1),"Missing / invalid date",IF(A603="","Missing case ID",IF(COUNTIFS($A$9:$A$1008,A603)&gt;1,"Duplicate case ID",IF(C603&gt;TODAY(),"Future incident date",IF(OR(E603="",F603="",G603="",H603="",I603="",J603=""),"Complete required fields",IF(OR(AND(E603&lt;&gt;"",COUNTIFS(Setup!$F$13:$F$212,E603)=0),AND(F603&lt;&gt;"",COUNTIFS(Setup!$G$13:$G$212,F603)=0),AND(G603&lt;&gt;"",COUNTIFS(Setup!$H$13:$H$212,G603)=0),AND(H603&lt;&gt;"",COUNTIFS(Setup!$I$13:$I$212,H603)=0),AND(I603&lt;&gt;"",COUNTIFS(Setup!$J$13:$J$212,I603)=0),AND(J603&lt;&gt;"",COUNTIFS(Setup!$K$13:$K$212,J603)=0),AND(K603&lt;&gt;"",COUNTIFS(Setup!$L$13:$L$212,K603)=0),AND(L603&lt;&gt;"",COUNTIFS(Setup!$M$13:$M$212,L603)=0),AND(M603&lt;&gt;"",COUNTIFS(Setup!$N$13:$N$212,M603)=0),AND(N603&lt;&gt;"",COUNTIFS(Setup!$O$13:$O$212,N603)=0),AND(O603&lt;&gt;"",COUNTIFS(Setup!$P$13:$P$212,O603)=0),AND(P603&lt;&gt;"",COUNTIFS(Setup!$Q$13:$Q$212,P603)=0),AND(V603&lt;&gt;"",COUNTIFS(Setup!$R$13:$R$212,V603)=0),AND(W603&lt;&gt;"",COUNTIFS(Setup!$R$13:$R$212,W603)=0),AND(X603&lt;&gt;"",COUNTIFS(Setup!$S$13:$S$212,X603)=0),AND(Y603&lt;&gt;"",COUNTIFS(Setup!$S$13:$S$212,Y603)=0),AND(Z603&lt;&gt;"",COUNTIFS(Setup!$T$13:$T$212,Z603)=0)),"Use listed categories",IF(J603="Pending","Confirm work-relatedness",IF(COUNTIFS($AI$9:$AI$1008,AI603,$C$9:$C$1008,"&lt;&gt;"&amp;C603)&gt;0,"Event dates disagree",IF(OR(AND(Q603&lt;&gt;"",OR(NOT(ISNUMBER(Q603)),Q603&lt;0)),AND(R603&lt;&gt;"",OR(NOT(ISNUMBER(R603)),R603&lt;0)),AND(S603&lt;&gt;"",OR(NOT(ISNUMBER(S603)),S603&lt;0))),"Check days / cost",IF(AND(I603="Lost time",OR(NOT(ISNUMBER(Q603)),Q603&lt;1)),"Enter lost days",IF(AND(I603="Restricted / modified work",OR(NOT(ISNUMBER(R603)),R603&lt;1)),"Enter restricted days",IF(AND(Z603="Closed",NOT(ISNUMBER(AB603))),"Enter closure date",IF(AND(ISNUMBER(AB603),OR(AB603&lt;C603,AB603&gt;TODAY())),"Check closure date","Ready"))))))))))))))</f>
        <v/>
      </c>
    </row>
    <row r="604" spans="1:37" ht="24.95" customHeight="1">
      <c r="A604" s="23"/>
      <c r="B604" s="23"/>
      <c r="C604" s="24"/>
      <c r="D604" s="25"/>
      <c r="E604" s="26"/>
      <c r="F604" s="26"/>
      <c r="G604" s="26"/>
      <c r="H604" s="26"/>
      <c r="I604" s="26"/>
      <c r="J604" s="26"/>
      <c r="K604" s="26"/>
      <c r="L604" s="26"/>
      <c r="M604" s="26"/>
      <c r="N604" s="26"/>
      <c r="O604" s="26"/>
      <c r="P604" s="26"/>
      <c r="Q604" s="27"/>
      <c r="R604" s="27"/>
      <c r="S604" s="28"/>
      <c r="T604" s="26"/>
      <c r="U604" s="26"/>
      <c r="V604" s="26"/>
      <c r="W604" s="26"/>
      <c r="X604" s="26"/>
      <c r="Y604" s="26"/>
      <c r="Z604" s="26"/>
      <c r="AA604" s="26"/>
      <c r="AB604" s="24"/>
      <c r="AC604" s="26"/>
      <c r="AD604" s="15" t="str">
        <f t="shared" si="54"/>
        <v/>
      </c>
      <c r="AE604" s="16" t="str">
        <f t="shared" si="55"/>
        <v/>
      </c>
      <c r="AF604" s="15" t="str">
        <f t="shared" si="56"/>
        <v/>
      </c>
      <c r="AG604" s="15">
        <f t="shared" si="57"/>
        <v>0</v>
      </c>
      <c r="AH604" s="15">
        <f t="shared" si="58"/>
        <v>0</v>
      </c>
      <c r="AI604" s="15" t="str">
        <f t="shared" si="59"/>
        <v/>
      </c>
      <c r="AJ604" s="15" t="str">
        <f>IF(AI604="","",IF(COUNTIFS($AI$9:AI604,AI604)=1,1,0))</f>
        <v/>
      </c>
      <c r="AK604" s="15" t="str">
        <f ca="1">IF(COUNTA(A604:AC604)=0,"",IF(OR(NOT(ISNUMBER(C604)),C604&lt;1),"Missing / invalid date",IF(A604="","Missing case ID",IF(COUNTIFS($A$9:$A$1008,A604)&gt;1,"Duplicate case ID",IF(C604&gt;TODAY(),"Future incident date",IF(OR(E604="",F604="",G604="",H604="",I604="",J604=""),"Complete required fields",IF(OR(AND(E604&lt;&gt;"",COUNTIFS(Setup!$F$13:$F$212,E604)=0),AND(F604&lt;&gt;"",COUNTIFS(Setup!$G$13:$G$212,F604)=0),AND(G604&lt;&gt;"",COUNTIFS(Setup!$H$13:$H$212,G604)=0),AND(H604&lt;&gt;"",COUNTIFS(Setup!$I$13:$I$212,H604)=0),AND(I604&lt;&gt;"",COUNTIFS(Setup!$J$13:$J$212,I604)=0),AND(J604&lt;&gt;"",COUNTIFS(Setup!$K$13:$K$212,J604)=0),AND(K604&lt;&gt;"",COUNTIFS(Setup!$L$13:$L$212,K604)=0),AND(L604&lt;&gt;"",COUNTIFS(Setup!$M$13:$M$212,L604)=0),AND(M604&lt;&gt;"",COUNTIFS(Setup!$N$13:$N$212,M604)=0),AND(N604&lt;&gt;"",COUNTIFS(Setup!$O$13:$O$212,N604)=0),AND(O604&lt;&gt;"",COUNTIFS(Setup!$P$13:$P$212,O604)=0),AND(P604&lt;&gt;"",COUNTIFS(Setup!$Q$13:$Q$212,P604)=0),AND(V604&lt;&gt;"",COUNTIFS(Setup!$R$13:$R$212,V604)=0),AND(W604&lt;&gt;"",COUNTIFS(Setup!$R$13:$R$212,W604)=0),AND(X604&lt;&gt;"",COUNTIFS(Setup!$S$13:$S$212,X604)=0),AND(Y604&lt;&gt;"",COUNTIFS(Setup!$S$13:$S$212,Y604)=0),AND(Z604&lt;&gt;"",COUNTIFS(Setup!$T$13:$T$212,Z604)=0)),"Use listed categories",IF(J604="Pending","Confirm work-relatedness",IF(COUNTIFS($AI$9:$AI$1008,AI604,$C$9:$C$1008,"&lt;&gt;"&amp;C604)&gt;0,"Event dates disagree",IF(OR(AND(Q604&lt;&gt;"",OR(NOT(ISNUMBER(Q604)),Q604&lt;0)),AND(R604&lt;&gt;"",OR(NOT(ISNUMBER(R604)),R604&lt;0)),AND(S604&lt;&gt;"",OR(NOT(ISNUMBER(S604)),S604&lt;0))),"Check days / cost",IF(AND(I604="Lost time",OR(NOT(ISNUMBER(Q604)),Q604&lt;1)),"Enter lost days",IF(AND(I604="Restricted / modified work",OR(NOT(ISNUMBER(R604)),R604&lt;1)),"Enter restricted days",IF(AND(Z604="Closed",NOT(ISNUMBER(AB604))),"Enter closure date",IF(AND(ISNUMBER(AB604),OR(AB604&lt;C604,AB604&gt;TODAY())),"Check closure date","Ready"))))))))))))))</f>
        <v/>
      </c>
    </row>
    <row r="605" spans="1:37" ht="24.95" customHeight="1">
      <c r="A605" s="17"/>
      <c r="B605" s="17"/>
      <c r="C605" s="18"/>
      <c r="D605" s="19"/>
      <c r="E605" s="20"/>
      <c r="F605" s="20"/>
      <c r="G605" s="20"/>
      <c r="H605" s="20"/>
      <c r="I605" s="20"/>
      <c r="J605" s="20"/>
      <c r="K605" s="20"/>
      <c r="L605" s="20"/>
      <c r="M605" s="20"/>
      <c r="N605" s="20"/>
      <c r="O605" s="20"/>
      <c r="P605" s="20"/>
      <c r="Q605" s="21"/>
      <c r="R605" s="21"/>
      <c r="S605" s="22"/>
      <c r="T605" s="20"/>
      <c r="U605" s="20"/>
      <c r="V605" s="20"/>
      <c r="W605" s="20"/>
      <c r="X605" s="20"/>
      <c r="Y605" s="20"/>
      <c r="Z605" s="20"/>
      <c r="AA605" s="20"/>
      <c r="AB605" s="18"/>
      <c r="AC605" s="20"/>
      <c r="AD605" s="15" t="str">
        <f t="shared" si="54"/>
        <v/>
      </c>
      <c r="AE605" s="16" t="str">
        <f t="shared" si="55"/>
        <v/>
      </c>
      <c r="AF605" s="15" t="str">
        <f t="shared" si="56"/>
        <v/>
      </c>
      <c r="AG605" s="15">
        <f t="shared" si="57"/>
        <v>0</v>
      </c>
      <c r="AH605" s="15">
        <f t="shared" si="58"/>
        <v>0</v>
      </c>
      <c r="AI605" s="15" t="str">
        <f t="shared" si="59"/>
        <v/>
      </c>
      <c r="AJ605" s="15" t="str">
        <f>IF(AI605="","",IF(COUNTIFS($AI$9:AI605,AI605)=1,1,0))</f>
        <v/>
      </c>
      <c r="AK605" s="15" t="str">
        <f ca="1">IF(COUNTA(A605:AC605)=0,"",IF(OR(NOT(ISNUMBER(C605)),C605&lt;1),"Missing / invalid date",IF(A605="","Missing case ID",IF(COUNTIFS($A$9:$A$1008,A605)&gt;1,"Duplicate case ID",IF(C605&gt;TODAY(),"Future incident date",IF(OR(E605="",F605="",G605="",H605="",I605="",J605=""),"Complete required fields",IF(OR(AND(E605&lt;&gt;"",COUNTIFS(Setup!$F$13:$F$212,E605)=0),AND(F605&lt;&gt;"",COUNTIFS(Setup!$G$13:$G$212,F605)=0),AND(G605&lt;&gt;"",COUNTIFS(Setup!$H$13:$H$212,G605)=0),AND(H605&lt;&gt;"",COUNTIFS(Setup!$I$13:$I$212,H605)=0),AND(I605&lt;&gt;"",COUNTIFS(Setup!$J$13:$J$212,I605)=0),AND(J605&lt;&gt;"",COUNTIFS(Setup!$K$13:$K$212,J605)=0),AND(K605&lt;&gt;"",COUNTIFS(Setup!$L$13:$L$212,K605)=0),AND(L605&lt;&gt;"",COUNTIFS(Setup!$M$13:$M$212,L605)=0),AND(M605&lt;&gt;"",COUNTIFS(Setup!$N$13:$N$212,M605)=0),AND(N605&lt;&gt;"",COUNTIFS(Setup!$O$13:$O$212,N605)=0),AND(O605&lt;&gt;"",COUNTIFS(Setup!$P$13:$P$212,O605)=0),AND(P605&lt;&gt;"",COUNTIFS(Setup!$Q$13:$Q$212,P605)=0),AND(V605&lt;&gt;"",COUNTIFS(Setup!$R$13:$R$212,V605)=0),AND(W605&lt;&gt;"",COUNTIFS(Setup!$R$13:$R$212,W605)=0),AND(X605&lt;&gt;"",COUNTIFS(Setup!$S$13:$S$212,X605)=0),AND(Y605&lt;&gt;"",COUNTIFS(Setup!$S$13:$S$212,Y605)=0),AND(Z605&lt;&gt;"",COUNTIFS(Setup!$T$13:$T$212,Z605)=0)),"Use listed categories",IF(J605="Pending","Confirm work-relatedness",IF(COUNTIFS($AI$9:$AI$1008,AI605,$C$9:$C$1008,"&lt;&gt;"&amp;C605)&gt;0,"Event dates disagree",IF(OR(AND(Q605&lt;&gt;"",OR(NOT(ISNUMBER(Q605)),Q605&lt;0)),AND(R605&lt;&gt;"",OR(NOT(ISNUMBER(R605)),R605&lt;0)),AND(S605&lt;&gt;"",OR(NOT(ISNUMBER(S605)),S605&lt;0))),"Check days / cost",IF(AND(I605="Lost time",OR(NOT(ISNUMBER(Q605)),Q605&lt;1)),"Enter lost days",IF(AND(I605="Restricted / modified work",OR(NOT(ISNUMBER(R605)),R605&lt;1)),"Enter restricted days",IF(AND(Z605="Closed",NOT(ISNUMBER(AB605))),"Enter closure date",IF(AND(ISNUMBER(AB605),OR(AB605&lt;C605,AB605&gt;TODAY())),"Check closure date","Ready"))))))))))))))</f>
        <v/>
      </c>
    </row>
    <row r="606" spans="1:37" ht="24.95" customHeight="1">
      <c r="A606" s="23"/>
      <c r="B606" s="23"/>
      <c r="C606" s="24"/>
      <c r="D606" s="25"/>
      <c r="E606" s="26"/>
      <c r="F606" s="26"/>
      <c r="G606" s="26"/>
      <c r="H606" s="26"/>
      <c r="I606" s="26"/>
      <c r="J606" s="26"/>
      <c r="K606" s="26"/>
      <c r="L606" s="26"/>
      <c r="M606" s="26"/>
      <c r="N606" s="26"/>
      <c r="O606" s="26"/>
      <c r="P606" s="26"/>
      <c r="Q606" s="27"/>
      <c r="R606" s="27"/>
      <c r="S606" s="28"/>
      <c r="T606" s="26"/>
      <c r="U606" s="26"/>
      <c r="V606" s="26"/>
      <c r="W606" s="26"/>
      <c r="X606" s="26"/>
      <c r="Y606" s="26"/>
      <c r="Z606" s="26"/>
      <c r="AA606" s="26"/>
      <c r="AB606" s="24"/>
      <c r="AC606" s="26"/>
      <c r="AD606" s="15" t="str">
        <f t="shared" si="54"/>
        <v/>
      </c>
      <c r="AE606" s="16" t="str">
        <f t="shared" si="55"/>
        <v/>
      </c>
      <c r="AF606" s="15" t="str">
        <f t="shared" si="56"/>
        <v/>
      </c>
      <c r="AG606" s="15">
        <f t="shared" si="57"/>
        <v>0</v>
      </c>
      <c r="AH606" s="15">
        <f t="shared" si="58"/>
        <v>0</v>
      </c>
      <c r="AI606" s="15" t="str">
        <f t="shared" si="59"/>
        <v/>
      </c>
      <c r="AJ606" s="15" t="str">
        <f>IF(AI606="","",IF(COUNTIFS($AI$9:AI606,AI606)=1,1,0))</f>
        <v/>
      </c>
      <c r="AK606" s="15" t="str">
        <f ca="1">IF(COUNTA(A606:AC606)=0,"",IF(OR(NOT(ISNUMBER(C606)),C606&lt;1),"Missing / invalid date",IF(A606="","Missing case ID",IF(COUNTIFS($A$9:$A$1008,A606)&gt;1,"Duplicate case ID",IF(C606&gt;TODAY(),"Future incident date",IF(OR(E606="",F606="",G606="",H606="",I606="",J606=""),"Complete required fields",IF(OR(AND(E606&lt;&gt;"",COUNTIFS(Setup!$F$13:$F$212,E606)=0),AND(F606&lt;&gt;"",COUNTIFS(Setup!$G$13:$G$212,F606)=0),AND(G606&lt;&gt;"",COUNTIFS(Setup!$H$13:$H$212,G606)=0),AND(H606&lt;&gt;"",COUNTIFS(Setup!$I$13:$I$212,H606)=0),AND(I606&lt;&gt;"",COUNTIFS(Setup!$J$13:$J$212,I606)=0),AND(J606&lt;&gt;"",COUNTIFS(Setup!$K$13:$K$212,J606)=0),AND(K606&lt;&gt;"",COUNTIFS(Setup!$L$13:$L$212,K606)=0),AND(L606&lt;&gt;"",COUNTIFS(Setup!$M$13:$M$212,L606)=0),AND(M606&lt;&gt;"",COUNTIFS(Setup!$N$13:$N$212,M606)=0),AND(N606&lt;&gt;"",COUNTIFS(Setup!$O$13:$O$212,N606)=0),AND(O606&lt;&gt;"",COUNTIFS(Setup!$P$13:$P$212,O606)=0),AND(P606&lt;&gt;"",COUNTIFS(Setup!$Q$13:$Q$212,P606)=0),AND(V606&lt;&gt;"",COUNTIFS(Setup!$R$13:$R$212,V606)=0),AND(W606&lt;&gt;"",COUNTIFS(Setup!$R$13:$R$212,W606)=0),AND(X606&lt;&gt;"",COUNTIFS(Setup!$S$13:$S$212,X606)=0),AND(Y606&lt;&gt;"",COUNTIFS(Setup!$S$13:$S$212,Y606)=0),AND(Z606&lt;&gt;"",COUNTIFS(Setup!$T$13:$T$212,Z606)=0)),"Use listed categories",IF(J606="Pending","Confirm work-relatedness",IF(COUNTIFS($AI$9:$AI$1008,AI606,$C$9:$C$1008,"&lt;&gt;"&amp;C606)&gt;0,"Event dates disagree",IF(OR(AND(Q606&lt;&gt;"",OR(NOT(ISNUMBER(Q606)),Q606&lt;0)),AND(R606&lt;&gt;"",OR(NOT(ISNUMBER(R606)),R606&lt;0)),AND(S606&lt;&gt;"",OR(NOT(ISNUMBER(S606)),S606&lt;0))),"Check days / cost",IF(AND(I606="Lost time",OR(NOT(ISNUMBER(Q606)),Q606&lt;1)),"Enter lost days",IF(AND(I606="Restricted / modified work",OR(NOT(ISNUMBER(R606)),R606&lt;1)),"Enter restricted days",IF(AND(Z606="Closed",NOT(ISNUMBER(AB606))),"Enter closure date",IF(AND(ISNUMBER(AB606),OR(AB606&lt;C606,AB606&gt;TODAY())),"Check closure date","Ready"))))))))))))))</f>
        <v/>
      </c>
    </row>
    <row r="607" spans="1:37" ht="24.95" customHeight="1">
      <c r="A607" s="17"/>
      <c r="B607" s="17"/>
      <c r="C607" s="18"/>
      <c r="D607" s="19"/>
      <c r="E607" s="20"/>
      <c r="F607" s="20"/>
      <c r="G607" s="20"/>
      <c r="H607" s="20"/>
      <c r="I607" s="20"/>
      <c r="J607" s="20"/>
      <c r="K607" s="20"/>
      <c r="L607" s="20"/>
      <c r="M607" s="20"/>
      <c r="N607" s="20"/>
      <c r="O607" s="20"/>
      <c r="P607" s="20"/>
      <c r="Q607" s="21"/>
      <c r="R607" s="21"/>
      <c r="S607" s="22"/>
      <c r="T607" s="20"/>
      <c r="U607" s="20"/>
      <c r="V607" s="20"/>
      <c r="W607" s="20"/>
      <c r="X607" s="20"/>
      <c r="Y607" s="20"/>
      <c r="Z607" s="20"/>
      <c r="AA607" s="20"/>
      <c r="AB607" s="18"/>
      <c r="AC607" s="20"/>
      <c r="AD607" s="15" t="str">
        <f t="shared" si="54"/>
        <v/>
      </c>
      <c r="AE607" s="16" t="str">
        <f t="shared" si="55"/>
        <v/>
      </c>
      <c r="AF607" s="15" t="str">
        <f t="shared" si="56"/>
        <v/>
      </c>
      <c r="AG607" s="15">
        <f t="shared" si="57"/>
        <v>0</v>
      </c>
      <c r="AH607" s="15">
        <f t="shared" si="58"/>
        <v>0</v>
      </c>
      <c r="AI607" s="15" t="str">
        <f t="shared" si="59"/>
        <v/>
      </c>
      <c r="AJ607" s="15" t="str">
        <f>IF(AI607="","",IF(COUNTIFS($AI$9:AI607,AI607)=1,1,0))</f>
        <v/>
      </c>
      <c r="AK607" s="15" t="str">
        <f ca="1">IF(COUNTA(A607:AC607)=0,"",IF(OR(NOT(ISNUMBER(C607)),C607&lt;1),"Missing / invalid date",IF(A607="","Missing case ID",IF(COUNTIFS($A$9:$A$1008,A607)&gt;1,"Duplicate case ID",IF(C607&gt;TODAY(),"Future incident date",IF(OR(E607="",F607="",G607="",H607="",I607="",J607=""),"Complete required fields",IF(OR(AND(E607&lt;&gt;"",COUNTIFS(Setup!$F$13:$F$212,E607)=0),AND(F607&lt;&gt;"",COUNTIFS(Setup!$G$13:$G$212,F607)=0),AND(G607&lt;&gt;"",COUNTIFS(Setup!$H$13:$H$212,G607)=0),AND(H607&lt;&gt;"",COUNTIFS(Setup!$I$13:$I$212,H607)=0),AND(I607&lt;&gt;"",COUNTIFS(Setup!$J$13:$J$212,I607)=0),AND(J607&lt;&gt;"",COUNTIFS(Setup!$K$13:$K$212,J607)=0),AND(K607&lt;&gt;"",COUNTIFS(Setup!$L$13:$L$212,K607)=0),AND(L607&lt;&gt;"",COUNTIFS(Setup!$M$13:$M$212,L607)=0),AND(M607&lt;&gt;"",COUNTIFS(Setup!$N$13:$N$212,M607)=0),AND(N607&lt;&gt;"",COUNTIFS(Setup!$O$13:$O$212,N607)=0),AND(O607&lt;&gt;"",COUNTIFS(Setup!$P$13:$P$212,O607)=0),AND(P607&lt;&gt;"",COUNTIFS(Setup!$Q$13:$Q$212,P607)=0),AND(V607&lt;&gt;"",COUNTIFS(Setup!$R$13:$R$212,V607)=0),AND(W607&lt;&gt;"",COUNTIFS(Setup!$R$13:$R$212,W607)=0),AND(X607&lt;&gt;"",COUNTIFS(Setup!$S$13:$S$212,X607)=0),AND(Y607&lt;&gt;"",COUNTIFS(Setup!$S$13:$S$212,Y607)=0),AND(Z607&lt;&gt;"",COUNTIFS(Setup!$T$13:$T$212,Z607)=0)),"Use listed categories",IF(J607="Pending","Confirm work-relatedness",IF(COUNTIFS($AI$9:$AI$1008,AI607,$C$9:$C$1008,"&lt;&gt;"&amp;C607)&gt;0,"Event dates disagree",IF(OR(AND(Q607&lt;&gt;"",OR(NOT(ISNUMBER(Q607)),Q607&lt;0)),AND(R607&lt;&gt;"",OR(NOT(ISNUMBER(R607)),R607&lt;0)),AND(S607&lt;&gt;"",OR(NOT(ISNUMBER(S607)),S607&lt;0))),"Check days / cost",IF(AND(I607="Lost time",OR(NOT(ISNUMBER(Q607)),Q607&lt;1)),"Enter lost days",IF(AND(I607="Restricted / modified work",OR(NOT(ISNUMBER(R607)),R607&lt;1)),"Enter restricted days",IF(AND(Z607="Closed",NOT(ISNUMBER(AB607))),"Enter closure date",IF(AND(ISNUMBER(AB607),OR(AB607&lt;C607,AB607&gt;TODAY())),"Check closure date","Ready"))))))))))))))</f>
        <v/>
      </c>
    </row>
    <row r="608" spans="1:37" ht="24.95" customHeight="1">
      <c r="A608" s="23"/>
      <c r="B608" s="23"/>
      <c r="C608" s="24"/>
      <c r="D608" s="25"/>
      <c r="E608" s="26"/>
      <c r="F608" s="26"/>
      <c r="G608" s="26"/>
      <c r="H608" s="26"/>
      <c r="I608" s="26"/>
      <c r="J608" s="26"/>
      <c r="K608" s="26"/>
      <c r="L608" s="26"/>
      <c r="M608" s="26"/>
      <c r="N608" s="26"/>
      <c r="O608" s="26"/>
      <c r="P608" s="26"/>
      <c r="Q608" s="27"/>
      <c r="R608" s="27"/>
      <c r="S608" s="28"/>
      <c r="T608" s="26"/>
      <c r="U608" s="26"/>
      <c r="V608" s="26"/>
      <c r="W608" s="26"/>
      <c r="X608" s="26"/>
      <c r="Y608" s="26"/>
      <c r="Z608" s="26"/>
      <c r="AA608" s="26"/>
      <c r="AB608" s="24"/>
      <c r="AC608" s="26"/>
      <c r="AD608" s="15" t="str">
        <f t="shared" si="54"/>
        <v/>
      </c>
      <c r="AE608" s="16" t="str">
        <f t="shared" si="55"/>
        <v/>
      </c>
      <c r="AF608" s="15" t="str">
        <f t="shared" si="56"/>
        <v/>
      </c>
      <c r="AG608" s="15">
        <f t="shared" si="57"/>
        <v>0</v>
      </c>
      <c r="AH608" s="15">
        <f t="shared" si="58"/>
        <v>0</v>
      </c>
      <c r="AI608" s="15" t="str">
        <f t="shared" si="59"/>
        <v/>
      </c>
      <c r="AJ608" s="15" t="str">
        <f>IF(AI608="","",IF(COUNTIFS($AI$9:AI608,AI608)=1,1,0))</f>
        <v/>
      </c>
      <c r="AK608" s="15" t="str">
        <f ca="1">IF(COUNTA(A608:AC608)=0,"",IF(OR(NOT(ISNUMBER(C608)),C608&lt;1),"Missing / invalid date",IF(A608="","Missing case ID",IF(COUNTIFS($A$9:$A$1008,A608)&gt;1,"Duplicate case ID",IF(C608&gt;TODAY(),"Future incident date",IF(OR(E608="",F608="",G608="",H608="",I608="",J608=""),"Complete required fields",IF(OR(AND(E608&lt;&gt;"",COUNTIFS(Setup!$F$13:$F$212,E608)=0),AND(F608&lt;&gt;"",COUNTIFS(Setup!$G$13:$G$212,F608)=0),AND(G608&lt;&gt;"",COUNTIFS(Setup!$H$13:$H$212,G608)=0),AND(H608&lt;&gt;"",COUNTIFS(Setup!$I$13:$I$212,H608)=0),AND(I608&lt;&gt;"",COUNTIFS(Setup!$J$13:$J$212,I608)=0),AND(J608&lt;&gt;"",COUNTIFS(Setup!$K$13:$K$212,J608)=0),AND(K608&lt;&gt;"",COUNTIFS(Setup!$L$13:$L$212,K608)=0),AND(L608&lt;&gt;"",COUNTIFS(Setup!$M$13:$M$212,L608)=0),AND(M608&lt;&gt;"",COUNTIFS(Setup!$N$13:$N$212,M608)=0),AND(N608&lt;&gt;"",COUNTIFS(Setup!$O$13:$O$212,N608)=0),AND(O608&lt;&gt;"",COUNTIFS(Setup!$P$13:$P$212,O608)=0),AND(P608&lt;&gt;"",COUNTIFS(Setup!$Q$13:$Q$212,P608)=0),AND(V608&lt;&gt;"",COUNTIFS(Setup!$R$13:$R$212,V608)=0),AND(W608&lt;&gt;"",COUNTIFS(Setup!$R$13:$R$212,W608)=0),AND(X608&lt;&gt;"",COUNTIFS(Setup!$S$13:$S$212,X608)=0),AND(Y608&lt;&gt;"",COUNTIFS(Setup!$S$13:$S$212,Y608)=0),AND(Z608&lt;&gt;"",COUNTIFS(Setup!$T$13:$T$212,Z608)=0)),"Use listed categories",IF(J608="Pending","Confirm work-relatedness",IF(COUNTIFS($AI$9:$AI$1008,AI608,$C$9:$C$1008,"&lt;&gt;"&amp;C608)&gt;0,"Event dates disagree",IF(OR(AND(Q608&lt;&gt;"",OR(NOT(ISNUMBER(Q608)),Q608&lt;0)),AND(R608&lt;&gt;"",OR(NOT(ISNUMBER(R608)),R608&lt;0)),AND(S608&lt;&gt;"",OR(NOT(ISNUMBER(S608)),S608&lt;0))),"Check days / cost",IF(AND(I608="Lost time",OR(NOT(ISNUMBER(Q608)),Q608&lt;1)),"Enter lost days",IF(AND(I608="Restricted / modified work",OR(NOT(ISNUMBER(R608)),R608&lt;1)),"Enter restricted days",IF(AND(Z608="Closed",NOT(ISNUMBER(AB608))),"Enter closure date",IF(AND(ISNUMBER(AB608),OR(AB608&lt;C608,AB608&gt;TODAY())),"Check closure date","Ready"))))))))))))))</f>
        <v/>
      </c>
    </row>
    <row r="609" spans="1:37" ht="24.95" customHeight="1">
      <c r="A609" s="17"/>
      <c r="B609" s="17"/>
      <c r="C609" s="18"/>
      <c r="D609" s="19"/>
      <c r="E609" s="20"/>
      <c r="F609" s="20"/>
      <c r="G609" s="20"/>
      <c r="H609" s="20"/>
      <c r="I609" s="20"/>
      <c r="J609" s="20"/>
      <c r="K609" s="20"/>
      <c r="L609" s="20"/>
      <c r="M609" s="20"/>
      <c r="N609" s="20"/>
      <c r="O609" s="20"/>
      <c r="P609" s="20"/>
      <c r="Q609" s="21"/>
      <c r="R609" s="21"/>
      <c r="S609" s="22"/>
      <c r="T609" s="20"/>
      <c r="U609" s="20"/>
      <c r="V609" s="20"/>
      <c r="W609" s="20"/>
      <c r="X609" s="20"/>
      <c r="Y609" s="20"/>
      <c r="Z609" s="20"/>
      <c r="AA609" s="20"/>
      <c r="AB609" s="18"/>
      <c r="AC609" s="20"/>
      <c r="AD609" s="15" t="str">
        <f t="shared" si="54"/>
        <v/>
      </c>
      <c r="AE609" s="16" t="str">
        <f t="shared" si="55"/>
        <v/>
      </c>
      <c r="AF609" s="15" t="str">
        <f t="shared" si="56"/>
        <v/>
      </c>
      <c r="AG609" s="15">
        <f t="shared" si="57"/>
        <v>0</v>
      </c>
      <c r="AH609" s="15">
        <f t="shared" si="58"/>
        <v>0</v>
      </c>
      <c r="AI609" s="15" t="str">
        <f t="shared" si="59"/>
        <v/>
      </c>
      <c r="AJ609" s="15" t="str">
        <f>IF(AI609="","",IF(COUNTIFS($AI$9:AI609,AI609)=1,1,0))</f>
        <v/>
      </c>
      <c r="AK609" s="15" t="str">
        <f ca="1">IF(COUNTA(A609:AC609)=0,"",IF(OR(NOT(ISNUMBER(C609)),C609&lt;1),"Missing / invalid date",IF(A609="","Missing case ID",IF(COUNTIFS($A$9:$A$1008,A609)&gt;1,"Duplicate case ID",IF(C609&gt;TODAY(),"Future incident date",IF(OR(E609="",F609="",G609="",H609="",I609="",J609=""),"Complete required fields",IF(OR(AND(E609&lt;&gt;"",COUNTIFS(Setup!$F$13:$F$212,E609)=0),AND(F609&lt;&gt;"",COUNTIFS(Setup!$G$13:$G$212,F609)=0),AND(G609&lt;&gt;"",COUNTIFS(Setup!$H$13:$H$212,G609)=0),AND(H609&lt;&gt;"",COUNTIFS(Setup!$I$13:$I$212,H609)=0),AND(I609&lt;&gt;"",COUNTIFS(Setup!$J$13:$J$212,I609)=0),AND(J609&lt;&gt;"",COUNTIFS(Setup!$K$13:$K$212,J609)=0),AND(K609&lt;&gt;"",COUNTIFS(Setup!$L$13:$L$212,K609)=0),AND(L609&lt;&gt;"",COUNTIFS(Setup!$M$13:$M$212,L609)=0),AND(M609&lt;&gt;"",COUNTIFS(Setup!$N$13:$N$212,M609)=0),AND(N609&lt;&gt;"",COUNTIFS(Setup!$O$13:$O$212,N609)=0),AND(O609&lt;&gt;"",COUNTIFS(Setup!$P$13:$P$212,O609)=0),AND(P609&lt;&gt;"",COUNTIFS(Setup!$Q$13:$Q$212,P609)=0),AND(V609&lt;&gt;"",COUNTIFS(Setup!$R$13:$R$212,V609)=0),AND(W609&lt;&gt;"",COUNTIFS(Setup!$R$13:$R$212,W609)=0),AND(X609&lt;&gt;"",COUNTIFS(Setup!$S$13:$S$212,X609)=0),AND(Y609&lt;&gt;"",COUNTIFS(Setup!$S$13:$S$212,Y609)=0),AND(Z609&lt;&gt;"",COUNTIFS(Setup!$T$13:$T$212,Z609)=0)),"Use listed categories",IF(J609="Pending","Confirm work-relatedness",IF(COUNTIFS($AI$9:$AI$1008,AI609,$C$9:$C$1008,"&lt;&gt;"&amp;C609)&gt;0,"Event dates disagree",IF(OR(AND(Q609&lt;&gt;"",OR(NOT(ISNUMBER(Q609)),Q609&lt;0)),AND(R609&lt;&gt;"",OR(NOT(ISNUMBER(R609)),R609&lt;0)),AND(S609&lt;&gt;"",OR(NOT(ISNUMBER(S609)),S609&lt;0))),"Check days / cost",IF(AND(I609="Lost time",OR(NOT(ISNUMBER(Q609)),Q609&lt;1)),"Enter lost days",IF(AND(I609="Restricted / modified work",OR(NOT(ISNUMBER(R609)),R609&lt;1)),"Enter restricted days",IF(AND(Z609="Closed",NOT(ISNUMBER(AB609))),"Enter closure date",IF(AND(ISNUMBER(AB609),OR(AB609&lt;C609,AB609&gt;TODAY())),"Check closure date","Ready"))))))))))))))</f>
        <v/>
      </c>
    </row>
    <row r="610" spans="1:37" ht="24.95" customHeight="1">
      <c r="A610" s="23"/>
      <c r="B610" s="23"/>
      <c r="C610" s="24"/>
      <c r="D610" s="25"/>
      <c r="E610" s="26"/>
      <c r="F610" s="26"/>
      <c r="G610" s="26"/>
      <c r="H610" s="26"/>
      <c r="I610" s="26"/>
      <c r="J610" s="26"/>
      <c r="K610" s="26"/>
      <c r="L610" s="26"/>
      <c r="M610" s="26"/>
      <c r="N610" s="26"/>
      <c r="O610" s="26"/>
      <c r="P610" s="26"/>
      <c r="Q610" s="27"/>
      <c r="R610" s="27"/>
      <c r="S610" s="28"/>
      <c r="T610" s="26"/>
      <c r="U610" s="26"/>
      <c r="V610" s="26"/>
      <c r="W610" s="26"/>
      <c r="X610" s="26"/>
      <c r="Y610" s="26"/>
      <c r="Z610" s="26"/>
      <c r="AA610" s="26"/>
      <c r="AB610" s="24"/>
      <c r="AC610" s="26"/>
      <c r="AD610" s="15" t="str">
        <f t="shared" si="54"/>
        <v/>
      </c>
      <c r="AE610" s="16" t="str">
        <f t="shared" si="55"/>
        <v/>
      </c>
      <c r="AF610" s="15" t="str">
        <f t="shared" si="56"/>
        <v/>
      </c>
      <c r="AG610" s="15">
        <f t="shared" si="57"/>
        <v>0</v>
      </c>
      <c r="AH610" s="15">
        <f t="shared" si="58"/>
        <v>0</v>
      </c>
      <c r="AI610" s="15" t="str">
        <f t="shared" si="59"/>
        <v/>
      </c>
      <c r="AJ610" s="15" t="str">
        <f>IF(AI610="","",IF(COUNTIFS($AI$9:AI610,AI610)=1,1,0))</f>
        <v/>
      </c>
      <c r="AK610" s="15" t="str">
        <f ca="1">IF(COUNTA(A610:AC610)=0,"",IF(OR(NOT(ISNUMBER(C610)),C610&lt;1),"Missing / invalid date",IF(A610="","Missing case ID",IF(COUNTIFS($A$9:$A$1008,A610)&gt;1,"Duplicate case ID",IF(C610&gt;TODAY(),"Future incident date",IF(OR(E610="",F610="",G610="",H610="",I610="",J610=""),"Complete required fields",IF(OR(AND(E610&lt;&gt;"",COUNTIFS(Setup!$F$13:$F$212,E610)=0),AND(F610&lt;&gt;"",COUNTIFS(Setup!$G$13:$G$212,F610)=0),AND(G610&lt;&gt;"",COUNTIFS(Setup!$H$13:$H$212,G610)=0),AND(H610&lt;&gt;"",COUNTIFS(Setup!$I$13:$I$212,H610)=0),AND(I610&lt;&gt;"",COUNTIFS(Setup!$J$13:$J$212,I610)=0),AND(J610&lt;&gt;"",COUNTIFS(Setup!$K$13:$K$212,J610)=0),AND(K610&lt;&gt;"",COUNTIFS(Setup!$L$13:$L$212,K610)=0),AND(L610&lt;&gt;"",COUNTIFS(Setup!$M$13:$M$212,L610)=0),AND(M610&lt;&gt;"",COUNTIFS(Setup!$N$13:$N$212,M610)=0),AND(N610&lt;&gt;"",COUNTIFS(Setup!$O$13:$O$212,N610)=0),AND(O610&lt;&gt;"",COUNTIFS(Setup!$P$13:$P$212,O610)=0),AND(P610&lt;&gt;"",COUNTIFS(Setup!$Q$13:$Q$212,P610)=0),AND(V610&lt;&gt;"",COUNTIFS(Setup!$R$13:$R$212,V610)=0),AND(W610&lt;&gt;"",COUNTIFS(Setup!$R$13:$R$212,W610)=0),AND(X610&lt;&gt;"",COUNTIFS(Setup!$S$13:$S$212,X610)=0),AND(Y610&lt;&gt;"",COUNTIFS(Setup!$S$13:$S$212,Y610)=0),AND(Z610&lt;&gt;"",COUNTIFS(Setup!$T$13:$T$212,Z610)=0)),"Use listed categories",IF(J610="Pending","Confirm work-relatedness",IF(COUNTIFS($AI$9:$AI$1008,AI610,$C$9:$C$1008,"&lt;&gt;"&amp;C610)&gt;0,"Event dates disagree",IF(OR(AND(Q610&lt;&gt;"",OR(NOT(ISNUMBER(Q610)),Q610&lt;0)),AND(R610&lt;&gt;"",OR(NOT(ISNUMBER(R610)),R610&lt;0)),AND(S610&lt;&gt;"",OR(NOT(ISNUMBER(S610)),S610&lt;0))),"Check days / cost",IF(AND(I610="Lost time",OR(NOT(ISNUMBER(Q610)),Q610&lt;1)),"Enter lost days",IF(AND(I610="Restricted / modified work",OR(NOT(ISNUMBER(R610)),R610&lt;1)),"Enter restricted days",IF(AND(Z610="Closed",NOT(ISNUMBER(AB610))),"Enter closure date",IF(AND(ISNUMBER(AB610),OR(AB610&lt;C610,AB610&gt;TODAY())),"Check closure date","Ready"))))))))))))))</f>
        <v/>
      </c>
    </row>
    <row r="611" spans="1:37" ht="24.95" customHeight="1">
      <c r="A611" s="17"/>
      <c r="B611" s="17"/>
      <c r="C611" s="18"/>
      <c r="D611" s="19"/>
      <c r="E611" s="20"/>
      <c r="F611" s="20"/>
      <c r="G611" s="20"/>
      <c r="H611" s="20"/>
      <c r="I611" s="20"/>
      <c r="J611" s="20"/>
      <c r="K611" s="20"/>
      <c r="L611" s="20"/>
      <c r="M611" s="20"/>
      <c r="N611" s="20"/>
      <c r="O611" s="20"/>
      <c r="P611" s="20"/>
      <c r="Q611" s="21"/>
      <c r="R611" s="21"/>
      <c r="S611" s="22"/>
      <c r="T611" s="20"/>
      <c r="U611" s="20"/>
      <c r="V611" s="20"/>
      <c r="W611" s="20"/>
      <c r="X611" s="20"/>
      <c r="Y611" s="20"/>
      <c r="Z611" s="20"/>
      <c r="AA611" s="20"/>
      <c r="AB611" s="18"/>
      <c r="AC611" s="20"/>
      <c r="AD611" s="15" t="str">
        <f t="shared" si="54"/>
        <v/>
      </c>
      <c r="AE611" s="16" t="str">
        <f t="shared" si="55"/>
        <v/>
      </c>
      <c r="AF611" s="15" t="str">
        <f t="shared" si="56"/>
        <v/>
      </c>
      <c r="AG611" s="15">
        <f t="shared" si="57"/>
        <v>0</v>
      </c>
      <c r="AH611" s="15">
        <f t="shared" si="58"/>
        <v>0</v>
      </c>
      <c r="AI611" s="15" t="str">
        <f t="shared" si="59"/>
        <v/>
      </c>
      <c r="AJ611" s="15" t="str">
        <f>IF(AI611="","",IF(COUNTIFS($AI$9:AI611,AI611)=1,1,0))</f>
        <v/>
      </c>
      <c r="AK611" s="15" t="str">
        <f ca="1">IF(COUNTA(A611:AC611)=0,"",IF(OR(NOT(ISNUMBER(C611)),C611&lt;1),"Missing / invalid date",IF(A611="","Missing case ID",IF(COUNTIFS($A$9:$A$1008,A611)&gt;1,"Duplicate case ID",IF(C611&gt;TODAY(),"Future incident date",IF(OR(E611="",F611="",G611="",H611="",I611="",J611=""),"Complete required fields",IF(OR(AND(E611&lt;&gt;"",COUNTIFS(Setup!$F$13:$F$212,E611)=0),AND(F611&lt;&gt;"",COUNTIFS(Setup!$G$13:$G$212,F611)=0),AND(G611&lt;&gt;"",COUNTIFS(Setup!$H$13:$H$212,G611)=0),AND(H611&lt;&gt;"",COUNTIFS(Setup!$I$13:$I$212,H611)=0),AND(I611&lt;&gt;"",COUNTIFS(Setup!$J$13:$J$212,I611)=0),AND(J611&lt;&gt;"",COUNTIFS(Setup!$K$13:$K$212,J611)=0),AND(K611&lt;&gt;"",COUNTIFS(Setup!$L$13:$L$212,K611)=0),AND(L611&lt;&gt;"",COUNTIFS(Setup!$M$13:$M$212,L611)=0),AND(M611&lt;&gt;"",COUNTIFS(Setup!$N$13:$N$212,M611)=0),AND(N611&lt;&gt;"",COUNTIFS(Setup!$O$13:$O$212,N611)=0),AND(O611&lt;&gt;"",COUNTIFS(Setup!$P$13:$P$212,O611)=0),AND(P611&lt;&gt;"",COUNTIFS(Setup!$Q$13:$Q$212,P611)=0),AND(V611&lt;&gt;"",COUNTIFS(Setup!$R$13:$R$212,V611)=0),AND(W611&lt;&gt;"",COUNTIFS(Setup!$R$13:$R$212,W611)=0),AND(X611&lt;&gt;"",COUNTIFS(Setup!$S$13:$S$212,X611)=0),AND(Y611&lt;&gt;"",COUNTIFS(Setup!$S$13:$S$212,Y611)=0),AND(Z611&lt;&gt;"",COUNTIFS(Setup!$T$13:$T$212,Z611)=0)),"Use listed categories",IF(J611="Pending","Confirm work-relatedness",IF(COUNTIFS($AI$9:$AI$1008,AI611,$C$9:$C$1008,"&lt;&gt;"&amp;C611)&gt;0,"Event dates disagree",IF(OR(AND(Q611&lt;&gt;"",OR(NOT(ISNUMBER(Q611)),Q611&lt;0)),AND(R611&lt;&gt;"",OR(NOT(ISNUMBER(R611)),R611&lt;0)),AND(S611&lt;&gt;"",OR(NOT(ISNUMBER(S611)),S611&lt;0))),"Check days / cost",IF(AND(I611="Lost time",OR(NOT(ISNUMBER(Q611)),Q611&lt;1)),"Enter lost days",IF(AND(I611="Restricted / modified work",OR(NOT(ISNUMBER(R611)),R611&lt;1)),"Enter restricted days",IF(AND(Z611="Closed",NOT(ISNUMBER(AB611))),"Enter closure date",IF(AND(ISNUMBER(AB611),OR(AB611&lt;C611,AB611&gt;TODAY())),"Check closure date","Ready"))))))))))))))</f>
        <v/>
      </c>
    </row>
    <row r="612" spans="1:37" ht="24.95" customHeight="1">
      <c r="A612" s="23"/>
      <c r="B612" s="23"/>
      <c r="C612" s="24"/>
      <c r="D612" s="25"/>
      <c r="E612" s="26"/>
      <c r="F612" s="26"/>
      <c r="G612" s="26"/>
      <c r="H612" s="26"/>
      <c r="I612" s="26"/>
      <c r="J612" s="26"/>
      <c r="K612" s="26"/>
      <c r="L612" s="26"/>
      <c r="M612" s="26"/>
      <c r="N612" s="26"/>
      <c r="O612" s="26"/>
      <c r="P612" s="26"/>
      <c r="Q612" s="27"/>
      <c r="R612" s="27"/>
      <c r="S612" s="28"/>
      <c r="T612" s="26"/>
      <c r="U612" s="26"/>
      <c r="V612" s="26"/>
      <c r="W612" s="26"/>
      <c r="X612" s="26"/>
      <c r="Y612" s="26"/>
      <c r="Z612" s="26"/>
      <c r="AA612" s="26"/>
      <c r="AB612" s="24"/>
      <c r="AC612" s="26"/>
      <c r="AD612" s="15" t="str">
        <f t="shared" si="54"/>
        <v/>
      </c>
      <c r="AE612" s="16" t="str">
        <f t="shared" si="55"/>
        <v/>
      </c>
      <c r="AF612" s="15" t="str">
        <f t="shared" si="56"/>
        <v/>
      </c>
      <c r="AG612" s="15">
        <f t="shared" si="57"/>
        <v>0</v>
      </c>
      <c r="AH612" s="15">
        <f t="shared" si="58"/>
        <v>0</v>
      </c>
      <c r="AI612" s="15" t="str">
        <f t="shared" si="59"/>
        <v/>
      </c>
      <c r="AJ612" s="15" t="str">
        <f>IF(AI612="","",IF(COUNTIFS($AI$9:AI612,AI612)=1,1,0))</f>
        <v/>
      </c>
      <c r="AK612" s="15" t="str">
        <f ca="1">IF(COUNTA(A612:AC612)=0,"",IF(OR(NOT(ISNUMBER(C612)),C612&lt;1),"Missing / invalid date",IF(A612="","Missing case ID",IF(COUNTIFS($A$9:$A$1008,A612)&gt;1,"Duplicate case ID",IF(C612&gt;TODAY(),"Future incident date",IF(OR(E612="",F612="",G612="",H612="",I612="",J612=""),"Complete required fields",IF(OR(AND(E612&lt;&gt;"",COUNTIFS(Setup!$F$13:$F$212,E612)=0),AND(F612&lt;&gt;"",COUNTIFS(Setup!$G$13:$G$212,F612)=0),AND(G612&lt;&gt;"",COUNTIFS(Setup!$H$13:$H$212,G612)=0),AND(H612&lt;&gt;"",COUNTIFS(Setup!$I$13:$I$212,H612)=0),AND(I612&lt;&gt;"",COUNTIFS(Setup!$J$13:$J$212,I612)=0),AND(J612&lt;&gt;"",COUNTIFS(Setup!$K$13:$K$212,J612)=0),AND(K612&lt;&gt;"",COUNTIFS(Setup!$L$13:$L$212,K612)=0),AND(L612&lt;&gt;"",COUNTIFS(Setup!$M$13:$M$212,L612)=0),AND(M612&lt;&gt;"",COUNTIFS(Setup!$N$13:$N$212,M612)=0),AND(N612&lt;&gt;"",COUNTIFS(Setup!$O$13:$O$212,N612)=0),AND(O612&lt;&gt;"",COUNTIFS(Setup!$P$13:$P$212,O612)=0),AND(P612&lt;&gt;"",COUNTIFS(Setup!$Q$13:$Q$212,P612)=0),AND(V612&lt;&gt;"",COUNTIFS(Setup!$R$13:$R$212,V612)=0),AND(W612&lt;&gt;"",COUNTIFS(Setup!$R$13:$R$212,W612)=0),AND(X612&lt;&gt;"",COUNTIFS(Setup!$S$13:$S$212,X612)=0),AND(Y612&lt;&gt;"",COUNTIFS(Setup!$S$13:$S$212,Y612)=0),AND(Z612&lt;&gt;"",COUNTIFS(Setup!$T$13:$T$212,Z612)=0)),"Use listed categories",IF(J612="Pending","Confirm work-relatedness",IF(COUNTIFS($AI$9:$AI$1008,AI612,$C$9:$C$1008,"&lt;&gt;"&amp;C612)&gt;0,"Event dates disagree",IF(OR(AND(Q612&lt;&gt;"",OR(NOT(ISNUMBER(Q612)),Q612&lt;0)),AND(R612&lt;&gt;"",OR(NOT(ISNUMBER(R612)),R612&lt;0)),AND(S612&lt;&gt;"",OR(NOT(ISNUMBER(S612)),S612&lt;0))),"Check days / cost",IF(AND(I612="Lost time",OR(NOT(ISNUMBER(Q612)),Q612&lt;1)),"Enter lost days",IF(AND(I612="Restricted / modified work",OR(NOT(ISNUMBER(R612)),R612&lt;1)),"Enter restricted days",IF(AND(Z612="Closed",NOT(ISNUMBER(AB612))),"Enter closure date",IF(AND(ISNUMBER(AB612),OR(AB612&lt;C612,AB612&gt;TODAY())),"Check closure date","Ready"))))))))))))))</f>
        <v/>
      </c>
    </row>
    <row r="613" spans="1:37" ht="24.95" customHeight="1">
      <c r="A613" s="17"/>
      <c r="B613" s="17"/>
      <c r="C613" s="18"/>
      <c r="D613" s="19"/>
      <c r="E613" s="20"/>
      <c r="F613" s="20"/>
      <c r="G613" s="20"/>
      <c r="H613" s="20"/>
      <c r="I613" s="20"/>
      <c r="J613" s="20"/>
      <c r="K613" s="20"/>
      <c r="L613" s="20"/>
      <c r="M613" s="20"/>
      <c r="N613" s="20"/>
      <c r="O613" s="20"/>
      <c r="P613" s="20"/>
      <c r="Q613" s="21"/>
      <c r="R613" s="21"/>
      <c r="S613" s="22"/>
      <c r="T613" s="20"/>
      <c r="U613" s="20"/>
      <c r="V613" s="20"/>
      <c r="W613" s="20"/>
      <c r="X613" s="20"/>
      <c r="Y613" s="20"/>
      <c r="Z613" s="20"/>
      <c r="AA613" s="20"/>
      <c r="AB613" s="18"/>
      <c r="AC613" s="20"/>
      <c r="AD613" s="15" t="str">
        <f t="shared" si="54"/>
        <v/>
      </c>
      <c r="AE613" s="16" t="str">
        <f t="shared" si="55"/>
        <v/>
      </c>
      <c r="AF613" s="15" t="str">
        <f t="shared" si="56"/>
        <v/>
      </c>
      <c r="AG613" s="15">
        <f t="shared" si="57"/>
        <v>0</v>
      </c>
      <c r="AH613" s="15">
        <f t="shared" si="58"/>
        <v>0</v>
      </c>
      <c r="AI613" s="15" t="str">
        <f t="shared" si="59"/>
        <v/>
      </c>
      <c r="AJ613" s="15" t="str">
        <f>IF(AI613="","",IF(COUNTIFS($AI$9:AI613,AI613)=1,1,0))</f>
        <v/>
      </c>
      <c r="AK613" s="15" t="str">
        <f ca="1">IF(COUNTA(A613:AC613)=0,"",IF(OR(NOT(ISNUMBER(C613)),C613&lt;1),"Missing / invalid date",IF(A613="","Missing case ID",IF(COUNTIFS($A$9:$A$1008,A613)&gt;1,"Duplicate case ID",IF(C613&gt;TODAY(),"Future incident date",IF(OR(E613="",F613="",G613="",H613="",I613="",J613=""),"Complete required fields",IF(OR(AND(E613&lt;&gt;"",COUNTIFS(Setup!$F$13:$F$212,E613)=0),AND(F613&lt;&gt;"",COUNTIFS(Setup!$G$13:$G$212,F613)=0),AND(G613&lt;&gt;"",COUNTIFS(Setup!$H$13:$H$212,G613)=0),AND(H613&lt;&gt;"",COUNTIFS(Setup!$I$13:$I$212,H613)=0),AND(I613&lt;&gt;"",COUNTIFS(Setup!$J$13:$J$212,I613)=0),AND(J613&lt;&gt;"",COUNTIFS(Setup!$K$13:$K$212,J613)=0),AND(K613&lt;&gt;"",COUNTIFS(Setup!$L$13:$L$212,K613)=0),AND(L613&lt;&gt;"",COUNTIFS(Setup!$M$13:$M$212,L613)=0),AND(M613&lt;&gt;"",COUNTIFS(Setup!$N$13:$N$212,M613)=0),AND(N613&lt;&gt;"",COUNTIFS(Setup!$O$13:$O$212,N613)=0),AND(O613&lt;&gt;"",COUNTIFS(Setup!$P$13:$P$212,O613)=0),AND(P613&lt;&gt;"",COUNTIFS(Setup!$Q$13:$Q$212,P613)=0),AND(V613&lt;&gt;"",COUNTIFS(Setup!$R$13:$R$212,V613)=0),AND(W613&lt;&gt;"",COUNTIFS(Setup!$R$13:$R$212,W613)=0),AND(X613&lt;&gt;"",COUNTIFS(Setup!$S$13:$S$212,X613)=0),AND(Y613&lt;&gt;"",COUNTIFS(Setup!$S$13:$S$212,Y613)=0),AND(Z613&lt;&gt;"",COUNTIFS(Setup!$T$13:$T$212,Z613)=0)),"Use listed categories",IF(J613="Pending","Confirm work-relatedness",IF(COUNTIFS($AI$9:$AI$1008,AI613,$C$9:$C$1008,"&lt;&gt;"&amp;C613)&gt;0,"Event dates disagree",IF(OR(AND(Q613&lt;&gt;"",OR(NOT(ISNUMBER(Q613)),Q613&lt;0)),AND(R613&lt;&gt;"",OR(NOT(ISNUMBER(R613)),R613&lt;0)),AND(S613&lt;&gt;"",OR(NOT(ISNUMBER(S613)),S613&lt;0))),"Check days / cost",IF(AND(I613="Lost time",OR(NOT(ISNUMBER(Q613)),Q613&lt;1)),"Enter lost days",IF(AND(I613="Restricted / modified work",OR(NOT(ISNUMBER(R613)),R613&lt;1)),"Enter restricted days",IF(AND(Z613="Closed",NOT(ISNUMBER(AB613))),"Enter closure date",IF(AND(ISNUMBER(AB613),OR(AB613&lt;C613,AB613&gt;TODAY())),"Check closure date","Ready"))))))))))))))</f>
        <v/>
      </c>
    </row>
    <row r="614" spans="1:37" ht="24.95" customHeight="1">
      <c r="A614" s="23"/>
      <c r="B614" s="23"/>
      <c r="C614" s="24"/>
      <c r="D614" s="25"/>
      <c r="E614" s="26"/>
      <c r="F614" s="26"/>
      <c r="G614" s="26"/>
      <c r="H614" s="26"/>
      <c r="I614" s="26"/>
      <c r="J614" s="26"/>
      <c r="K614" s="26"/>
      <c r="L614" s="26"/>
      <c r="M614" s="26"/>
      <c r="N614" s="26"/>
      <c r="O614" s="26"/>
      <c r="P614" s="26"/>
      <c r="Q614" s="27"/>
      <c r="R614" s="27"/>
      <c r="S614" s="28"/>
      <c r="T614" s="26"/>
      <c r="U614" s="26"/>
      <c r="V614" s="26"/>
      <c r="W614" s="26"/>
      <c r="X614" s="26"/>
      <c r="Y614" s="26"/>
      <c r="Z614" s="26"/>
      <c r="AA614" s="26"/>
      <c r="AB614" s="24"/>
      <c r="AC614" s="26"/>
      <c r="AD614" s="15" t="str">
        <f t="shared" si="54"/>
        <v/>
      </c>
      <c r="AE614" s="16" t="str">
        <f t="shared" si="55"/>
        <v/>
      </c>
      <c r="AF614" s="15" t="str">
        <f t="shared" si="56"/>
        <v/>
      </c>
      <c r="AG614" s="15">
        <f t="shared" si="57"/>
        <v>0</v>
      </c>
      <c r="AH614" s="15">
        <f t="shared" si="58"/>
        <v>0</v>
      </c>
      <c r="AI614" s="15" t="str">
        <f t="shared" si="59"/>
        <v/>
      </c>
      <c r="AJ614" s="15" t="str">
        <f>IF(AI614="","",IF(COUNTIFS($AI$9:AI614,AI614)=1,1,0))</f>
        <v/>
      </c>
      <c r="AK614" s="15" t="str">
        <f ca="1">IF(COUNTA(A614:AC614)=0,"",IF(OR(NOT(ISNUMBER(C614)),C614&lt;1),"Missing / invalid date",IF(A614="","Missing case ID",IF(COUNTIFS($A$9:$A$1008,A614)&gt;1,"Duplicate case ID",IF(C614&gt;TODAY(),"Future incident date",IF(OR(E614="",F614="",G614="",H614="",I614="",J614=""),"Complete required fields",IF(OR(AND(E614&lt;&gt;"",COUNTIFS(Setup!$F$13:$F$212,E614)=0),AND(F614&lt;&gt;"",COUNTIFS(Setup!$G$13:$G$212,F614)=0),AND(G614&lt;&gt;"",COUNTIFS(Setup!$H$13:$H$212,G614)=0),AND(H614&lt;&gt;"",COUNTIFS(Setup!$I$13:$I$212,H614)=0),AND(I614&lt;&gt;"",COUNTIFS(Setup!$J$13:$J$212,I614)=0),AND(J614&lt;&gt;"",COUNTIFS(Setup!$K$13:$K$212,J614)=0),AND(K614&lt;&gt;"",COUNTIFS(Setup!$L$13:$L$212,K614)=0),AND(L614&lt;&gt;"",COUNTIFS(Setup!$M$13:$M$212,L614)=0),AND(M614&lt;&gt;"",COUNTIFS(Setup!$N$13:$N$212,M614)=0),AND(N614&lt;&gt;"",COUNTIFS(Setup!$O$13:$O$212,N614)=0),AND(O614&lt;&gt;"",COUNTIFS(Setup!$P$13:$P$212,O614)=0),AND(P614&lt;&gt;"",COUNTIFS(Setup!$Q$13:$Q$212,P614)=0),AND(V614&lt;&gt;"",COUNTIFS(Setup!$R$13:$R$212,V614)=0),AND(W614&lt;&gt;"",COUNTIFS(Setup!$R$13:$R$212,W614)=0),AND(X614&lt;&gt;"",COUNTIFS(Setup!$S$13:$S$212,X614)=0),AND(Y614&lt;&gt;"",COUNTIFS(Setup!$S$13:$S$212,Y614)=0),AND(Z614&lt;&gt;"",COUNTIFS(Setup!$T$13:$T$212,Z614)=0)),"Use listed categories",IF(J614="Pending","Confirm work-relatedness",IF(COUNTIFS($AI$9:$AI$1008,AI614,$C$9:$C$1008,"&lt;&gt;"&amp;C614)&gt;0,"Event dates disagree",IF(OR(AND(Q614&lt;&gt;"",OR(NOT(ISNUMBER(Q614)),Q614&lt;0)),AND(R614&lt;&gt;"",OR(NOT(ISNUMBER(R614)),R614&lt;0)),AND(S614&lt;&gt;"",OR(NOT(ISNUMBER(S614)),S614&lt;0))),"Check days / cost",IF(AND(I614="Lost time",OR(NOT(ISNUMBER(Q614)),Q614&lt;1)),"Enter lost days",IF(AND(I614="Restricted / modified work",OR(NOT(ISNUMBER(R614)),R614&lt;1)),"Enter restricted days",IF(AND(Z614="Closed",NOT(ISNUMBER(AB614))),"Enter closure date",IF(AND(ISNUMBER(AB614),OR(AB614&lt;C614,AB614&gt;TODAY())),"Check closure date","Ready"))))))))))))))</f>
        <v/>
      </c>
    </row>
    <row r="615" spans="1:37" ht="24.95" customHeight="1">
      <c r="A615" s="17"/>
      <c r="B615" s="17"/>
      <c r="C615" s="18"/>
      <c r="D615" s="19"/>
      <c r="E615" s="20"/>
      <c r="F615" s="20"/>
      <c r="G615" s="20"/>
      <c r="H615" s="20"/>
      <c r="I615" s="20"/>
      <c r="J615" s="20"/>
      <c r="K615" s="20"/>
      <c r="L615" s="20"/>
      <c r="M615" s="20"/>
      <c r="N615" s="20"/>
      <c r="O615" s="20"/>
      <c r="P615" s="20"/>
      <c r="Q615" s="21"/>
      <c r="R615" s="21"/>
      <c r="S615" s="22"/>
      <c r="T615" s="20"/>
      <c r="U615" s="20"/>
      <c r="V615" s="20"/>
      <c r="W615" s="20"/>
      <c r="X615" s="20"/>
      <c r="Y615" s="20"/>
      <c r="Z615" s="20"/>
      <c r="AA615" s="20"/>
      <c r="AB615" s="18"/>
      <c r="AC615" s="20"/>
      <c r="AD615" s="15" t="str">
        <f t="shared" si="54"/>
        <v/>
      </c>
      <c r="AE615" s="16" t="str">
        <f t="shared" si="55"/>
        <v/>
      </c>
      <c r="AF615" s="15" t="str">
        <f t="shared" si="56"/>
        <v/>
      </c>
      <c r="AG615" s="15">
        <f t="shared" si="57"/>
        <v>0</v>
      </c>
      <c r="AH615" s="15">
        <f t="shared" si="58"/>
        <v>0</v>
      </c>
      <c r="AI615" s="15" t="str">
        <f t="shared" si="59"/>
        <v/>
      </c>
      <c r="AJ615" s="15" t="str">
        <f>IF(AI615="","",IF(COUNTIFS($AI$9:AI615,AI615)=1,1,0))</f>
        <v/>
      </c>
      <c r="AK615" s="15" t="str">
        <f ca="1">IF(COUNTA(A615:AC615)=0,"",IF(OR(NOT(ISNUMBER(C615)),C615&lt;1),"Missing / invalid date",IF(A615="","Missing case ID",IF(COUNTIFS($A$9:$A$1008,A615)&gt;1,"Duplicate case ID",IF(C615&gt;TODAY(),"Future incident date",IF(OR(E615="",F615="",G615="",H615="",I615="",J615=""),"Complete required fields",IF(OR(AND(E615&lt;&gt;"",COUNTIFS(Setup!$F$13:$F$212,E615)=0),AND(F615&lt;&gt;"",COUNTIFS(Setup!$G$13:$G$212,F615)=0),AND(G615&lt;&gt;"",COUNTIFS(Setup!$H$13:$H$212,G615)=0),AND(H615&lt;&gt;"",COUNTIFS(Setup!$I$13:$I$212,H615)=0),AND(I615&lt;&gt;"",COUNTIFS(Setup!$J$13:$J$212,I615)=0),AND(J615&lt;&gt;"",COUNTIFS(Setup!$K$13:$K$212,J615)=0),AND(K615&lt;&gt;"",COUNTIFS(Setup!$L$13:$L$212,K615)=0),AND(L615&lt;&gt;"",COUNTIFS(Setup!$M$13:$M$212,L615)=0),AND(M615&lt;&gt;"",COUNTIFS(Setup!$N$13:$N$212,M615)=0),AND(N615&lt;&gt;"",COUNTIFS(Setup!$O$13:$O$212,N615)=0),AND(O615&lt;&gt;"",COUNTIFS(Setup!$P$13:$P$212,O615)=0),AND(P615&lt;&gt;"",COUNTIFS(Setup!$Q$13:$Q$212,P615)=0),AND(V615&lt;&gt;"",COUNTIFS(Setup!$R$13:$R$212,V615)=0),AND(W615&lt;&gt;"",COUNTIFS(Setup!$R$13:$R$212,W615)=0),AND(X615&lt;&gt;"",COUNTIFS(Setup!$S$13:$S$212,X615)=0),AND(Y615&lt;&gt;"",COUNTIFS(Setup!$S$13:$S$212,Y615)=0),AND(Z615&lt;&gt;"",COUNTIFS(Setup!$T$13:$T$212,Z615)=0)),"Use listed categories",IF(J615="Pending","Confirm work-relatedness",IF(COUNTIFS($AI$9:$AI$1008,AI615,$C$9:$C$1008,"&lt;&gt;"&amp;C615)&gt;0,"Event dates disagree",IF(OR(AND(Q615&lt;&gt;"",OR(NOT(ISNUMBER(Q615)),Q615&lt;0)),AND(R615&lt;&gt;"",OR(NOT(ISNUMBER(R615)),R615&lt;0)),AND(S615&lt;&gt;"",OR(NOT(ISNUMBER(S615)),S615&lt;0))),"Check days / cost",IF(AND(I615="Lost time",OR(NOT(ISNUMBER(Q615)),Q615&lt;1)),"Enter lost days",IF(AND(I615="Restricted / modified work",OR(NOT(ISNUMBER(R615)),R615&lt;1)),"Enter restricted days",IF(AND(Z615="Closed",NOT(ISNUMBER(AB615))),"Enter closure date",IF(AND(ISNUMBER(AB615),OR(AB615&lt;C615,AB615&gt;TODAY())),"Check closure date","Ready"))))))))))))))</f>
        <v/>
      </c>
    </row>
    <row r="616" spans="1:37" ht="24.95" customHeight="1">
      <c r="A616" s="23"/>
      <c r="B616" s="23"/>
      <c r="C616" s="24"/>
      <c r="D616" s="25"/>
      <c r="E616" s="26"/>
      <c r="F616" s="26"/>
      <c r="G616" s="26"/>
      <c r="H616" s="26"/>
      <c r="I616" s="26"/>
      <c r="J616" s="26"/>
      <c r="K616" s="26"/>
      <c r="L616" s="26"/>
      <c r="M616" s="26"/>
      <c r="N616" s="26"/>
      <c r="O616" s="26"/>
      <c r="P616" s="26"/>
      <c r="Q616" s="27"/>
      <c r="R616" s="27"/>
      <c r="S616" s="28"/>
      <c r="T616" s="26"/>
      <c r="U616" s="26"/>
      <c r="V616" s="26"/>
      <c r="W616" s="26"/>
      <c r="X616" s="26"/>
      <c r="Y616" s="26"/>
      <c r="Z616" s="26"/>
      <c r="AA616" s="26"/>
      <c r="AB616" s="24"/>
      <c r="AC616" s="26"/>
      <c r="AD616" s="15" t="str">
        <f t="shared" si="54"/>
        <v/>
      </c>
      <c r="AE616" s="16" t="str">
        <f t="shared" si="55"/>
        <v/>
      </c>
      <c r="AF616" s="15" t="str">
        <f t="shared" si="56"/>
        <v/>
      </c>
      <c r="AG616" s="15">
        <f t="shared" si="57"/>
        <v>0</v>
      </c>
      <c r="AH616" s="15">
        <f t="shared" si="58"/>
        <v>0</v>
      </c>
      <c r="AI616" s="15" t="str">
        <f t="shared" si="59"/>
        <v/>
      </c>
      <c r="AJ616" s="15" t="str">
        <f>IF(AI616="","",IF(COUNTIFS($AI$9:AI616,AI616)=1,1,0))</f>
        <v/>
      </c>
      <c r="AK616" s="15" t="str">
        <f ca="1">IF(COUNTA(A616:AC616)=0,"",IF(OR(NOT(ISNUMBER(C616)),C616&lt;1),"Missing / invalid date",IF(A616="","Missing case ID",IF(COUNTIFS($A$9:$A$1008,A616)&gt;1,"Duplicate case ID",IF(C616&gt;TODAY(),"Future incident date",IF(OR(E616="",F616="",G616="",H616="",I616="",J616=""),"Complete required fields",IF(OR(AND(E616&lt;&gt;"",COUNTIFS(Setup!$F$13:$F$212,E616)=0),AND(F616&lt;&gt;"",COUNTIFS(Setup!$G$13:$G$212,F616)=0),AND(G616&lt;&gt;"",COUNTIFS(Setup!$H$13:$H$212,G616)=0),AND(H616&lt;&gt;"",COUNTIFS(Setup!$I$13:$I$212,H616)=0),AND(I616&lt;&gt;"",COUNTIFS(Setup!$J$13:$J$212,I616)=0),AND(J616&lt;&gt;"",COUNTIFS(Setup!$K$13:$K$212,J616)=0),AND(K616&lt;&gt;"",COUNTIFS(Setup!$L$13:$L$212,K616)=0),AND(L616&lt;&gt;"",COUNTIFS(Setup!$M$13:$M$212,L616)=0),AND(M616&lt;&gt;"",COUNTIFS(Setup!$N$13:$N$212,M616)=0),AND(N616&lt;&gt;"",COUNTIFS(Setup!$O$13:$O$212,N616)=0),AND(O616&lt;&gt;"",COUNTIFS(Setup!$P$13:$P$212,O616)=0),AND(P616&lt;&gt;"",COUNTIFS(Setup!$Q$13:$Q$212,P616)=0),AND(V616&lt;&gt;"",COUNTIFS(Setup!$R$13:$R$212,V616)=0),AND(W616&lt;&gt;"",COUNTIFS(Setup!$R$13:$R$212,W616)=0),AND(X616&lt;&gt;"",COUNTIFS(Setup!$S$13:$S$212,X616)=0),AND(Y616&lt;&gt;"",COUNTIFS(Setup!$S$13:$S$212,Y616)=0),AND(Z616&lt;&gt;"",COUNTIFS(Setup!$T$13:$T$212,Z616)=0)),"Use listed categories",IF(J616="Pending","Confirm work-relatedness",IF(COUNTIFS($AI$9:$AI$1008,AI616,$C$9:$C$1008,"&lt;&gt;"&amp;C616)&gt;0,"Event dates disagree",IF(OR(AND(Q616&lt;&gt;"",OR(NOT(ISNUMBER(Q616)),Q616&lt;0)),AND(R616&lt;&gt;"",OR(NOT(ISNUMBER(R616)),R616&lt;0)),AND(S616&lt;&gt;"",OR(NOT(ISNUMBER(S616)),S616&lt;0))),"Check days / cost",IF(AND(I616="Lost time",OR(NOT(ISNUMBER(Q616)),Q616&lt;1)),"Enter lost days",IF(AND(I616="Restricted / modified work",OR(NOT(ISNUMBER(R616)),R616&lt;1)),"Enter restricted days",IF(AND(Z616="Closed",NOT(ISNUMBER(AB616))),"Enter closure date",IF(AND(ISNUMBER(AB616),OR(AB616&lt;C616,AB616&gt;TODAY())),"Check closure date","Ready"))))))))))))))</f>
        <v/>
      </c>
    </row>
    <row r="617" spans="1:37" ht="24.95" customHeight="1">
      <c r="A617" s="17"/>
      <c r="B617" s="17"/>
      <c r="C617" s="18"/>
      <c r="D617" s="19"/>
      <c r="E617" s="20"/>
      <c r="F617" s="20"/>
      <c r="G617" s="20"/>
      <c r="H617" s="20"/>
      <c r="I617" s="20"/>
      <c r="J617" s="20"/>
      <c r="K617" s="20"/>
      <c r="L617" s="20"/>
      <c r="M617" s="20"/>
      <c r="N617" s="20"/>
      <c r="O617" s="20"/>
      <c r="P617" s="20"/>
      <c r="Q617" s="21"/>
      <c r="R617" s="21"/>
      <c r="S617" s="22"/>
      <c r="T617" s="20"/>
      <c r="U617" s="20"/>
      <c r="V617" s="20"/>
      <c r="W617" s="20"/>
      <c r="X617" s="20"/>
      <c r="Y617" s="20"/>
      <c r="Z617" s="20"/>
      <c r="AA617" s="20"/>
      <c r="AB617" s="18"/>
      <c r="AC617" s="20"/>
      <c r="AD617" s="15" t="str">
        <f t="shared" si="54"/>
        <v/>
      </c>
      <c r="AE617" s="16" t="str">
        <f t="shared" si="55"/>
        <v/>
      </c>
      <c r="AF617" s="15" t="str">
        <f t="shared" si="56"/>
        <v/>
      </c>
      <c r="AG617" s="15">
        <f t="shared" si="57"/>
        <v>0</v>
      </c>
      <c r="AH617" s="15">
        <f t="shared" si="58"/>
        <v>0</v>
      </c>
      <c r="AI617" s="15" t="str">
        <f t="shared" si="59"/>
        <v/>
      </c>
      <c r="AJ617" s="15" t="str">
        <f>IF(AI617="","",IF(COUNTIFS($AI$9:AI617,AI617)=1,1,0))</f>
        <v/>
      </c>
      <c r="AK617" s="15" t="str">
        <f ca="1">IF(COUNTA(A617:AC617)=0,"",IF(OR(NOT(ISNUMBER(C617)),C617&lt;1),"Missing / invalid date",IF(A617="","Missing case ID",IF(COUNTIFS($A$9:$A$1008,A617)&gt;1,"Duplicate case ID",IF(C617&gt;TODAY(),"Future incident date",IF(OR(E617="",F617="",G617="",H617="",I617="",J617=""),"Complete required fields",IF(OR(AND(E617&lt;&gt;"",COUNTIFS(Setup!$F$13:$F$212,E617)=0),AND(F617&lt;&gt;"",COUNTIFS(Setup!$G$13:$G$212,F617)=0),AND(G617&lt;&gt;"",COUNTIFS(Setup!$H$13:$H$212,G617)=0),AND(H617&lt;&gt;"",COUNTIFS(Setup!$I$13:$I$212,H617)=0),AND(I617&lt;&gt;"",COUNTIFS(Setup!$J$13:$J$212,I617)=0),AND(J617&lt;&gt;"",COUNTIFS(Setup!$K$13:$K$212,J617)=0),AND(K617&lt;&gt;"",COUNTIFS(Setup!$L$13:$L$212,K617)=0),AND(L617&lt;&gt;"",COUNTIFS(Setup!$M$13:$M$212,L617)=0),AND(M617&lt;&gt;"",COUNTIFS(Setup!$N$13:$N$212,M617)=0),AND(N617&lt;&gt;"",COUNTIFS(Setup!$O$13:$O$212,N617)=0),AND(O617&lt;&gt;"",COUNTIFS(Setup!$P$13:$P$212,O617)=0),AND(P617&lt;&gt;"",COUNTIFS(Setup!$Q$13:$Q$212,P617)=0),AND(V617&lt;&gt;"",COUNTIFS(Setup!$R$13:$R$212,V617)=0),AND(W617&lt;&gt;"",COUNTIFS(Setup!$R$13:$R$212,W617)=0),AND(X617&lt;&gt;"",COUNTIFS(Setup!$S$13:$S$212,X617)=0),AND(Y617&lt;&gt;"",COUNTIFS(Setup!$S$13:$S$212,Y617)=0),AND(Z617&lt;&gt;"",COUNTIFS(Setup!$T$13:$T$212,Z617)=0)),"Use listed categories",IF(J617="Pending","Confirm work-relatedness",IF(COUNTIFS($AI$9:$AI$1008,AI617,$C$9:$C$1008,"&lt;&gt;"&amp;C617)&gt;0,"Event dates disagree",IF(OR(AND(Q617&lt;&gt;"",OR(NOT(ISNUMBER(Q617)),Q617&lt;0)),AND(R617&lt;&gt;"",OR(NOT(ISNUMBER(R617)),R617&lt;0)),AND(S617&lt;&gt;"",OR(NOT(ISNUMBER(S617)),S617&lt;0))),"Check days / cost",IF(AND(I617="Lost time",OR(NOT(ISNUMBER(Q617)),Q617&lt;1)),"Enter lost days",IF(AND(I617="Restricted / modified work",OR(NOT(ISNUMBER(R617)),R617&lt;1)),"Enter restricted days",IF(AND(Z617="Closed",NOT(ISNUMBER(AB617))),"Enter closure date",IF(AND(ISNUMBER(AB617),OR(AB617&lt;C617,AB617&gt;TODAY())),"Check closure date","Ready"))))))))))))))</f>
        <v/>
      </c>
    </row>
    <row r="618" spans="1:37" ht="24.95" customHeight="1">
      <c r="A618" s="23"/>
      <c r="B618" s="23"/>
      <c r="C618" s="24"/>
      <c r="D618" s="25"/>
      <c r="E618" s="26"/>
      <c r="F618" s="26"/>
      <c r="G618" s="26"/>
      <c r="H618" s="26"/>
      <c r="I618" s="26"/>
      <c r="J618" s="26"/>
      <c r="K618" s="26"/>
      <c r="L618" s="26"/>
      <c r="M618" s="26"/>
      <c r="N618" s="26"/>
      <c r="O618" s="26"/>
      <c r="P618" s="26"/>
      <c r="Q618" s="27"/>
      <c r="R618" s="27"/>
      <c r="S618" s="28"/>
      <c r="T618" s="26"/>
      <c r="U618" s="26"/>
      <c r="V618" s="26"/>
      <c r="W618" s="26"/>
      <c r="X618" s="26"/>
      <c r="Y618" s="26"/>
      <c r="Z618" s="26"/>
      <c r="AA618" s="26"/>
      <c r="AB618" s="24"/>
      <c r="AC618" s="26"/>
      <c r="AD618" s="15" t="str">
        <f t="shared" si="54"/>
        <v/>
      </c>
      <c r="AE618" s="16" t="str">
        <f t="shared" si="55"/>
        <v/>
      </c>
      <c r="AF618" s="15" t="str">
        <f t="shared" si="56"/>
        <v/>
      </c>
      <c r="AG618" s="15">
        <f t="shared" si="57"/>
        <v>0</v>
      </c>
      <c r="AH618" s="15">
        <f t="shared" si="58"/>
        <v>0</v>
      </c>
      <c r="AI618" s="15" t="str">
        <f t="shared" si="59"/>
        <v/>
      </c>
      <c r="AJ618" s="15" t="str">
        <f>IF(AI618="","",IF(COUNTIFS($AI$9:AI618,AI618)=1,1,0))</f>
        <v/>
      </c>
      <c r="AK618" s="15" t="str">
        <f ca="1">IF(COUNTA(A618:AC618)=0,"",IF(OR(NOT(ISNUMBER(C618)),C618&lt;1),"Missing / invalid date",IF(A618="","Missing case ID",IF(COUNTIFS($A$9:$A$1008,A618)&gt;1,"Duplicate case ID",IF(C618&gt;TODAY(),"Future incident date",IF(OR(E618="",F618="",G618="",H618="",I618="",J618=""),"Complete required fields",IF(OR(AND(E618&lt;&gt;"",COUNTIFS(Setup!$F$13:$F$212,E618)=0),AND(F618&lt;&gt;"",COUNTIFS(Setup!$G$13:$G$212,F618)=0),AND(G618&lt;&gt;"",COUNTIFS(Setup!$H$13:$H$212,G618)=0),AND(H618&lt;&gt;"",COUNTIFS(Setup!$I$13:$I$212,H618)=0),AND(I618&lt;&gt;"",COUNTIFS(Setup!$J$13:$J$212,I618)=0),AND(J618&lt;&gt;"",COUNTIFS(Setup!$K$13:$K$212,J618)=0),AND(K618&lt;&gt;"",COUNTIFS(Setup!$L$13:$L$212,K618)=0),AND(L618&lt;&gt;"",COUNTIFS(Setup!$M$13:$M$212,L618)=0),AND(M618&lt;&gt;"",COUNTIFS(Setup!$N$13:$N$212,M618)=0),AND(N618&lt;&gt;"",COUNTIFS(Setup!$O$13:$O$212,N618)=0),AND(O618&lt;&gt;"",COUNTIFS(Setup!$P$13:$P$212,O618)=0),AND(P618&lt;&gt;"",COUNTIFS(Setup!$Q$13:$Q$212,P618)=0),AND(V618&lt;&gt;"",COUNTIFS(Setup!$R$13:$R$212,V618)=0),AND(W618&lt;&gt;"",COUNTIFS(Setup!$R$13:$R$212,W618)=0),AND(X618&lt;&gt;"",COUNTIFS(Setup!$S$13:$S$212,X618)=0),AND(Y618&lt;&gt;"",COUNTIFS(Setup!$S$13:$S$212,Y618)=0),AND(Z618&lt;&gt;"",COUNTIFS(Setup!$T$13:$T$212,Z618)=0)),"Use listed categories",IF(J618="Pending","Confirm work-relatedness",IF(COUNTIFS($AI$9:$AI$1008,AI618,$C$9:$C$1008,"&lt;&gt;"&amp;C618)&gt;0,"Event dates disagree",IF(OR(AND(Q618&lt;&gt;"",OR(NOT(ISNUMBER(Q618)),Q618&lt;0)),AND(R618&lt;&gt;"",OR(NOT(ISNUMBER(R618)),R618&lt;0)),AND(S618&lt;&gt;"",OR(NOT(ISNUMBER(S618)),S618&lt;0))),"Check days / cost",IF(AND(I618="Lost time",OR(NOT(ISNUMBER(Q618)),Q618&lt;1)),"Enter lost days",IF(AND(I618="Restricted / modified work",OR(NOT(ISNUMBER(R618)),R618&lt;1)),"Enter restricted days",IF(AND(Z618="Closed",NOT(ISNUMBER(AB618))),"Enter closure date",IF(AND(ISNUMBER(AB618),OR(AB618&lt;C618,AB618&gt;TODAY())),"Check closure date","Ready"))))))))))))))</f>
        <v/>
      </c>
    </row>
    <row r="619" spans="1:37" ht="24.95" customHeight="1">
      <c r="A619" s="17"/>
      <c r="B619" s="17"/>
      <c r="C619" s="18"/>
      <c r="D619" s="19"/>
      <c r="E619" s="20"/>
      <c r="F619" s="20"/>
      <c r="G619" s="20"/>
      <c r="H619" s="20"/>
      <c r="I619" s="20"/>
      <c r="J619" s="20"/>
      <c r="K619" s="20"/>
      <c r="L619" s="20"/>
      <c r="M619" s="20"/>
      <c r="N619" s="20"/>
      <c r="O619" s="20"/>
      <c r="P619" s="20"/>
      <c r="Q619" s="21"/>
      <c r="R619" s="21"/>
      <c r="S619" s="22"/>
      <c r="T619" s="20"/>
      <c r="U619" s="20"/>
      <c r="V619" s="20"/>
      <c r="W619" s="20"/>
      <c r="X619" s="20"/>
      <c r="Y619" s="20"/>
      <c r="Z619" s="20"/>
      <c r="AA619" s="20"/>
      <c r="AB619" s="18"/>
      <c r="AC619" s="20"/>
      <c r="AD619" s="15" t="str">
        <f t="shared" si="54"/>
        <v/>
      </c>
      <c r="AE619" s="16" t="str">
        <f t="shared" si="55"/>
        <v/>
      </c>
      <c r="AF619" s="15" t="str">
        <f t="shared" si="56"/>
        <v/>
      </c>
      <c r="AG619" s="15">
        <f t="shared" si="57"/>
        <v>0</v>
      </c>
      <c r="AH619" s="15">
        <f t="shared" si="58"/>
        <v>0</v>
      </c>
      <c r="AI619" s="15" t="str">
        <f t="shared" si="59"/>
        <v/>
      </c>
      <c r="AJ619" s="15" t="str">
        <f>IF(AI619="","",IF(COUNTIFS($AI$9:AI619,AI619)=1,1,0))</f>
        <v/>
      </c>
      <c r="AK619" s="15" t="str">
        <f ca="1">IF(COUNTA(A619:AC619)=0,"",IF(OR(NOT(ISNUMBER(C619)),C619&lt;1),"Missing / invalid date",IF(A619="","Missing case ID",IF(COUNTIFS($A$9:$A$1008,A619)&gt;1,"Duplicate case ID",IF(C619&gt;TODAY(),"Future incident date",IF(OR(E619="",F619="",G619="",H619="",I619="",J619=""),"Complete required fields",IF(OR(AND(E619&lt;&gt;"",COUNTIFS(Setup!$F$13:$F$212,E619)=0),AND(F619&lt;&gt;"",COUNTIFS(Setup!$G$13:$G$212,F619)=0),AND(G619&lt;&gt;"",COUNTIFS(Setup!$H$13:$H$212,G619)=0),AND(H619&lt;&gt;"",COUNTIFS(Setup!$I$13:$I$212,H619)=0),AND(I619&lt;&gt;"",COUNTIFS(Setup!$J$13:$J$212,I619)=0),AND(J619&lt;&gt;"",COUNTIFS(Setup!$K$13:$K$212,J619)=0),AND(K619&lt;&gt;"",COUNTIFS(Setup!$L$13:$L$212,K619)=0),AND(L619&lt;&gt;"",COUNTIFS(Setup!$M$13:$M$212,L619)=0),AND(M619&lt;&gt;"",COUNTIFS(Setup!$N$13:$N$212,M619)=0),AND(N619&lt;&gt;"",COUNTIFS(Setup!$O$13:$O$212,N619)=0),AND(O619&lt;&gt;"",COUNTIFS(Setup!$P$13:$P$212,O619)=0),AND(P619&lt;&gt;"",COUNTIFS(Setup!$Q$13:$Q$212,P619)=0),AND(V619&lt;&gt;"",COUNTIFS(Setup!$R$13:$R$212,V619)=0),AND(W619&lt;&gt;"",COUNTIFS(Setup!$R$13:$R$212,W619)=0),AND(X619&lt;&gt;"",COUNTIFS(Setup!$S$13:$S$212,X619)=0),AND(Y619&lt;&gt;"",COUNTIFS(Setup!$S$13:$S$212,Y619)=0),AND(Z619&lt;&gt;"",COUNTIFS(Setup!$T$13:$T$212,Z619)=0)),"Use listed categories",IF(J619="Pending","Confirm work-relatedness",IF(COUNTIFS($AI$9:$AI$1008,AI619,$C$9:$C$1008,"&lt;&gt;"&amp;C619)&gt;0,"Event dates disagree",IF(OR(AND(Q619&lt;&gt;"",OR(NOT(ISNUMBER(Q619)),Q619&lt;0)),AND(R619&lt;&gt;"",OR(NOT(ISNUMBER(R619)),R619&lt;0)),AND(S619&lt;&gt;"",OR(NOT(ISNUMBER(S619)),S619&lt;0))),"Check days / cost",IF(AND(I619="Lost time",OR(NOT(ISNUMBER(Q619)),Q619&lt;1)),"Enter lost days",IF(AND(I619="Restricted / modified work",OR(NOT(ISNUMBER(R619)),R619&lt;1)),"Enter restricted days",IF(AND(Z619="Closed",NOT(ISNUMBER(AB619))),"Enter closure date",IF(AND(ISNUMBER(AB619),OR(AB619&lt;C619,AB619&gt;TODAY())),"Check closure date","Ready"))))))))))))))</f>
        <v/>
      </c>
    </row>
    <row r="620" spans="1:37" ht="24.95" customHeight="1">
      <c r="A620" s="23"/>
      <c r="B620" s="23"/>
      <c r="C620" s="24"/>
      <c r="D620" s="25"/>
      <c r="E620" s="26"/>
      <c r="F620" s="26"/>
      <c r="G620" s="26"/>
      <c r="H620" s="26"/>
      <c r="I620" s="26"/>
      <c r="J620" s="26"/>
      <c r="K620" s="26"/>
      <c r="L620" s="26"/>
      <c r="M620" s="26"/>
      <c r="N620" s="26"/>
      <c r="O620" s="26"/>
      <c r="P620" s="26"/>
      <c r="Q620" s="27"/>
      <c r="R620" s="27"/>
      <c r="S620" s="28"/>
      <c r="T620" s="26"/>
      <c r="U620" s="26"/>
      <c r="V620" s="26"/>
      <c r="W620" s="26"/>
      <c r="X620" s="26"/>
      <c r="Y620" s="26"/>
      <c r="Z620" s="26"/>
      <c r="AA620" s="26"/>
      <c r="AB620" s="24"/>
      <c r="AC620" s="26"/>
      <c r="AD620" s="15" t="str">
        <f t="shared" si="54"/>
        <v/>
      </c>
      <c r="AE620" s="16" t="str">
        <f t="shared" si="55"/>
        <v/>
      </c>
      <c r="AF620" s="15" t="str">
        <f t="shared" si="56"/>
        <v/>
      </c>
      <c r="AG620" s="15">
        <f t="shared" si="57"/>
        <v>0</v>
      </c>
      <c r="AH620" s="15">
        <f t="shared" si="58"/>
        <v>0</v>
      </c>
      <c r="AI620" s="15" t="str">
        <f t="shared" si="59"/>
        <v/>
      </c>
      <c r="AJ620" s="15" t="str">
        <f>IF(AI620="","",IF(COUNTIFS($AI$9:AI620,AI620)=1,1,0))</f>
        <v/>
      </c>
      <c r="AK620" s="15" t="str">
        <f ca="1">IF(COUNTA(A620:AC620)=0,"",IF(OR(NOT(ISNUMBER(C620)),C620&lt;1),"Missing / invalid date",IF(A620="","Missing case ID",IF(COUNTIFS($A$9:$A$1008,A620)&gt;1,"Duplicate case ID",IF(C620&gt;TODAY(),"Future incident date",IF(OR(E620="",F620="",G620="",H620="",I620="",J620=""),"Complete required fields",IF(OR(AND(E620&lt;&gt;"",COUNTIFS(Setup!$F$13:$F$212,E620)=0),AND(F620&lt;&gt;"",COUNTIFS(Setup!$G$13:$G$212,F620)=0),AND(G620&lt;&gt;"",COUNTIFS(Setup!$H$13:$H$212,G620)=0),AND(H620&lt;&gt;"",COUNTIFS(Setup!$I$13:$I$212,H620)=0),AND(I620&lt;&gt;"",COUNTIFS(Setup!$J$13:$J$212,I620)=0),AND(J620&lt;&gt;"",COUNTIFS(Setup!$K$13:$K$212,J620)=0),AND(K620&lt;&gt;"",COUNTIFS(Setup!$L$13:$L$212,K620)=0),AND(L620&lt;&gt;"",COUNTIFS(Setup!$M$13:$M$212,L620)=0),AND(M620&lt;&gt;"",COUNTIFS(Setup!$N$13:$N$212,M620)=0),AND(N620&lt;&gt;"",COUNTIFS(Setup!$O$13:$O$212,N620)=0),AND(O620&lt;&gt;"",COUNTIFS(Setup!$P$13:$P$212,O620)=0),AND(P620&lt;&gt;"",COUNTIFS(Setup!$Q$13:$Q$212,P620)=0),AND(V620&lt;&gt;"",COUNTIFS(Setup!$R$13:$R$212,V620)=0),AND(W620&lt;&gt;"",COUNTIFS(Setup!$R$13:$R$212,W620)=0),AND(X620&lt;&gt;"",COUNTIFS(Setup!$S$13:$S$212,X620)=0),AND(Y620&lt;&gt;"",COUNTIFS(Setup!$S$13:$S$212,Y620)=0),AND(Z620&lt;&gt;"",COUNTIFS(Setup!$T$13:$T$212,Z620)=0)),"Use listed categories",IF(J620="Pending","Confirm work-relatedness",IF(COUNTIFS($AI$9:$AI$1008,AI620,$C$9:$C$1008,"&lt;&gt;"&amp;C620)&gt;0,"Event dates disagree",IF(OR(AND(Q620&lt;&gt;"",OR(NOT(ISNUMBER(Q620)),Q620&lt;0)),AND(R620&lt;&gt;"",OR(NOT(ISNUMBER(R620)),R620&lt;0)),AND(S620&lt;&gt;"",OR(NOT(ISNUMBER(S620)),S620&lt;0))),"Check days / cost",IF(AND(I620="Lost time",OR(NOT(ISNUMBER(Q620)),Q620&lt;1)),"Enter lost days",IF(AND(I620="Restricted / modified work",OR(NOT(ISNUMBER(R620)),R620&lt;1)),"Enter restricted days",IF(AND(Z620="Closed",NOT(ISNUMBER(AB620))),"Enter closure date",IF(AND(ISNUMBER(AB620),OR(AB620&lt;C620,AB620&gt;TODAY())),"Check closure date","Ready"))))))))))))))</f>
        <v/>
      </c>
    </row>
    <row r="621" spans="1:37" ht="24.95" customHeight="1">
      <c r="A621" s="17"/>
      <c r="B621" s="17"/>
      <c r="C621" s="18"/>
      <c r="D621" s="19"/>
      <c r="E621" s="20"/>
      <c r="F621" s="20"/>
      <c r="G621" s="20"/>
      <c r="H621" s="20"/>
      <c r="I621" s="20"/>
      <c r="J621" s="20"/>
      <c r="K621" s="20"/>
      <c r="L621" s="20"/>
      <c r="M621" s="20"/>
      <c r="N621" s="20"/>
      <c r="O621" s="20"/>
      <c r="P621" s="20"/>
      <c r="Q621" s="21"/>
      <c r="R621" s="21"/>
      <c r="S621" s="22"/>
      <c r="T621" s="20"/>
      <c r="U621" s="20"/>
      <c r="V621" s="20"/>
      <c r="W621" s="20"/>
      <c r="X621" s="20"/>
      <c r="Y621" s="20"/>
      <c r="Z621" s="20"/>
      <c r="AA621" s="20"/>
      <c r="AB621" s="18"/>
      <c r="AC621" s="20"/>
      <c r="AD621" s="15" t="str">
        <f t="shared" si="54"/>
        <v/>
      </c>
      <c r="AE621" s="16" t="str">
        <f t="shared" si="55"/>
        <v/>
      </c>
      <c r="AF621" s="15" t="str">
        <f t="shared" si="56"/>
        <v/>
      </c>
      <c r="AG621" s="15">
        <f t="shared" si="57"/>
        <v>0</v>
      </c>
      <c r="AH621" s="15">
        <f t="shared" si="58"/>
        <v>0</v>
      </c>
      <c r="AI621" s="15" t="str">
        <f t="shared" si="59"/>
        <v/>
      </c>
      <c r="AJ621" s="15" t="str">
        <f>IF(AI621="","",IF(COUNTIFS($AI$9:AI621,AI621)=1,1,0))</f>
        <v/>
      </c>
      <c r="AK621" s="15" t="str">
        <f ca="1">IF(COUNTA(A621:AC621)=0,"",IF(OR(NOT(ISNUMBER(C621)),C621&lt;1),"Missing / invalid date",IF(A621="","Missing case ID",IF(COUNTIFS($A$9:$A$1008,A621)&gt;1,"Duplicate case ID",IF(C621&gt;TODAY(),"Future incident date",IF(OR(E621="",F621="",G621="",H621="",I621="",J621=""),"Complete required fields",IF(OR(AND(E621&lt;&gt;"",COUNTIFS(Setup!$F$13:$F$212,E621)=0),AND(F621&lt;&gt;"",COUNTIFS(Setup!$G$13:$G$212,F621)=0),AND(G621&lt;&gt;"",COUNTIFS(Setup!$H$13:$H$212,G621)=0),AND(H621&lt;&gt;"",COUNTIFS(Setup!$I$13:$I$212,H621)=0),AND(I621&lt;&gt;"",COUNTIFS(Setup!$J$13:$J$212,I621)=0),AND(J621&lt;&gt;"",COUNTIFS(Setup!$K$13:$K$212,J621)=0),AND(K621&lt;&gt;"",COUNTIFS(Setup!$L$13:$L$212,K621)=0),AND(L621&lt;&gt;"",COUNTIFS(Setup!$M$13:$M$212,L621)=0),AND(M621&lt;&gt;"",COUNTIFS(Setup!$N$13:$N$212,M621)=0),AND(N621&lt;&gt;"",COUNTIFS(Setup!$O$13:$O$212,N621)=0),AND(O621&lt;&gt;"",COUNTIFS(Setup!$P$13:$P$212,O621)=0),AND(P621&lt;&gt;"",COUNTIFS(Setup!$Q$13:$Q$212,P621)=0),AND(V621&lt;&gt;"",COUNTIFS(Setup!$R$13:$R$212,V621)=0),AND(W621&lt;&gt;"",COUNTIFS(Setup!$R$13:$R$212,W621)=0),AND(X621&lt;&gt;"",COUNTIFS(Setup!$S$13:$S$212,X621)=0),AND(Y621&lt;&gt;"",COUNTIFS(Setup!$S$13:$S$212,Y621)=0),AND(Z621&lt;&gt;"",COUNTIFS(Setup!$T$13:$T$212,Z621)=0)),"Use listed categories",IF(J621="Pending","Confirm work-relatedness",IF(COUNTIFS($AI$9:$AI$1008,AI621,$C$9:$C$1008,"&lt;&gt;"&amp;C621)&gt;0,"Event dates disagree",IF(OR(AND(Q621&lt;&gt;"",OR(NOT(ISNUMBER(Q621)),Q621&lt;0)),AND(R621&lt;&gt;"",OR(NOT(ISNUMBER(R621)),R621&lt;0)),AND(S621&lt;&gt;"",OR(NOT(ISNUMBER(S621)),S621&lt;0))),"Check days / cost",IF(AND(I621="Lost time",OR(NOT(ISNUMBER(Q621)),Q621&lt;1)),"Enter lost days",IF(AND(I621="Restricted / modified work",OR(NOT(ISNUMBER(R621)),R621&lt;1)),"Enter restricted days",IF(AND(Z621="Closed",NOT(ISNUMBER(AB621))),"Enter closure date",IF(AND(ISNUMBER(AB621),OR(AB621&lt;C621,AB621&gt;TODAY())),"Check closure date","Ready"))))))))))))))</f>
        <v/>
      </c>
    </row>
    <row r="622" spans="1:37" ht="24.95" customHeight="1">
      <c r="A622" s="23"/>
      <c r="B622" s="23"/>
      <c r="C622" s="24"/>
      <c r="D622" s="25"/>
      <c r="E622" s="26"/>
      <c r="F622" s="26"/>
      <c r="G622" s="26"/>
      <c r="H622" s="26"/>
      <c r="I622" s="26"/>
      <c r="J622" s="26"/>
      <c r="K622" s="26"/>
      <c r="L622" s="26"/>
      <c r="M622" s="26"/>
      <c r="N622" s="26"/>
      <c r="O622" s="26"/>
      <c r="P622" s="26"/>
      <c r="Q622" s="27"/>
      <c r="R622" s="27"/>
      <c r="S622" s="28"/>
      <c r="T622" s="26"/>
      <c r="U622" s="26"/>
      <c r="V622" s="26"/>
      <c r="W622" s="26"/>
      <c r="X622" s="26"/>
      <c r="Y622" s="26"/>
      <c r="Z622" s="26"/>
      <c r="AA622" s="26"/>
      <c r="AB622" s="24"/>
      <c r="AC622" s="26"/>
      <c r="AD622" s="15" t="str">
        <f t="shared" si="54"/>
        <v/>
      </c>
      <c r="AE622" s="16" t="str">
        <f t="shared" si="55"/>
        <v/>
      </c>
      <c r="AF622" s="15" t="str">
        <f t="shared" si="56"/>
        <v/>
      </c>
      <c r="AG622" s="15">
        <f t="shared" si="57"/>
        <v>0</v>
      </c>
      <c r="AH622" s="15">
        <f t="shared" si="58"/>
        <v>0</v>
      </c>
      <c r="AI622" s="15" t="str">
        <f t="shared" si="59"/>
        <v/>
      </c>
      <c r="AJ622" s="15" t="str">
        <f>IF(AI622="","",IF(COUNTIFS($AI$9:AI622,AI622)=1,1,0))</f>
        <v/>
      </c>
      <c r="AK622" s="15" t="str">
        <f ca="1">IF(COUNTA(A622:AC622)=0,"",IF(OR(NOT(ISNUMBER(C622)),C622&lt;1),"Missing / invalid date",IF(A622="","Missing case ID",IF(COUNTIFS($A$9:$A$1008,A622)&gt;1,"Duplicate case ID",IF(C622&gt;TODAY(),"Future incident date",IF(OR(E622="",F622="",G622="",H622="",I622="",J622=""),"Complete required fields",IF(OR(AND(E622&lt;&gt;"",COUNTIFS(Setup!$F$13:$F$212,E622)=0),AND(F622&lt;&gt;"",COUNTIFS(Setup!$G$13:$G$212,F622)=0),AND(G622&lt;&gt;"",COUNTIFS(Setup!$H$13:$H$212,G622)=0),AND(H622&lt;&gt;"",COUNTIFS(Setup!$I$13:$I$212,H622)=0),AND(I622&lt;&gt;"",COUNTIFS(Setup!$J$13:$J$212,I622)=0),AND(J622&lt;&gt;"",COUNTIFS(Setup!$K$13:$K$212,J622)=0),AND(K622&lt;&gt;"",COUNTIFS(Setup!$L$13:$L$212,K622)=0),AND(L622&lt;&gt;"",COUNTIFS(Setup!$M$13:$M$212,L622)=0),AND(M622&lt;&gt;"",COUNTIFS(Setup!$N$13:$N$212,M622)=0),AND(N622&lt;&gt;"",COUNTIFS(Setup!$O$13:$O$212,N622)=0),AND(O622&lt;&gt;"",COUNTIFS(Setup!$P$13:$P$212,O622)=0),AND(P622&lt;&gt;"",COUNTIFS(Setup!$Q$13:$Q$212,P622)=0),AND(V622&lt;&gt;"",COUNTIFS(Setup!$R$13:$R$212,V622)=0),AND(W622&lt;&gt;"",COUNTIFS(Setup!$R$13:$R$212,W622)=0),AND(X622&lt;&gt;"",COUNTIFS(Setup!$S$13:$S$212,X622)=0),AND(Y622&lt;&gt;"",COUNTIFS(Setup!$S$13:$S$212,Y622)=0),AND(Z622&lt;&gt;"",COUNTIFS(Setup!$T$13:$T$212,Z622)=0)),"Use listed categories",IF(J622="Pending","Confirm work-relatedness",IF(COUNTIFS($AI$9:$AI$1008,AI622,$C$9:$C$1008,"&lt;&gt;"&amp;C622)&gt;0,"Event dates disagree",IF(OR(AND(Q622&lt;&gt;"",OR(NOT(ISNUMBER(Q622)),Q622&lt;0)),AND(R622&lt;&gt;"",OR(NOT(ISNUMBER(R622)),R622&lt;0)),AND(S622&lt;&gt;"",OR(NOT(ISNUMBER(S622)),S622&lt;0))),"Check days / cost",IF(AND(I622="Lost time",OR(NOT(ISNUMBER(Q622)),Q622&lt;1)),"Enter lost days",IF(AND(I622="Restricted / modified work",OR(NOT(ISNUMBER(R622)),R622&lt;1)),"Enter restricted days",IF(AND(Z622="Closed",NOT(ISNUMBER(AB622))),"Enter closure date",IF(AND(ISNUMBER(AB622),OR(AB622&lt;C622,AB622&gt;TODAY())),"Check closure date","Ready"))))))))))))))</f>
        <v/>
      </c>
    </row>
    <row r="623" spans="1:37" ht="24.95" customHeight="1">
      <c r="A623" s="17"/>
      <c r="B623" s="17"/>
      <c r="C623" s="18"/>
      <c r="D623" s="19"/>
      <c r="E623" s="20"/>
      <c r="F623" s="20"/>
      <c r="G623" s="20"/>
      <c r="H623" s="20"/>
      <c r="I623" s="20"/>
      <c r="J623" s="20"/>
      <c r="K623" s="20"/>
      <c r="L623" s="20"/>
      <c r="M623" s="20"/>
      <c r="N623" s="20"/>
      <c r="O623" s="20"/>
      <c r="P623" s="20"/>
      <c r="Q623" s="21"/>
      <c r="R623" s="21"/>
      <c r="S623" s="22"/>
      <c r="T623" s="20"/>
      <c r="U623" s="20"/>
      <c r="V623" s="20"/>
      <c r="W623" s="20"/>
      <c r="X623" s="20"/>
      <c r="Y623" s="20"/>
      <c r="Z623" s="20"/>
      <c r="AA623" s="20"/>
      <c r="AB623" s="18"/>
      <c r="AC623" s="20"/>
      <c r="AD623" s="15" t="str">
        <f t="shared" si="54"/>
        <v/>
      </c>
      <c r="AE623" s="16" t="str">
        <f t="shared" si="55"/>
        <v/>
      </c>
      <c r="AF623" s="15" t="str">
        <f t="shared" si="56"/>
        <v/>
      </c>
      <c r="AG623" s="15">
        <f t="shared" si="57"/>
        <v>0</v>
      </c>
      <c r="AH623" s="15">
        <f t="shared" si="58"/>
        <v>0</v>
      </c>
      <c r="AI623" s="15" t="str">
        <f t="shared" si="59"/>
        <v/>
      </c>
      <c r="AJ623" s="15" t="str">
        <f>IF(AI623="","",IF(COUNTIFS($AI$9:AI623,AI623)=1,1,0))</f>
        <v/>
      </c>
      <c r="AK623" s="15" t="str">
        <f ca="1">IF(COUNTA(A623:AC623)=0,"",IF(OR(NOT(ISNUMBER(C623)),C623&lt;1),"Missing / invalid date",IF(A623="","Missing case ID",IF(COUNTIFS($A$9:$A$1008,A623)&gt;1,"Duplicate case ID",IF(C623&gt;TODAY(),"Future incident date",IF(OR(E623="",F623="",G623="",H623="",I623="",J623=""),"Complete required fields",IF(OR(AND(E623&lt;&gt;"",COUNTIFS(Setup!$F$13:$F$212,E623)=0),AND(F623&lt;&gt;"",COUNTIFS(Setup!$G$13:$G$212,F623)=0),AND(G623&lt;&gt;"",COUNTIFS(Setup!$H$13:$H$212,G623)=0),AND(H623&lt;&gt;"",COUNTIFS(Setup!$I$13:$I$212,H623)=0),AND(I623&lt;&gt;"",COUNTIFS(Setup!$J$13:$J$212,I623)=0),AND(J623&lt;&gt;"",COUNTIFS(Setup!$K$13:$K$212,J623)=0),AND(K623&lt;&gt;"",COUNTIFS(Setup!$L$13:$L$212,K623)=0),AND(L623&lt;&gt;"",COUNTIFS(Setup!$M$13:$M$212,L623)=0),AND(M623&lt;&gt;"",COUNTIFS(Setup!$N$13:$N$212,M623)=0),AND(N623&lt;&gt;"",COUNTIFS(Setup!$O$13:$O$212,N623)=0),AND(O623&lt;&gt;"",COUNTIFS(Setup!$P$13:$P$212,O623)=0),AND(P623&lt;&gt;"",COUNTIFS(Setup!$Q$13:$Q$212,P623)=0),AND(V623&lt;&gt;"",COUNTIFS(Setup!$R$13:$R$212,V623)=0),AND(W623&lt;&gt;"",COUNTIFS(Setup!$R$13:$R$212,W623)=0),AND(X623&lt;&gt;"",COUNTIFS(Setup!$S$13:$S$212,X623)=0),AND(Y623&lt;&gt;"",COUNTIFS(Setup!$S$13:$S$212,Y623)=0),AND(Z623&lt;&gt;"",COUNTIFS(Setup!$T$13:$T$212,Z623)=0)),"Use listed categories",IF(J623="Pending","Confirm work-relatedness",IF(COUNTIFS($AI$9:$AI$1008,AI623,$C$9:$C$1008,"&lt;&gt;"&amp;C623)&gt;0,"Event dates disagree",IF(OR(AND(Q623&lt;&gt;"",OR(NOT(ISNUMBER(Q623)),Q623&lt;0)),AND(R623&lt;&gt;"",OR(NOT(ISNUMBER(R623)),R623&lt;0)),AND(S623&lt;&gt;"",OR(NOT(ISNUMBER(S623)),S623&lt;0))),"Check days / cost",IF(AND(I623="Lost time",OR(NOT(ISNUMBER(Q623)),Q623&lt;1)),"Enter lost days",IF(AND(I623="Restricted / modified work",OR(NOT(ISNUMBER(R623)),R623&lt;1)),"Enter restricted days",IF(AND(Z623="Closed",NOT(ISNUMBER(AB623))),"Enter closure date",IF(AND(ISNUMBER(AB623),OR(AB623&lt;C623,AB623&gt;TODAY())),"Check closure date","Ready"))))))))))))))</f>
        <v/>
      </c>
    </row>
    <row r="624" spans="1:37" ht="24.95" customHeight="1">
      <c r="A624" s="23"/>
      <c r="B624" s="23"/>
      <c r="C624" s="24"/>
      <c r="D624" s="25"/>
      <c r="E624" s="26"/>
      <c r="F624" s="26"/>
      <c r="G624" s="26"/>
      <c r="H624" s="26"/>
      <c r="I624" s="26"/>
      <c r="J624" s="26"/>
      <c r="K624" s="26"/>
      <c r="L624" s="26"/>
      <c r="M624" s="26"/>
      <c r="N624" s="26"/>
      <c r="O624" s="26"/>
      <c r="P624" s="26"/>
      <c r="Q624" s="27"/>
      <c r="R624" s="27"/>
      <c r="S624" s="28"/>
      <c r="T624" s="26"/>
      <c r="U624" s="26"/>
      <c r="V624" s="26"/>
      <c r="W624" s="26"/>
      <c r="X624" s="26"/>
      <c r="Y624" s="26"/>
      <c r="Z624" s="26"/>
      <c r="AA624" s="26"/>
      <c r="AB624" s="24"/>
      <c r="AC624" s="26"/>
      <c r="AD624" s="15" t="str">
        <f t="shared" si="54"/>
        <v/>
      </c>
      <c r="AE624" s="16" t="str">
        <f t="shared" si="55"/>
        <v/>
      </c>
      <c r="AF624" s="15" t="str">
        <f t="shared" si="56"/>
        <v/>
      </c>
      <c r="AG624" s="15">
        <f t="shared" si="57"/>
        <v>0</v>
      </c>
      <c r="AH624" s="15">
        <f t="shared" si="58"/>
        <v>0</v>
      </c>
      <c r="AI624" s="15" t="str">
        <f t="shared" si="59"/>
        <v/>
      </c>
      <c r="AJ624" s="15" t="str">
        <f>IF(AI624="","",IF(COUNTIFS($AI$9:AI624,AI624)=1,1,0))</f>
        <v/>
      </c>
      <c r="AK624" s="15" t="str">
        <f ca="1">IF(COUNTA(A624:AC624)=0,"",IF(OR(NOT(ISNUMBER(C624)),C624&lt;1),"Missing / invalid date",IF(A624="","Missing case ID",IF(COUNTIFS($A$9:$A$1008,A624)&gt;1,"Duplicate case ID",IF(C624&gt;TODAY(),"Future incident date",IF(OR(E624="",F624="",G624="",H624="",I624="",J624=""),"Complete required fields",IF(OR(AND(E624&lt;&gt;"",COUNTIFS(Setup!$F$13:$F$212,E624)=0),AND(F624&lt;&gt;"",COUNTIFS(Setup!$G$13:$G$212,F624)=0),AND(G624&lt;&gt;"",COUNTIFS(Setup!$H$13:$H$212,G624)=0),AND(H624&lt;&gt;"",COUNTIFS(Setup!$I$13:$I$212,H624)=0),AND(I624&lt;&gt;"",COUNTIFS(Setup!$J$13:$J$212,I624)=0),AND(J624&lt;&gt;"",COUNTIFS(Setup!$K$13:$K$212,J624)=0),AND(K624&lt;&gt;"",COUNTIFS(Setup!$L$13:$L$212,K624)=0),AND(L624&lt;&gt;"",COUNTIFS(Setup!$M$13:$M$212,L624)=0),AND(M624&lt;&gt;"",COUNTIFS(Setup!$N$13:$N$212,M624)=0),AND(N624&lt;&gt;"",COUNTIFS(Setup!$O$13:$O$212,N624)=0),AND(O624&lt;&gt;"",COUNTIFS(Setup!$P$13:$P$212,O624)=0),AND(P624&lt;&gt;"",COUNTIFS(Setup!$Q$13:$Q$212,P624)=0),AND(V624&lt;&gt;"",COUNTIFS(Setup!$R$13:$R$212,V624)=0),AND(W624&lt;&gt;"",COUNTIFS(Setup!$R$13:$R$212,W624)=0),AND(X624&lt;&gt;"",COUNTIFS(Setup!$S$13:$S$212,X624)=0),AND(Y624&lt;&gt;"",COUNTIFS(Setup!$S$13:$S$212,Y624)=0),AND(Z624&lt;&gt;"",COUNTIFS(Setup!$T$13:$T$212,Z624)=0)),"Use listed categories",IF(J624="Pending","Confirm work-relatedness",IF(COUNTIFS($AI$9:$AI$1008,AI624,$C$9:$C$1008,"&lt;&gt;"&amp;C624)&gt;0,"Event dates disagree",IF(OR(AND(Q624&lt;&gt;"",OR(NOT(ISNUMBER(Q624)),Q624&lt;0)),AND(R624&lt;&gt;"",OR(NOT(ISNUMBER(R624)),R624&lt;0)),AND(S624&lt;&gt;"",OR(NOT(ISNUMBER(S624)),S624&lt;0))),"Check days / cost",IF(AND(I624="Lost time",OR(NOT(ISNUMBER(Q624)),Q624&lt;1)),"Enter lost days",IF(AND(I624="Restricted / modified work",OR(NOT(ISNUMBER(R624)),R624&lt;1)),"Enter restricted days",IF(AND(Z624="Closed",NOT(ISNUMBER(AB624))),"Enter closure date",IF(AND(ISNUMBER(AB624),OR(AB624&lt;C624,AB624&gt;TODAY())),"Check closure date","Ready"))))))))))))))</f>
        <v/>
      </c>
    </row>
    <row r="625" spans="1:37" ht="24.95" customHeight="1">
      <c r="A625" s="17"/>
      <c r="B625" s="17"/>
      <c r="C625" s="18"/>
      <c r="D625" s="19"/>
      <c r="E625" s="20"/>
      <c r="F625" s="20"/>
      <c r="G625" s="20"/>
      <c r="H625" s="20"/>
      <c r="I625" s="20"/>
      <c r="J625" s="20"/>
      <c r="K625" s="20"/>
      <c r="L625" s="20"/>
      <c r="M625" s="20"/>
      <c r="N625" s="20"/>
      <c r="O625" s="20"/>
      <c r="P625" s="20"/>
      <c r="Q625" s="21"/>
      <c r="R625" s="21"/>
      <c r="S625" s="22"/>
      <c r="T625" s="20"/>
      <c r="U625" s="20"/>
      <c r="V625" s="20"/>
      <c r="W625" s="20"/>
      <c r="X625" s="20"/>
      <c r="Y625" s="20"/>
      <c r="Z625" s="20"/>
      <c r="AA625" s="20"/>
      <c r="AB625" s="18"/>
      <c r="AC625" s="20"/>
      <c r="AD625" s="15" t="str">
        <f t="shared" si="54"/>
        <v/>
      </c>
      <c r="AE625" s="16" t="str">
        <f t="shared" si="55"/>
        <v/>
      </c>
      <c r="AF625" s="15" t="str">
        <f t="shared" si="56"/>
        <v/>
      </c>
      <c r="AG625" s="15">
        <f t="shared" si="57"/>
        <v>0</v>
      </c>
      <c r="AH625" s="15">
        <f t="shared" si="58"/>
        <v>0</v>
      </c>
      <c r="AI625" s="15" t="str">
        <f t="shared" si="59"/>
        <v/>
      </c>
      <c r="AJ625" s="15" t="str">
        <f>IF(AI625="","",IF(COUNTIFS($AI$9:AI625,AI625)=1,1,0))</f>
        <v/>
      </c>
      <c r="AK625" s="15" t="str">
        <f ca="1">IF(COUNTA(A625:AC625)=0,"",IF(OR(NOT(ISNUMBER(C625)),C625&lt;1),"Missing / invalid date",IF(A625="","Missing case ID",IF(COUNTIFS($A$9:$A$1008,A625)&gt;1,"Duplicate case ID",IF(C625&gt;TODAY(),"Future incident date",IF(OR(E625="",F625="",G625="",H625="",I625="",J625=""),"Complete required fields",IF(OR(AND(E625&lt;&gt;"",COUNTIFS(Setup!$F$13:$F$212,E625)=0),AND(F625&lt;&gt;"",COUNTIFS(Setup!$G$13:$G$212,F625)=0),AND(G625&lt;&gt;"",COUNTIFS(Setup!$H$13:$H$212,G625)=0),AND(H625&lt;&gt;"",COUNTIFS(Setup!$I$13:$I$212,H625)=0),AND(I625&lt;&gt;"",COUNTIFS(Setup!$J$13:$J$212,I625)=0),AND(J625&lt;&gt;"",COUNTIFS(Setup!$K$13:$K$212,J625)=0),AND(K625&lt;&gt;"",COUNTIFS(Setup!$L$13:$L$212,K625)=0),AND(L625&lt;&gt;"",COUNTIFS(Setup!$M$13:$M$212,L625)=0),AND(M625&lt;&gt;"",COUNTIFS(Setup!$N$13:$N$212,M625)=0),AND(N625&lt;&gt;"",COUNTIFS(Setup!$O$13:$O$212,N625)=0),AND(O625&lt;&gt;"",COUNTIFS(Setup!$P$13:$P$212,O625)=0),AND(P625&lt;&gt;"",COUNTIFS(Setup!$Q$13:$Q$212,P625)=0),AND(V625&lt;&gt;"",COUNTIFS(Setup!$R$13:$R$212,V625)=0),AND(W625&lt;&gt;"",COUNTIFS(Setup!$R$13:$R$212,W625)=0),AND(X625&lt;&gt;"",COUNTIFS(Setup!$S$13:$S$212,X625)=0),AND(Y625&lt;&gt;"",COUNTIFS(Setup!$S$13:$S$212,Y625)=0),AND(Z625&lt;&gt;"",COUNTIFS(Setup!$T$13:$T$212,Z625)=0)),"Use listed categories",IF(J625="Pending","Confirm work-relatedness",IF(COUNTIFS($AI$9:$AI$1008,AI625,$C$9:$C$1008,"&lt;&gt;"&amp;C625)&gt;0,"Event dates disagree",IF(OR(AND(Q625&lt;&gt;"",OR(NOT(ISNUMBER(Q625)),Q625&lt;0)),AND(R625&lt;&gt;"",OR(NOT(ISNUMBER(R625)),R625&lt;0)),AND(S625&lt;&gt;"",OR(NOT(ISNUMBER(S625)),S625&lt;0))),"Check days / cost",IF(AND(I625="Lost time",OR(NOT(ISNUMBER(Q625)),Q625&lt;1)),"Enter lost days",IF(AND(I625="Restricted / modified work",OR(NOT(ISNUMBER(R625)),R625&lt;1)),"Enter restricted days",IF(AND(Z625="Closed",NOT(ISNUMBER(AB625))),"Enter closure date",IF(AND(ISNUMBER(AB625),OR(AB625&lt;C625,AB625&gt;TODAY())),"Check closure date","Ready"))))))))))))))</f>
        <v/>
      </c>
    </row>
    <row r="626" spans="1:37" ht="24.95" customHeight="1">
      <c r="A626" s="23"/>
      <c r="B626" s="23"/>
      <c r="C626" s="24"/>
      <c r="D626" s="25"/>
      <c r="E626" s="26"/>
      <c r="F626" s="26"/>
      <c r="G626" s="26"/>
      <c r="H626" s="26"/>
      <c r="I626" s="26"/>
      <c r="J626" s="26"/>
      <c r="K626" s="26"/>
      <c r="L626" s="26"/>
      <c r="M626" s="26"/>
      <c r="N626" s="26"/>
      <c r="O626" s="26"/>
      <c r="P626" s="26"/>
      <c r="Q626" s="27"/>
      <c r="R626" s="27"/>
      <c r="S626" s="28"/>
      <c r="T626" s="26"/>
      <c r="U626" s="26"/>
      <c r="V626" s="26"/>
      <c r="W626" s="26"/>
      <c r="X626" s="26"/>
      <c r="Y626" s="26"/>
      <c r="Z626" s="26"/>
      <c r="AA626" s="26"/>
      <c r="AB626" s="24"/>
      <c r="AC626" s="26"/>
      <c r="AD626" s="15" t="str">
        <f t="shared" si="54"/>
        <v/>
      </c>
      <c r="AE626" s="16" t="str">
        <f t="shared" si="55"/>
        <v/>
      </c>
      <c r="AF626" s="15" t="str">
        <f t="shared" si="56"/>
        <v/>
      </c>
      <c r="AG626" s="15">
        <f t="shared" si="57"/>
        <v>0</v>
      </c>
      <c r="AH626" s="15">
        <f t="shared" si="58"/>
        <v>0</v>
      </c>
      <c r="AI626" s="15" t="str">
        <f t="shared" si="59"/>
        <v/>
      </c>
      <c r="AJ626" s="15" t="str">
        <f>IF(AI626="","",IF(COUNTIFS($AI$9:AI626,AI626)=1,1,0))</f>
        <v/>
      </c>
      <c r="AK626" s="15" t="str">
        <f ca="1">IF(COUNTA(A626:AC626)=0,"",IF(OR(NOT(ISNUMBER(C626)),C626&lt;1),"Missing / invalid date",IF(A626="","Missing case ID",IF(COUNTIFS($A$9:$A$1008,A626)&gt;1,"Duplicate case ID",IF(C626&gt;TODAY(),"Future incident date",IF(OR(E626="",F626="",G626="",H626="",I626="",J626=""),"Complete required fields",IF(OR(AND(E626&lt;&gt;"",COUNTIFS(Setup!$F$13:$F$212,E626)=0),AND(F626&lt;&gt;"",COUNTIFS(Setup!$G$13:$G$212,F626)=0),AND(G626&lt;&gt;"",COUNTIFS(Setup!$H$13:$H$212,G626)=0),AND(H626&lt;&gt;"",COUNTIFS(Setup!$I$13:$I$212,H626)=0),AND(I626&lt;&gt;"",COUNTIFS(Setup!$J$13:$J$212,I626)=0),AND(J626&lt;&gt;"",COUNTIFS(Setup!$K$13:$K$212,J626)=0),AND(K626&lt;&gt;"",COUNTIFS(Setup!$L$13:$L$212,K626)=0),AND(L626&lt;&gt;"",COUNTIFS(Setup!$M$13:$M$212,L626)=0),AND(M626&lt;&gt;"",COUNTIFS(Setup!$N$13:$N$212,M626)=0),AND(N626&lt;&gt;"",COUNTIFS(Setup!$O$13:$O$212,N626)=0),AND(O626&lt;&gt;"",COUNTIFS(Setup!$P$13:$P$212,O626)=0),AND(P626&lt;&gt;"",COUNTIFS(Setup!$Q$13:$Q$212,P626)=0),AND(V626&lt;&gt;"",COUNTIFS(Setup!$R$13:$R$212,V626)=0),AND(W626&lt;&gt;"",COUNTIFS(Setup!$R$13:$R$212,W626)=0),AND(X626&lt;&gt;"",COUNTIFS(Setup!$S$13:$S$212,X626)=0),AND(Y626&lt;&gt;"",COUNTIFS(Setup!$S$13:$S$212,Y626)=0),AND(Z626&lt;&gt;"",COUNTIFS(Setup!$T$13:$T$212,Z626)=0)),"Use listed categories",IF(J626="Pending","Confirm work-relatedness",IF(COUNTIFS($AI$9:$AI$1008,AI626,$C$9:$C$1008,"&lt;&gt;"&amp;C626)&gt;0,"Event dates disagree",IF(OR(AND(Q626&lt;&gt;"",OR(NOT(ISNUMBER(Q626)),Q626&lt;0)),AND(R626&lt;&gt;"",OR(NOT(ISNUMBER(R626)),R626&lt;0)),AND(S626&lt;&gt;"",OR(NOT(ISNUMBER(S626)),S626&lt;0))),"Check days / cost",IF(AND(I626="Lost time",OR(NOT(ISNUMBER(Q626)),Q626&lt;1)),"Enter lost days",IF(AND(I626="Restricted / modified work",OR(NOT(ISNUMBER(R626)),R626&lt;1)),"Enter restricted days",IF(AND(Z626="Closed",NOT(ISNUMBER(AB626))),"Enter closure date",IF(AND(ISNUMBER(AB626),OR(AB626&lt;C626,AB626&gt;TODAY())),"Check closure date","Ready"))))))))))))))</f>
        <v/>
      </c>
    </row>
    <row r="627" spans="1:37" ht="24.95" customHeight="1">
      <c r="A627" s="17"/>
      <c r="B627" s="17"/>
      <c r="C627" s="18"/>
      <c r="D627" s="19"/>
      <c r="E627" s="20"/>
      <c r="F627" s="20"/>
      <c r="G627" s="20"/>
      <c r="H627" s="20"/>
      <c r="I627" s="20"/>
      <c r="J627" s="20"/>
      <c r="K627" s="20"/>
      <c r="L627" s="20"/>
      <c r="M627" s="20"/>
      <c r="N627" s="20"/>
      <c r="O627" s="20"/>
      <c r="P627" s="20"/>
      <c r="Q627" s="21"/>
      <c r="R627" s="21"/>
      <c r="S627" s="22"/>
      <c r="T627" s="20"/>
      <c r="U627" s="20"/>
      <c r="V627" s="20"/>
      <c r="W627" s="20"/>
      <c r="X627" s="20"/>
      <c r="Y627" s="20"/>
      <c r="Z627" s="20"/>
      <c r="AA627" s="20"/>
      <c r="AB627" s="18"/>
      <c r="AC627" s="20"/>
      <c r="AD627" s="15" t="str">
        <f t="shared" si="54"/>
        <v/>
      </c>
      <c r="AE627" s="16" t="str">
        <f t="shared" si="55"/>
        <v/>
      </c>
      <c r="AF627" s="15" t="str">
        <f t="shared" si="56"/>
        <v/>
      </c>
      <c r="AG627" s="15">
        <f t="shared" si="57"/>
        <v>0</v>
      </c>
      <c r="AH627" s="15">
        <f t="shared" si="58"/>
        <v>0</v>
      </c>
      <c r="AI627" s="15" t="str">
        <f t="shared" si="59"/>
        <v/>
      </c>
      <c r="AJ627" s="15" t="str">
        <f>IF(AI627="","",IF(COUNTIFS($AI$9:AI627,AI627)=1,1,0))</f>
        <v/>
      </c>
      <c r="AK627" s="15" t="str">
        <f ca="1">IF(COUNTA(A627:AC627)=0,"",IF(OR(NOT(ISNUMBER(C627)),C627&lt;1),"Missing / invalid date",IF(A627="","Missing case ID",IF(COUNTIFS($A$9:$A$1008,A627)&gt;1,"Duplicate case ID",IF(C627&gt;TODAY(),"Future incident date",IF(OR(E627="",F627="",G627="",H627="",I627="",J627=""),"Complete required fields",IF(OR(AND(E627&lt;&gt;"",COUNTIFS(Setup!$F$13:$F$212,E627)=0),AND(F627&lt;&gt;"",COUNTIFS(Setup!$G$13:$G$212,F627)=0),AND(G627&lt;&gt;"",COUNTIFS(Setup!$H$13:$H$212,G627)=0),AND(H627&lt;&gt;"",COUNTIFS(Setup!$I$13:$I$212,H627)=0),AND(I627&lt;&gt;"",COUNTIFS(Setup!$J$13:$J$212,I627)=0),AND(J627&lt;&gt;"",COUNTIFS(Setup!$K$13:$K$212,J627)=0),AND(K627&lt;&gt;"",COUNTIFS(Setup!$L$13:$L$212,K627)=0),AND(L627&lt;&gt;"",COUNTIFS(Setup!$M$13:$M$212,L627)=0),AND(M627&lt;&gt;"",COUNTIFS(Setup!$N$13:$N$212,M627)=0),AND(N627&lt;&gt;"",COUNTIFS(Setup!$O$13:$O$212,N627)=0),AND(O627&lt;&gt;"",COUNTIFS(Setup!$P$13:$P$212,O627)=0),AND(P627&lt;&gt;"",COUNTIFS(Setup!$Q$13:$Q$212,P627)=0),AND(V627&lt;&gt;"",COUNTIFS(Setup!$R$13:$R$212,V627)=0),AND(W627&lt;&gt;"",COUNTIFS(Setup!$R$13:$R$212,W627)=0),AND(X627&lt;&gt;"",COUNTIFS(Setup!$S$13:$S$212,X627)=0),AND(Y627&lt;&gt;"",COUNTIFS(Setup!$S$13:$S$212,Y627)=0),AND(Z627&lt;&gt;"",COUNTIFS(Setup!$T$13:$T$212,Z627)=0)),"Use listed categories",IF(J627="Pending","Confirm work-relatedness",IF(COUNTIFS($AI$9:$AI$1008,AI627,$C$9:$C$1008,"&lt;&gt;"&amp;C627)&gt;0,"Event dates disagree",IF(OR(AND(Q627&lt;&gt;"",OR(NOT(ISNUMBER(Q627)),Q627&lt;0)),AND(R627&lt;&gt;"",OR(NOT(ISNUMBER(R627)),R627&lt;0)),AND(S627&lt;&gt;"",OR(NOT(ISNUMBER(S627)),S627&lt;0))),"Check days / cost",IF(AND(I627="Lost time",OR(NOT(ISNUMBER(Q627)),Q627&lt;1)),"Enter lost days",IF(AND(I627="Restricted / modified work",OR(NOT(ISNUMBER(R627)),R627&lt;1)),"Enter restricted days",IF(AND(Z627="Closed",NOT(ISNUMBER(AB627))),"Enter closure date",IF(AND(ISNUMBER(AB627),OR(AB627&lt;C627,AB627&gt;TODAY())),"Check closure date","Ready"))))))))))))))</f>
        <v/>
      </c>
    </row>
    <row r="628" spans="1:37" ht="24.95" customHeight="1">
      <c r="A628" s="23"/>
      <c r="B628" s="23"/>
      <c r="C628" s="24"/>
      <c r="D628" s="25"/>
      <c r="E628" s="26"/>
      <c r="F628" s="26"/>
      <c r="G628" s="26"/>
      <c r="H628" s="26"/>
      <c r="I628" s="26"/>
      <c r="J628" s="26"/>
      <c r="K628" s="26"/>
      <c r="L628" s="26"/>
      <c r="M628" s="26"/>
      <c r="N628" s="26"/>
      <c r="O628" s="26"/>
      <c r="P628" s="26"/>
      <c r="Q628" s="27"/>
      <c r="R628" s="27"/>
      <c r="S628" s="28"/>
      <c r="T628" s="26"/>
      <c r="U628" s="26"/>
      <c r="V628" s="26"/>
      <c r="W628" s="26"/>
      <c r="X628" s="26"/>
      <c r="Y628" s="26"/>
      <c r="Z628" s="26"/>
      <c r="AA628" s="26"/>
      <c r="AB628" s="24"/>
      <c r="AC628" s="26"/>
      <c r="AD628" s="15" t="str">
        <f t="shared" si="54"/>
        <v/>
      </c>
      <c r="AE628" s="16" t="str">
        <f t="shared" si="55"/>
        <v/>
      </c>
      <c r="AF628" s="15" t="str">
        <f t="shared" si="56"/>
        <v/>
      </c>
      <c r="AG628" s="15">
        <f t="shared" si="57"/>
        <v>0</v>
      </c>
      <c r="AH628" s="15">
        <f t="shared" si="58"/>
        <v>0</v>
      </c>
      <c r="AI628" s="15" t="str">
        <f t="shared" si="59"/>
        <v/>
      </c>
      <c r="AJ628" s="15" t="str">
        <f>IF(AI628="","",IF(COUNTIFS($AI$9:AI628,AI628)=1,1,0))</f>
        <v/>
      </c>
      <c r="AK628" s="15" t="str">
        <f ca="1">IF(COUNTA(A628:AC628)=0,"",IF(OR(NOT(ISNUMBER(C628)),C628&lt;1),"Missing / invalid date",IF(A628="","Missing case ID",IF(COUNTIFS($A$9:$A$1008,A628)&gt;1,"Duplicate case ID",IF(C628&gt;TODAY(),"Future incident date",IF(OR(E628="",F628="",G628="",H628="",I628="",J628=""),"Complete required fields",IF(OR(AND(E628&lt;&gt;"",COUNTIFS(Setup!$F$13:$F$212,E628)=0),AND(F628&lt;&gt;"",COUNTIFS(Setup!$G$13:$G$212,F628)=0),AND(G628&lt;&gt;"",COUNTIFS(Setup!$H$13:$H$212,G628)=0),AND(H628&lt;&gt;"",COUNTIFS(Setup!$I$13:$I$212,H628)=0),AND(I628&lt;&gt;"",COUNTIFS(Setup!$J$13:$J$212,I628)=0),AND(J628&lt;&gt;"",COUNTIFS(Setup!$K$13:$K$212,J628)=0),AND(K628&lt;&gt;"",COUNTIFS(Setup!$L$13:$L$212,K628)=0),AND(L628&lt;&gt;"",COUNTIFS(Setup!$M$13:$M$212,L628)=0),AND(M628&lt;&gt;"",COUNTIFS(Setup!$N$13:$N$212,M628)=0),AND(N628&lt;&gt;"",COUNTIFS(Setup!$O$13:$O$212,N628)=0),AND(O628&lt;&gt;"",COUNTIFS(Setup!$P$13:$P$212,O628)=0),AND(P628&lt;&gt;"",COUNTIFS(Setup!$Q$13:$Q$212,P628)=0),AND(V628&lt;&gt;"",COUNTIFS(Setup!$R$13:$R$212,V628)=0),AND(W628&lt;&gt;"",COUNTIFS(Setup!$R$13:$R$212,W628)=0),AND(X628&lt;&gt;"",COUNTIFS(Setup!$S$13:$S$212,X628)=0),AND(Y628&lt;&gt;"",COUNTIFS(Setup!$S$13:$S$212,Y628)=0),AND(Z628&lt;&gt;"",COUNTIFS(Setup!$T$13:$T$212,Z628)=0)),"Use listed categories",IF(J628="Pending","Confirm work-relatedness",IF(COUNTIFS($AI$9:$AI$1008,AI628,$C$9:$C$1008,"&lt;&gt;"&amp;C628)&gt;0,"Event dates disagree",IF(OR(AND(Q628&lt;&gt;"",OR(NOT(ISNUMBER(Q628)),Q628&lt;0)),AND(R628&lt;&gt;"",OR(NOT(ISNUMBER(R628)),R628&lt;0)),AND(S628&lt;&gt;"",OR(NOT(ISNUMBER(S628)),S628&lt;0))),"Check days / cost",IF(AND(I628="Lost time",OR(NOT(ISNUMBER(Q628)),Q628&lt;1)),"Enter lost days",IF(AND(I628="Restricted / modified work",OR(NOT(ISNUMBER(R628)),R628&lt;1)),"Enter restricted days",IF(AND(Z628="Closed",NOT(ISNUMBER(AB628))),"Enter closure date",IF(AND(ISNUMBER(AB628),OR(AB628&lt;C628,AB628&gt;TODAY())),"Check closure date","Ready"))))))))))))))</f>
        <v/>
      </c>
    </row>
    <row r="629" spans="1:37" ht="24.95" customHeight="1">
      <c r="A629" s="17"/>
      <c r="B629" s="17"/>
      <c r="C629" s="18"/>
      <c r="D629" s="19"/>
      <c r="E629" s="20"/>
      <c r="F629" s="20"/>
      <c r="G629" s="20"/>
      <c r="H629" s="20"/>
      <c r="I629" s="20"/>
      <c r="J629" s="20"/>
      <c r="K629" s="20"/>
      <c r="L629" s="20"/>
      <c r="M629" s="20"/>
      <c r="N629" s="20"/>
      <c r="O629" s="20"/>
      <c r="P629" s="20"/>
      <c r="Q629" s="21"/>
      <c r="R629" s="21"/>
      <c r="S629" s="22"/>
      <c r="T629" s="20"/>
      <c r="U629" s="20"/>
      <c r="V629" s="20"/>
      <c r="W629" s="20"/>
      <c r="X629" s="20"/>
      <c r="Y629" s="20"/>
      <c r="Z629" s="20"/>
      <c r="AA629" s="20"/>
      <c r="AB629" s="18"/>
      <c r="AC629" s="20"/>
      <c r="AD629" s="15" t="str">
        <f t="shared" si="54"/>
        <v/>
      </c>
      <c r="AE629" s="16" t="str">
        <f t="shared" si="55"/>
        <v/>
      </c>
      <c r="AF629" s="15" t="str">
        <f t="shared" si="56"/>
        <v/>
      </c>
      <c r="AG629" s="15">
        <f t="shared" si="57"/>
        <v>0</v>
      </c>
      <c r="AH629" s="15">
        <f t="shared" si="58"/>
        <v>0</v>
      </c>
      <c r="AI629" s="15" t="str">
        <f t="shared" si="59"/>
        <v/>
      </c>
      <c r="AJ629" s="15" t="str">
        <f>IF(AI629="","",IF(COUNTIFS($AI$9:AI629,AI629)=1,1,0))</f>
        <v/>
      </c>
      <c r="AK629" s="15" t="str">
        <f ca="1">IF(COUNTA(A629:AC629)=0,"",IF(OR(NOT(ISNUMBER(C629)),C629&lt;1),"Missing / invalid date",IF(A629="","Missing case ID",IF(COUNTIFS($A$9:$A$1008,A629)&gt;1,"Duplicate case ID",IF(C629&gt;TODAY(),"Future incident date",IF(OR(E629="",F629="",G629="",H629="",I629="",J629=""),"Complete required fields",IF(OR(AND(E629&lt;&gt;"",COUNTIFS(Setup!$F$13:$F$212,E629)=0),AND(F629&lt;&gt;"",COUNTIFS(Setup!$G$13:$G$212,F629)=0),AND(G629&lt;&gt;"",COUNTIFS(Setup!$H$13:$H$212,G629)=0),AND(H629&lt;&gt;"",COUNTIFS(Setup!$I$13:$I$212,H629)=0),AND(I629&lt;&gt;"",COUNTIFS(Setup!$J$13:$J$212,I629)=0),AND(J629&lt;&gt;"",COUNTIFS(Setup!$K$13:$K$212,J629)=0),AND(K629&lt;&gt;"",COUNTIFS(Setup!$L$13:$L$212,K629)=0),AND(L629&lt;&gt;"",COUNTIFS(Setup!$M$13:$M$212,L629)=0),AND(M629&lt;&gt;"",COUNTIFS(Setup!$N$13:$N$212,M629)=0),AND(N629&lt;&gt;"",COUNTIFS(Setup!$O$13:$O$212,N629)=0),AND(O629&lt;&gt;"",COUNTIFS(Setup!$P$13:$P$212,O629)=0),AND(P629&lt;&gt;"",COUNTIFS(Setup!$Q$13:$Q$212,P629)=0),AND(V629&lt;&gt;"",COUNTIFS(Setup!$R$13:$R$212,V629)=0),AND(W629&lt;&gt;"",COUNTIFS(Setup!$R$13:$R$212,W629)=0),AND(X629&lt;&gt;"",COUNTIFS(Setup!$S$13:$S$212,X629)=0),AND(Y629&lt;&gt;"",COUNTIFS(Setup!$S$13:$S$212,Y629)=0),AND(Z629&lt;&gt;"",COUNTIFS(Setup!$T$13:$T$212,Z629)=0)),"Use listed categories",IF(J629="Pending","Confirm work-relatedness",IF(COUNTIFS($AI$9:$AI$1008,AI629,$C$9:$C$1008,"&lt;&gt;"&amp;C629)&gt;0,"Event dates disagree",IF(OR(AND(Q629&lt;&gt;"",OR(NOT(ISNUMBER(Q629)),Q629&lt;0)),AND(R629&lt;&gt;"",OR(NOT(ISNUMBER(R629)),R629&lt;0)),AND(S629&lt;&gt;"",OR(NOT(ISNUMBER(S629)),S629&lt;0))),"Check days / cost",IF(AND(I629="Lost time",OR(NOT(ISNUMBER(Q629)),Q629&lt;1)),"Enter lost days",IF(AND(I629="Restricted / modified work",OR(NOT(ISNUMBER(R629)),R629&lt;1)),"Enter restricted days",IF(AND(Z629="Closed",NOT(ISNUMBER(AB629))),"Enter closure date",IF(AND(ISNUMBER(AB629),OR(AB629&lt;C629,AB629&gt;TODAY())),"Check closure date","Ready"))))))))))))))</f>
        <v/>
      </c>
    </row>
    <row r="630" spans="1:37" ht="24.95" customHeight="1">
      <c r="A630" s="23"/>
      <c r="B630" s="23"/>
      <c r="C630" s="24"/>
      <c r="D630" s="25"/>
      <c r="E630" s="26"/>
      <c r="F630" s="26"/>
      <c r="G630" s="26"/>
      <c r="H630" s="26"/>
      <c r="I630" s="26"/>
      <c r="J630" s="26"/>
      <c r="K630" s="26"/>
      <c r="L630" s="26"/>
      <c r="M630" s="26"/>
      <c r="N630" s="26"/>
      <c r="O630" s="26"/>
      <c r="P630" s="26"/>
      <c r="Q630" s="27"/>
      <c r="R630" s="27"/>
      <c r="S630" s="28"/>
      <c r="T630" s="26"/>
      <c r="U630" s="26"/>
      <c r="V630" s="26"/>
      <c r="W630" s="26"/>
      <c r="X630" s="26"/>
      <c r="Y630" s="26"/>
      <c r="Z630" s="26"/>
      <c r="AA630" s="26"/>
      <c r="AB630" s="24"/>
      <c r="AC630" s="26"/>
      <c r="AD630" s="15" t="str">
        <f t="shared" si="54"/>
        <v/>
      </c>
      <c r="AE630" s="16" t="str">
        <f t="shared" si="55"/>
        <v/>
      </c>
      <c r="AF630" s="15" t="str">
        <f t="shared" si="56"/>
        <v/>
      </c>
      <c r="AG630" s="15">
        <f t="shared" si="57"/>
        <v>0</v>
      </c>
      <c r="AH630" s="15">
        <f t="shared" si="58"/>
        <v>0</v>
      </c>
      <c r="AI630" s="15" t="str">
        <f t="shared" si="59"/>
        <v/>
      </c>
      <c r="AJ630" s="15" t="str">
        <f>IF(AI630="","",IF(COUNTIFS($AI$9:AI630,AI630)=1,1,0))</f>
        <v/>
      </c>
      <c r="AK630" s="15" t="str">
        <f ca="1">IF(COUNTA(A630:AC630)=0,"",IF(OR(NOT(ISNUMBER(C630)),C630&lt;1),"Missing / invalid date",IF(A630="","Missing case ID",IF(COUNTIFS($A$9:$A$1008,A630)&gt;1,"Duplicate case ID",IF(C630&gt;TODAY(),"Future incident date",IF(OR(E630="",F630="",G630="",H630="",I630="",J630=""),"Complete required fields",IF(OR(AND(E630&lt;&gt;"",COUNTIFS(Setup!$F$13:$F$212,E630)=0),AND(F630&lt;&gt;"",COUNTIFS(Setup!$G$13:$G$212,F630)=0),AND(G630&lt;&gt;"",COUNTIFS(Setup!$H$13:$H$212,G630)=0),AND(H630&lt;&gt;"",COUNTIFS(Setup!$I$13:$I$212,H630)=0),AND(I630&lt;&gt;"",COUNTIFS(Setup!$J$13:$J$212,I630)=0),AND(J630&lt;&gt;"",COUNTIFS(Setup!$K$13:$K$212,J630)=0),AND(K630&lt;&gt;"",COUNTIFS(Setup!$L$13:$L$212,K630)=0),AND(L630&lt;&gt;"",COUNTIFS(Setup!$M$13:$M$212,L630)=0),AND(M630&lt;&gt;"",COUNTIFS(Setup!$N$13:$N$212,M630)=0),AND(N630&lt;&gt;"",COUNTIFS(Setup!$O$13:$O$212,N630)=0),AND(O630&lt;&gt;"",COUNTIFS(Setup!$P$13:$P$212,O630)=0),AND(P630&lt;&gt;"",COUNTIFS(Setup!$Q$13:$Q$212,P630)=0),AND(V630&lt;&gt;"",COUNTIFS(Setup!$R$13:$R$212,V630)=0),AND(W630&lt;&gt;"",COUNTIFS(Setup!$R$13:$R$212,W630)=0),AND(X630&lt;&gt;"",COUNTIFS(Setup!$S$13:$S$212,X630)=0),AND(Y630&lt;&gt;"",COUNTIFS(Setup!$S$13:$S$212,Y630)=0),AND(Z630&lt;&gt;"",COUNTIFS(Setup!$T$13:$T$212,Z630)=0)),"Use listed categories",IF(J630="Pending","Confirm work-relatedness",IF(COUNTIFS($AI$9:$AI$1008,AI630,$C$9:$C$1008,"&lt;&gt;"&amp;C630)&gt;0,"Event dates disagree",IF(OR(AND(Q630&lt;&gt;"",OR(NOT(ISNUMBER(Q630)),Q630&lt;0)),AND(R630&lt;&gt;"",OR(NOT(ISNUMBER(R630)),R630&lt;0)),AND(S630&lt;&gt;"",OR(NOT(ISNUMBER(S630)),S630&lt;0))),"Check days / cost",IF(AND(I630="Lost time",OR(NOT(ISNUMBER(Q630)),Q630&lt;1)),"Enter lost days",IF(AND(I630="Restricted / modified work",OR(NOT(ISNUMBER(R630)),R630&lt;1)),"Enter restricted days",IF(AND(Z630="Closed",NOT(ISNUMBER(AB630))),"Enter closure date",IF(AND(ISNUMBER(AB630),OR(AB630&lt;C630,AB630&gt;TODAY())),"Check closure date","Ready"))))))))))))))</f>
        <v/>
      </c>
    </row>
    <row r="631" spans="1:37" ht="24.95" customHeight="1">
      <c r="A631" s="17"/>
      <c r="B631" s="17"/>
      <c r="C631" s="18"/>
      <c r="D631" s="19"/>
      <c r="E631" s="20"/>
      <c r="F631" s="20"/>
      <c r="G631" s="20"/>
      <c r="H631" s="20"/>
      <c r="I631" s="20"/>
      <c r="J631" s="20"/>
      <c r="K631" s="20"/>
      <c r="L631" s="20"/>
      <c r="M631" s="20"/>
      <c r="N631" s="20"/>
      <c r="O631" s="20"/>
      <c r="P631" s="20"/>
      <c r="Q631" s="21"/>
      <c r="R631" s="21"/>
      <c r="S631" s="22"/>
      <c r="T631" s="20"/>
      <c r="U631" s="20"/>
      <c r="V631" s="20"/>
      <c r="W631" s="20"/>
      <c r="X631" s="20"/>
      <c r="Y631" s="20"/>
      <c r="Z631" s="20"/>
      <c r="AA631" s="20"/>
      <c r="AB631" s="18"/>
      <c r="AC631" s="20"/>
      <c r="AD631" s="15" t="str">
        <f t="shared" si="54"/>
        <v/>
      </c>
      <c r="AE631" s="16" t="str">
        <f t="shared" si="55"/>
        <v/>
      </c>
      <c r="AF631" s="15" t="str">
        <f t="shared" si="56"/>
        <v/>
      </c>
      <c r="AG631" s="15">
        <f t="shared" si="57"/>
        <v>0</v>
      </c>
      <c r="AH631" s="15">
        <f t="shared" si="58"/>
        <v>0</v>
      </c>
      <c r="AI631" s="15" t="str">
        <f t="shared" si="59"/>
        <v/>
      </c>
      <c r="AJ631" s="15" t="str">
        <f>IF(AI631="","",IF(COUNTIFS($AI$9:AI631,AI631)=1,1,0))</f>
        <v/>
      </c>
      <c r="AK631" s="15" t="str">
        <f ca="1">IF(COUNTA(A631:AC631)=0,"",IF(OR(NOT(ISNUMBER(C631)),C631&lt;1),"Missing / invalid date",IF(A631="","Missing case ID",IF(COUNTIFS($A$9:$A$1008,A631)&gt;1,"Duplicate case ID",IF(C631&gt;TODAY(),"Future incident date",IF(OR(E631="",F631="",G631="",H631="",I631="",J631=""),"Complete required fields",IF(OR(AND(E631&lt;&gt;"",COUNTIFS(Setup!$F$13:$F$212,E631)=0),AND(F631&lt;&gt;"",COUNTIFS(Setup!$G$13:$G$212,F631)=0),AND(G631&lt;&gt;"",COUNTIFS(Setup!$H$13:$H$212,G631)=0),AND(H631&lt;&gt;"",COUNTIFS(Setup!$I$13:$I$212,H631)=0),AND(I631&lt;&gt;"",COUNTIFS(Setup!$J$13:$J$212,I631)=0),AND(J631&lt;&gt;"",COUNTIFS(Setup!$K$13:$K$212,J631)=0),AND(K631&lt;&gt;"",COUNTIFS(Setup!$L$13:$L$212,K631)=0),AND(L631&lt;&gt;"",COUNTIFS(Setup!$M$13:$M$212,L631)=0),AND(M631&lt;&gt;"",COUNTIFS(Setup!$N$13:$N$212,M631)=0),AND(N631&lt;&gt;"",COUNTIFS(Setup!$O$13:$O$212,N631)=0),AND(O631&lt;&gt;"",COUNTIFS(Setup!$P$13:$P$212,O631)=0),AND(P631&lt;&gt;"",COUNTIFS(Setup!$Q$13:$Q$212,P631)=0),AND(V631&lt;&gt;"",COUNTIFS(Setup!$R$13:$R$212,V631)=0),AND(W631&lt;&gt;"",COUNTIFS(Setup!$R$13:$R$212,W631)=0),AND(X631&lt;&gt;"",COUNTIFS(Setup!$S$13:$S$212,X631)=0),AND(Y631&lt;&gt;"",COUNTIFS(Setup!$S$13:$S$212,Y631)=0),AND(Z631&lt;&gt;"",COUNTIFS(Setup!$T$13:$T$212,Z631)=0)),"Use listed categories",IF(J631="Pending","Confirm work-relatedness",IF(COUNTIFS($AI$9:$AI$1008,AI631,$C$9:$C$1008,"&lt;&gt;"&amp;C631)&gt;0,"Event dates disagree",IF(OR(AND(Q631&lt;&gt;"",OR(NOT(ISNUMBER(Q631)),Q631&lt;0)),AND(R631&lt;&gt;"",OR(NOT(ISNUMBER(R631)),R631&lt;0)),AND(S631&lt;&gt;"",OR(NOT(ISNUMBER(S631)),S631&lt;0))),"Check days / cost",IF(AND(I631="Lost time",OR(NOT(ISNUMBER(Q631)),Q631&lt;1)),"Enter lost days",IF(AND(I631="Restricted / modified work",OR(NOT(ISNUMBER(R631)),R631&lt;1)),"Enter restricted days",IF(AND(Z631="Closed",NOT(ISNUMBER(AB631))),"Enter closure date",IF(AND(ISNUMBER(AB631),OR(AB631&lt;C631,AB631&gt;TODAY())),"Check closure date","Ready"))))))))))))))</f>
        <v/>
      </c>
    </row>
    <row r="632" spans="1:37" ht="24.95" customHeight="1">
      <c r="A632" s="23"/>
      <c r="B632" s="23"/>
      <c r="C632" s="24"/>
      <c r="D632" s="25"/>
      <c r="E632" s="26"/>
      <c r="F632" s="26"/>
      <c r="G632" s="26"/>
      <c r="H632" s="26"/>
      <c r="I632" s="26"/>
      <c r="J632" s="26"/>
      <c r="K632" s="26"/>
      <c r="L632" s="26"/>
      <c r="M632" s="26"/>
      <c r="N632" s="26"/>
      <c r="O632" s="26"/>
      <c r="P632" s="26"/>
      <c r="Q632" s="27"/>
      <c r="R632" s="27"/>
      <c r="S632" s="28"/>
      <c r="T632" s="26"/>
      <c r="U632" s="26"/>
      <c r="V632" s="26"/>
      <c r="W632" s="26"/>
      <c r="X632" s="26"/>
      <c r="Y632" s="26"/>
      <c r="Z632" s="26"/>
      <c r="AA632" s="26"/>
      <c r="AB632" s="24"/>
      <c r="AC632" s="26"/>
      <c r="AD632" s="15" t="str">
        <f t="shared" si="54"/>
        <v/>
      </c>
      <c r="AE632" s="16" t="str">
        <f t="shared" si="55"/>
        <v/>
      </c>
      <c r="AF632" s="15" t="str">
        <f t="shared" si="56"/>
        <v/>
      </c>
      <c r="AG632" s="15">
        <f t="shared" si="57"/>
        <v>0</v>
      </c>
      <c r="AH632" s="15">
        <f t="shared" si="58"/>
        <v>0</v>
      </c>
      <c r="AI632" s="15" t="str">
        <f t="shared" si="59"/>
        <v/>
      </c>
      <c r="AJ632" s="15" t="str">
        <f>IF(AI632="","",IF(COUNTIFS($AI$9:AI632,AI632)=1,1,0))</f>
        <v/>
      </c>
      <c r="AK632" s="15" t="str">
        <f ca="1">IF(COUNTA(A632:AC632)=0,"",IF(OR(NOT(ISNUMBER(C632)),C632&lt;1),"Missing / invalid date",IF(A632="","Missing case ID",IF(COUNTIFS($A$9:$A$1008,A632)&gt;1,"Duplicate case ID",IF(C632&gt;TODAY(),"Future incident date",IF(OR(E632="",F632="",G632="",H632="",I632="",J632=""),"Complete required fields",IF(OR(AND(E632&lt;&gt;"",COUNTIFS(Setup!$F$13:$F$212,E632)=0),AND(F632&lt;&gt;"",COUNTIFS(Setup!$G$13:$G$212,F632)=0),AND(G632&lt;&gt;"",COUNTIFS(Setup!$H$13:$H$212,G632)=0),AND(H632&lt;&gt;"",COUNTIFS(Setup!$I$13:$I$212,H632)=0),AND(I632&lt;&gt;"",COUNTIFS(Setup!$J$13:$J$212,I632)=0),AND(J632&lt;&gt;"",COUNTIFS(Setup!$K$13:$K$212,J632)=0),AND(K632&lt;&gt;"",COUNTIFS(Setup!$L$13:$L$212,K632)=0),AND(L632&lt;&gt;"",COUNTIFS(Setup!$M$13:$M$212,L632)=0),AND(M632&lt;&gt;"",COUNTIFS(Setup!$N$13:$N$212,M632)=0),AND(N632&lt;&gt;"",COUNTIFS(Setup!$O$13:$O$212,N632)=0),AND(O632&lt;&gt;"",COUNTIFS(Setup!$P$13:$P$212,O632)=0),AND(P632&lt;&gt;"",COUNTIFS(Setup!$Q$13:$Q$212,P632)=0),AND(V632&lt;&gt;"",COUNTIFS(Setup!$R$13:$R$212,V632)=0),AND(W632&lt;&gt;"",COUNTIFS(Setup!$R$13:$R$212,W632)=0),AND(X632&lt;&gt;"",COUNTIFS(Setup!$S$13:$S$212,X632)=0),AND(Y632&lt;&gt;"",COUNTIFS(Setup!$S$13:$S$212,Y632)=0),AND(Z632&lt;&gt;"",COUNTIFS(Setup!$T$13:$T$212,Z632)=0)),"Use listed categories",IF(J632="Pending","Confirm work-relatedness",IF(COUNTIFS($AI$9:$AI$1008,AI632,$C$9:$C$1008,"&lt;&gt;"&amp;C632)&gt;0,"Event dates disagree",IF(OR(AND(Q632&lt;&gt;"",OR(NOT(ISNUMBER(Q632)),Q632&lt;0)),AND(R632&lt;&gt;"",OR(NOT(ISNUMBER(R632)),R632&lt;0)),AND(S632&lt;&gt;"",OR(NOT(ISNUMBER(S632)),S632&lt;0))),"Check days / cost",IF(AND(I632="Lost time",OR(NOT(ISNUMBER(Q632)),Q632&lt;1)),"Enter lost days",IF(AND(I632="Restricted / modified work",OR(NOT(ISNUMBER(R632)),R632&lt;1)),"Enter restricted days",IF(AND(Z632="Closed",NOT(ISNUMBER(AB632))),"Enter closure date",IF(AND(ISNUMBER(AB632),OR(AB632&lt;C632,AB632&gt;TODAY())),"Check closure date","Ready"))))))))))))))</f>
        <v/>
      </c>
    </row>
    <row r="633" spans="1:37" ht="24.95" customHeight="1">
      <c r="A633" s="17"/>
      <c r="B633" s="17"/>
      <c r="C633" s="18"/>
      <c r="D633" s="19"/>
      <c r="E633" s="20"/>
      <c r="F633" s="20"/>
      <c r="G633" s="20"/>
      <c r="H633" s="20"/>
      <c r="I633" s="20"/>
      <c r="J633" s="20"/>
      <c r="K633" s="20"/>
      <c r="L633" s="20"/>
      <c r="M633" s="20"/>
      <c r="N633" s="20"/>
      <c r="O633" s="20"/>
      <c r="P633" s="20"/>
      <c r="Q633" s="21"/>
      <c r="R633" s="21"/>
      <c r="S633" s="22"/>
      <c r="T633" s="20"/>
      <c r="U633" s="20"/>
      <c r="V633" s="20"/>
      <c r="W633" s="20"/>
      <c r="X633" s="20"/>
      <c r="Y633" s="20"/>
      <c r="Z633" s="20"/>
      <c r="AA633" s="20"/>
      <c r="AB633" s="18"/>
      <c r="AC633" s="20"/>
      <c r="AD633" s="15" t="str">
        <f t="shared" si="54"/>
        <v/>
      </c>
      <c r="AE633" s="16" t="str">
        <f t="shared" si="55"/>
        <v/>
      </c>
      <c r="AF633" s="15" t="str">
        <f t="shared" si="56"/>
        <v/>
      </c>
      <c r="AG633" s="15">
        <f t="shared" si="57"/>
        <v>0</v>
      </c>
      <c r="AH633" s="15">
        <f t="shared" si="58"/>
        <v>0</v>
      </c>
      <c r="AI633" s="15" t="str">
        <f t="shared" si="59"/>
        <v/>
      </c>
      <c r="AJ633" s="15" t="str">
        <f>IF(AI633="","",IF(COUNTIFS($AI$9:AI633,AI633)=1,1,0))</f>
        <v/>
      </c>
      <c r="AK633" s="15" t="str">
        <f ca="1">IF(COUNTA(A633:AC633)=0,"",IF(OR(NOT(ISNUMBER(C633)),C633&lt;1),"Missing / invalid date",IF(A633="","Missing case ID",IF(COUNTIFS($A$9:$A$1008,A633)&gt;1,"Duplicate case ID",IF(C633&gt;TODAY(),"Future incident date",IF(OR(E633="",F633="",G633="",H633="",I633="",J633=""),"Complete required fields",IF(OR(AND(E633&lt;&gt;"",COUNTIFS(Setup!$F$13:$F$212,E633)=0),AND(F633&lt;&gt;"",COUNTIFS(Setup!$G$13:$G$212,F633)=0),AND(G633&lt;&gt;"",COUNTIFS(Setup!$H$13:$H$212,G633)=0),AND(H633&lt;&gt;"",COUNTIFS(Setup!$I$13:$I$212,H633)=0),AND(I633&lt;&gt;"",COUNTIFS(Setup!$J$13:$J$212,I633)=0),AND(J633&lt;&gt;"",COUNTIFS(Setup!$K$13:$K$212,J633)=0),AND(K633&lt;&gt;"",COUNTIFS(Setup!$L$13:$L$212,K633)=0),AND(L633&lt;&gt;"",COUNTIFS(Setup!$M$13:$M$212,L633)=0),AND(M633&lt;&gt;"",COUNTIFS(Setup!$N$13:$N$212,M633)=0),AND(N633&lt;&gt;"",COUNTIFS(Setup!$O$13:$O$212,N633)=0),AND(O633&lt;&gt;"",COUNTIFS(Setup!$P$13:$P$212,O633)=0),AND(P633&lt;&gt;"",COUNTIFS(Setup!$Q$13:$Q$212,P633)=0),AND(V633&lt;&gt;"",COUNTIFS(Setup!$R$13:$R$212,V633)=0),AND(W633&lt;&gt;"",COUNTIFS(Setup!$R$13:$R$212,W633)=0),AND(X633&lt;&gt;"",COUNTIFS(Setup!$S$13:$S$212,X633)=0),AND(Y633&lt;&gt;"",COUNTIFS(Setup!$S$13:$S$212,Y633)=0),AND(Z633&lt;&gt;"",COUNTIFS(Setup!$T$13:$T$212,Z633)=0)),"Use listed categories",IF(J633="Pending","Confirm work-relatedness",IF(COUNTIFS($AI$9:$AI$1008,AI633,$C$9:$C$1008,"&lt;&gt;"&amp;C633)&gt;0,"Event dates disagree",IF(OR(AND(Q633&lt;&gt;"",OR(NOT(ISNUMBER(Q633)),Q633&lt;0)),AND(R633&lt;&gt;"",OR(NOT(ISNUMBER(R633)),R633&lt;0)),AND(S633&lt;&gt;"",OR(NOT(ISNUMBER(S633)),S633&lt;0))),"Check days / cost",IF(AND(I633="Lost time",OR(NOT(ISNUMBER(Q633)),Q633&lt;1)),"Enter lost days",IF(AND(I633="Restricted / modified work",OR(NOT(ISNUMBER(R633)),R633&lt;1)),"Enter restricted days",IF(AND(Z633="Closed",NOT(ISNUMBER(AB633))),"Enter closure date",IF(AND(ISNUMBER(AB633),OR(AB633&lt;C633,AB633&gt;TODAY())),"Check closure date","Ready"))))))))))))))</f>
        <v/>
      </c>
    </row>
    <row r="634" spans="1:37" ht="24.95" customHeight="1">
      <c r="A634" s="23"/>
      <c r="B634" s="23"/>
      <c r="C634" s="24"/>
      <c r="D634" s="25"/>
      <c r="E634" s="26"/>
      <c r="F634" s="26"/>
      <c r="G634" s="26"/>
      <c r="H634" s="26"/>
      <c r="I634" s="26"/>
      <c r="J634" s="26"/>
      <c r="K634" s="26"/>
      <c r="L634" s="26"/>
      <c r="M634" s="26"/>
      <c r="N634" s="26"/>
      <c r="O634" s="26"/>
      <c r="P634" s="26"/>
      <c r="Q634" s="27"/>
      <c r="R634" s="27"/>
      <c r="S634" s="28"/>
      <c r="T634" s="26"/>
      <c r="U634" s="26"/>
      <c r="V634" s="26"/>
      <c r="W634" s="26"/>
      <c r="X634" s="26"/>
      <c r="Y634" s="26"/>
      <c r="Z634" s="26"/>
      <c r="AA634" s="26"/>
      <c r="AB634" s="24"/>
      <c r="AC634" s="26"/>
      <c r="AD634" s="15" t="str">
        <f t="shared" si="54"/>
        <v/>
      </c>
      <c r="AE634" s="16" t="str">
        <f t="shared" si="55"/>
        <v/>
      </c>
      <c r="AF634" s="15" t="str">
        <f t="shared" si="56"/>
        <v/>
      </c>
      <c r="AG634" s="15">
        <f t="shared" si="57"/>
        <v>0</v>
      </c>
      <c r="AH634" s="15">
        <f t="shared" si="58"/>
        <v>0</v>
      </c>
      <c r="AI634" s="15" t="str">
        <f t="shared" si="59"/>
        <v/>
      </c>
      <c r="AJ634" s="15" t="str">
        <f>IF(AI634="","",IF(COUNTIFS($AI$9:AI634,AI634)=1,1,0))</f>
        <v/>
      </c>
      <c r="AK634" s="15" t="str">
        <f ca="1">IF(COUNTA(A634:AC634)=0,"",IF(OR(NOT(ISNUMBER(C634)),C634&lt;1),"Missing / invalid date",IF(A634="","Missing case ID",IF(COUNTIFS($A$9:$A$1008,A634)&gt;1,"Duplicate case ID",IF(C634&gt;TODAY(),"Future incident date",IF(OR(E634="",F634="",G634="",H634="",I634="",J634=""),"Complete required fields",IF(OR(AND(E634&lt;&gt;"",COUNTIFS(Setup!$F$13:$F$212,E634)=0),AND(F634&lt;&gt;"",COUNTIFS(Setup!$G$13:$G$212,F634)=0),AND(G634&lt;&gt;"",COUNTIFS(Setup!$H$13:$H$212,G634)=0),AND(H634&lt;&gt;"",COUNTIFS(Setup!$I$13:$I$212,H634)=0),AND(I634&lt;&gt;"",COUNTIFS(Setup!$J$13:$J$212,I634)=0),AND(J634&lt;&gt;"",COUNTIFS(Setup!$K$13:$K$212,J634)=0),AND(K634&lt;&gt;"",COUNTIFS(Setup!$L$13:$L$212,K634)=0),AND(L634&lt;&gt;"",COUNTIFS(Setup!$M$13:$M$212,L634)=0),AND(M634&lt;&gt;"",COUNTIFS(Setup!$N$13:$N$212,M634)=0),AND(N634&lt;&gt;"",COUNTIFS(Setup!$O$13:$O$212,N634)=0),AND(O634&lt;&gt;"",COUNTIFS(Setup!$P$13:$P$212,O634)=0),AND(P634&lt;&gt;"",COUNTIFS(Setup!$Q$13:$Q$212,P634)=0),AND(V634&lt;&gt;"",COUNTIFS(Setup!$R$13:$R$212,V634)=0),AND(W634&lt;&gt;"",COUNTIFS(Setup!$R$13:$R$212,W634)=0),AND(X634&lt;&gt;"",COUNTIFS(Setup!$S$13:$S$212,X634)=0),AND(Y634&lt;&gt;"",COUNTIFS(Setup!$S$13:$S$212,Y634)=0),AND(Z634&lt;&gt;"",COUNTIFS(Setup!$T$13:$T$212,Z634)=0)),"Use listed categories",IF(J634="Pending","Confirm work-relatedness",IF(COUNTIFS($AI$9:$AI$1008,AI634,$C$9:$C$1008,"&lt;&gt;"&amp;C634)&gt;0,"Event dates disagree",IF(OR(AND(Q634&lt;&gt;"",OR(NOT(ISNUMBER(Q634)),Q634&lt;0)),AND(R634&lt;&gt;"",OR(NOT(ISNUMBER(R634)),R634&lt;0)),AND(S634&lt;&gt;"",OR(NOT(ISNUMBER(S634)),S634&lt;0))),"Check days / cost",IF(AND(I634="Lost time",OR(NOT(ISNUMBER(Q634)),Q634&lt;1)),"Enter lost days",IF(AND(I634="Restricted / modified work",OR(NOT(ISNUMBER(R634)),R634&lt;1)),"Enter restricted days",IF(AND(Z634="Closed",NOT(ISNUMBER(AB634))),"Enter closure date",IF(AND(ISNUMBER(AB634),OR(AB634&lt;C634,AB634&gt;TODAY())),"Check closure date","Ready"))))))))))))))</f>
        <v/>
      </c>
    </row>
    <row r="635" spans="1:37" ht="24.95" customHeight="1">
      <c r="A635" s="17"/>
      <c r="B635" s="17"/>
      <c r="C635" s="18"/>
      <c r="D635" s="19"/>
      <c r="E635" s="20"/>
      <c r="F635" s="20"/>
      <c r="G635" s="20"/>
      <c r="H635" s="20"/>
      <c r="I635" s="20"/>
      <c r="J635" s="20"/>
      <c r="K635" s="20"/>
      <c r="L635" s="20"/>
      <c r="M635" s="20"/>
      <c r="N635" s="20"/>
      <c r="O635" s="20"/>
      <c r="P635" s="20"/>
      <c r="Q635" s="21"/>
      <c r="R635" s="21"/>
      <c r="S635" s="22"/>
      <c r="T635" s="20"/>
      <c r="U635" s="20"/>
      <c r="V635" s="20"/>
      <c r="W635" s="20"/>
      <c r="X635" s="20"/>
      <c r="Y635" s="20"/>
      <c r="Z635" s="20"/>
      <c r="AA635" s="20"/>
      <c r="AB635" s="18"/>
      <c r="AC635" s="20"/>
      <c r="AD635" s="15" t="str">
        <f t="shared" si="54"/>
        <v/>
      </c>
      <c r="AE635" s="16" t="str">
        <f t="shared" si="55"/>
        <v/>
      </c>
      <c r="AF635" s="15" t="str">
        <f t="shared" si="56"/>
        <v/>
      </c>
      <c r="AG635" s="15">
        <f t="shared" si="57"/>
        <v>0</v>
      </c>
      <c r="AH635" s="15">
        <f t="shared" si="58"/>
        <v>0</v>
      </c>
      <c r="AI635" s="15" t="str">
        <f t="shared" si="59"/>
        <v/>
      </c>
      <c r="AJ635" s="15" t="str">
        <f>IF(AI635="","",IF(COUNTIFS($AI$9:AI635,AI635)=1,1,0))</f>
        <v/>
      </c>
      <c r="AK635" s="15" t="str">
        <f ca="1">IF(COUNTA(A635:AC635)=0,"",IF(OR(NOT(ISNUMBER(C635)),C635&lt;1),"Missing / invalid date",IF(A635="","Missing case ID",IF(COUNTIFS($A$9:$A$1008,A635)&gt;1,"Duplicate case ID",IF(C635&gt;TODAY(),"Future incident date",IF(OR(E635="",F635="",G635="",H635="",I635="",J635=""),"Complete required fields",IF(OR(AND(E635&lt;&gt;"",COUNTIFS(Setup!$F$13:$F$212,E635)=0),AND(F635&lt;&gt;"",COUNTIFS(Setup!$G$13:$G$212,F635)=0),AND(G635&lt;&gt;"",COUNTIFS(Setup!$H$13:$H$212,G635)=0),AND(H635&lt;&gt;"",COUNTIFS(Setup!$I$13:$I$212,H635)=0),AND(I635&lt;&gt;"",COUNTIFS(Setup!$J$13:$J$212,I635)=0),AND(J635&lt;&gt;"",COUNTIFS(Setup!$K$13:$K$212,J635)=0),AND(K635&lt;&gt;"",COUNTIFS(Setup!$L$13:$L$212,K635)=0),AND(L635&lt;&gt;"",COUNTIFS(Setup!$M$13:$M$212,L635)=0),AND(M635&lt;&gt;"",COUNTIFS(Setup!$N$13:$N$212,M635)=0),AND(N635&lt;&gt;"",COUNTIFS(Setup!$O$13:$O$212,N635)=0),AND(O635&lt;&gt;"",COUNTIFS(Setup!$P$13:$P$212,O635)=0),AND(P635&lt;&gt;"",COUNTIFS(Setup!$Q$13:$Q$212,P635)=0),AND(V635&lt;&gt;"",COUNTIFS(Setup!$R$13:$R$212,V635)=0),AND(W635&lt;&gt;"",COUNTIFS(Setup!$R$13:$R$212,W635)=0),AND(X635&lt;&gt;"",COUNTIFS(Setup!$S$13:$S$212,X635)=0),AND(Y635&lt;&gt;"",COUNTIFS(Setup!$S$13:$S$212,Y635)=0),AND(Z635&lt;&gt;"",COUNTIFS(Setup!$T$13:$T$212,Z635)=0)),"Use listed categories",IF(J635="Pending","Confirm work-relatedness",IF(COUNTIFS($AI$9:$AI$1008,AI635,$C$9:$C$1008,"&lt;&gt;"&amp;C635)&gt;0,"Event dates disagree",IF(OR(AND(Q635&lt;&gt;"",OR(NOT(ISNUMBER(Q635)),Q635&lt;0)),AND(R635&lt;&gt;"",OR(NOT(ISNUMBER(R635)),R635&lt;0)),AND(S635&lt;&gt;"",OR(NOT(ISNUMBER(S635)),S635&lt;0))),"Check days / cost",IF(AND(I635="Lost time",OR(NOT(ISNUMBER(Q635)),Q635&lt;1)),"Enter lost days",IF(AND(I635="Restricted / modified work",OR(NOT(ISNUMBER(R635)),R635&lt;1)),"Enter restricted days",IF(AND(Z635="Closed",NOT(ISNUMBER(AB635))),"Enter closure date",IF(AND(ISNUMBER(AB635),OR(AB635&lt;C635,AB635&gt;TODAY())),"Check closure date","Ready"))))))))))))))</f>
        <v/>
      </c>
    </row>
    <row r="636" spans="1:37" ht="24.95" customHeight="1">
      <c r="A636" s="23"/>
      <c r="B636" s="23"/>
      <c r="C636" s="24"/>
      <c r="D636" s="25"/>
      <c r="E636" s="26"/>
      <c r="F636" s="26"/>
      <c r="G636" s="26"/>
      <c r="H636" s="26"/>
      <c r="I636" s="26"/>
      <c r="J636" s="26"/>
      <c r="K636" s="26"/>
      <c r="L636" s="26"/>
      <c r="M636" s="26"/>
      <c r="N636" s="26"/>
      <c r="O636" s="26"/>
      <c r="P636" s="26"/>
      <c r="Q636" s="27"/>
      <c r="R636" s="27"/>
      <c r="S636" s="28"/>
      <c r="T636" s="26"/>
      <c r="U636" s="26"/>
      <c r="V636" s="26"/>
      <c r="W636" s="26"/>
      <c r="X636" s="26"/>
      <c r="Y636" s="26"/>
      <c r="Z636" s="26"/>
      <c r="AA636" s="26"/>
      <c r="AB636" s="24"/>
      <c r="AC636" s="26"/>
      <c r="AD636" s="15" t="str">
        <f t="shared" si="54"/>
        <v/>
      </c>
      <c r="AE636" s="16" t="str">
        <f t="shared" si="55"/>
        <v/>
      </c>
      <c r="AF636" s="15" t="str">
        <f t="shared" si="56"/>
        <v/>
      </c>
      <c r="AG636" s="15">
        <f t="shared" si="57"/>
        <v>0</v>
      </c>
      <c r="AH636" s="15">
        <f t="shared" si="58"/>
        <v>0</v>
      </c>
      <c r="AI636" s="15" t="str">
        <f t="shared" si="59"/>
        <v/>
      </c>
      <c r="AJ636" s="15" t="str">
        <f>IF(AI636="","",IF(COUNTIFS($AI$9:AI636,AI636)=1,1,0))</f>
        <v/>
      </c>
      <c r="AK636" s="15" t="str">
        <f ca="1">IF(COUNTA(A636:AC636)=0,"",IF(OR(NOT(ISNUMBER(C636)),C636&lt;1),"Missing / invalid date",IF(A636="","Missing case ID",IF(COUNTIFS($A$9:$A$1008,A636)&gt;1,"Duplicate case ID",IF(C636&gt;TODAY(),"Future incident date",IF(OR(E636="",F636="",G636="",H636="",I636="",J636=""),"Complete required fields",IF(OR(AND(E636&lt;&gt;"",COUNTIFS(Setup!$F$13:$F$212,E636)=0),AND(F636&lt;&gt;"",COUNTIFS(Setup!$G$13:$G$212,F636)=0),AND(G636&lt;&gt;"",COUNTIFS(Setup!$H$13:$H$212,G636)=0),AND(H636&lt;&gt;"",COUNTIFS(Setup!$I$13:$I$212,H636)=0),AND(I636&lt;&gt;"",COUNTIFS(Setup!$J$13:$J$212,I636)=0),AND(J636&lt;&gt;"",COUNTIFS(Setup!$K$13:$K$212,J636)=0),AND(K636&lt;&gt;"",COUNTIFS(Setup!$L$13:$L$212,K636)=0),AND(L636&lt;&gt;"",COUNTIFS(Setup!$M$13:$M$212,L636)=0),AND(M636&lt;&gt;"",COUNTIFS(Setup!$N$13:$N$212,M636)=0),AND(N636&lt;&gt;"",COUNTIFS(Setup!$O$13:$O$212,N636)=0),AND(O636&lt;&gt;"",COUNTIFS(Setup!$P$13:$P$212,O636)=0),AND(P636&lt;&gt;"",COUNTIFS(Setup!$Q$13:$Q$212,P636)=0),AND(V636&lt;&gt;"",COUNTIFS(Setup!$R$13:$R$212,V636)=0),AND(W636&lt;&gt;"",COUNTIFS(Setup!$R$13:$R$212,W636)=0),AND(X636&lt;&gt;"",COUNTIFS(Setup!$S$13:$S$212,X636)=0),AND(Y636&lt;&gt;"",COUNTIFS(Setup!$S$13:$S$212,Y636)=0),AND(Z636&lt;&gt;"",COUNTIFS(Setup!$T$13:$T$212,Z636)=0)),"Use listed categories",IF(J636="Pending","Confirm work-relatedness",IF(COUNTIFS($AI$9:$AI$1008,AI636,$C$9:$C$1008,"&lt;&gt;"&amp;C636)&gt;0,"Event dates disagree",IF(OR(AND(Q636&lt;&gt;"",OR(NOT(ISNUMBER(Q636)),Q636&lt;0)),AND(R636&lt;&gt;"",OR(NOT(ISNUMBER(R636)),R636&lt;0)),AND(S636&lt;&gt;"",OR(NOT(ISNUMBER(S636)),S636&lt;0))),"Check days / cost",IF(AND(I636="Lost time",OR(NOT(ISNUMBER(Q636)),Q636&lt;1)),"Enter lost days",IF(AND(I636="Restricted / modified work",OR(NOT(ISNUMBER(R636)),R636&lt;1)),"Enter restricted days",IF(AND(Z636="Closed",NOT(ISNUMBER(AB636))),"Enter closure date",IF(AND(ISNUMBER(AB636),OR(AB636&lt;C636,AB636&gt;TODAY())),"Check closure date","Ready"))))))))))))))</f>
        <v/>
      </c>
    </row>
    <row r="637" spans="1:37" ht="24.95" customHeight="1">
      <c r="A637" s="17"/>
      <c r="B637" s="17"/>
      <c r="C637" s="18"/>
      <c r="D637" s="19"/>
      <c r="E637" s="20"/>
      <c r="F637" s="20"/>
      <c r="G637" s="20"/>
      <c r="H637" s="20"/>
      <c r="I637" s="20"/>
      <c r="J637" s="20"/>
      <c r="K637" s="20"/>
      <c r="L637" s="20"/>
      <c r="M637" s="20"/>
      <c r="N637" s="20"/>
      <c r="O637" s="20"/>
      <c r="P637" s="20"/>
      <c r="Q637" s="21"/>
      <c r="R637" s="21"/>
      <c r="S637" s="22"/>
      <c r="T637" s="20"/>
      <c r="U637" s="20"/>
      <c r="V637" s="20"/>
      <c r="W637" s="20"/>
      <c r="X637" s="20"/>
      <c r="Y637" s="20"/>
      <c r="Z637" s="20"/>
      <c r="AA637" s="20"/>
      <c r="AB637" s="18"/>
      <c r="AC637" s="20"/>
      <c r="AD637" s="15" t="str">
        <f t="shared" si="54"/>
        <v/>
      </c>
      <c r="AE637" s="16" t="str">
        <f t="shared" si="55"/>
        <v/>
      </c>
      <c r="AF637" s="15" t="str">
        <f t="shared" si="56"/>
        <v/>
      </c>
      <c r="AG637" s="15">
        <f t="shared" si="57"/>
        <v>0</v>
      </c>
      <c r="AH637" s="15">
        <f t="shared" si="58"/>
        <v>0</v>
      </c>
      <c r="AI637" s="15" t="str">
        <f t="shared" si="59"/>
        <v/>
      </c>
      <c r="AJ637" s="15" t="str">
        <f>IF(AI637="","",IF(COUNTIFS($AI$9:AI637,AI637)=1,1,0))</f>
        <v/>
      </c>
      <c r="AK637" s="15" t="str">
        <f ca="1">IF(COUNTA(A637:AC637)=0,"",IF(OR(NOT(ISNUMBER(C637)),C637&lt;1),"Missing / invalid date",IF(A637="","Missing case ID",IF(COUNTIFS($A$9:$A$1008,A637)&gt;1,"Duplicate case ID",IF(C637&gt;TODAY(),"Future incident date",IF(OR(E637="",F637="",G637="",H637="",I637="",J637=""),"Complete required fields",IF(OR(AND(E637&lt;&gt;"",COUNTIFS(Setup!$F$13:$F$212,E637)=0),AND(F637&lt;&gt;"",COUNTIFS(Setup!$G$13:$G$212,F637)=0),AND(G637&lt;&gt;"",COUNTIFS(Setup!$H$13:$H$212,G637)=0),AND(H637&lt;&gt;"",COUNTIFS(Setup!$I$13:$I$212,H637)=0),AND(I637&lt;&gt;"",COUNTIFS(Setup!$J$13:$J$212,I637)=0),AND(J637&lt;&gt;"",COUNTIFS(Setup!$K$13:$K$212,J637)=0),AND(K637&lt;&gt;"",COUNTIFS(Setup!$L$13:$L$212,K637)=0),AND(L637&lt;&gt;"",COUNTIFS(Setup!$M$13:$M$212,L637)=0),AND(M637&lt;&gt;"",COUNTIFS(Setup!$N$13:$N$212,M637)=0),AND(N637&lt;&gt;"",COUNTIFS(Setup!$O$13:$O$212,N637)=0),AND(O637&lt;&gt;"",COUNTIFS(Setup!$P$13:$P$212,O637)=0),AND(P637&lt;&gt;"",COUNTIFS(Setup!$Q$13:$Q$212,P637)=0),AND(V637&lt;&gt;"",COUNTIFS(Setup!$R$13:$R$212,V637)=0),AND(W637&lt;&gt;"",COUNTIFS(Setup!$R$13:$R$212,W637)=0),AND(X637&lt;&gt;"",COUNTIFS(Setup!$S$13:$S$212,X637)=0),AND(Y637&lt;&gt;"",COUNTIFS(Setup!$S$13:$S$212,Y637)=0),AND(Z637&lt;&gt;"",COUNTIFS(Setup!$T$13:$T$212,Z637)=0)),"Use listed categories",IF(J637="Pending","Confirm work-relatedness",IF(COUNTIFS($AI$9:$AI$1008,AI637,$C$9:$C$1008,"&lt;&gt;"&amp;C637)&gt;0,"Event dates disagree",IF(OR(AND(Q637&lt;&gt;"",OR(NOT(ISNUMBER(Q637)),Q637&lt;0)),AND(R637&lt;&gt;"",OR(NOT(ISNUMBER(R637)),R637&lt;0)),AND(S637&lt;&gt;"",OR(NOT(ISNUMBER(S637)),S637&lt;0))),"Check days / cost",IF(AND(I637="Lost time",OR(NOT(ISNUMBER(Q637)),Q637&lt;1)),"Enter lost days",IF(AND(I637="Restricted / modified work",OR(NOT(ISNUMBER(R637)),R637&lt;1)),"Enter restricted days",IF(AND(Z637="Closed",NOT(ISNUMBER(AB637))),"Enter closure date",IF(AND(ISNUMBER(AB637),OR(AB637&lt;C637,AB637&gt;TODAY())),"Check closure date","Ready"))))))))))))))</f>
        <v/>
      </c>
    </row>
    <row r="638" spans="1:37" ht="24.95" customHeight="1">
      <c r="A638" s="23"/>
      <c r="B638" s="23"/>
      <c r="C638" s="24"/>
      <c r="D638" s="25"/>
      <c r="E638" s="26"/>
      <c r="F638" s="26"/>
      <c r="G638" s="26"/>
      <c r="H638" s="26"/>
      <c r="I638" s="26"/>
      <c r="J638" s="26"/>
      <c r="K638" s="26"/>
      <c r="L638" s="26"/>
      <c r="M638" s="26"/>
      <c r="N638" s="26"/>
      <c r="O638" s="26"/>
      <c r="P638" s="26"/>
      <c r="Q638" s="27"/>
      <c r="R638" s="27"/>
      <c r="S638" s="28"/>
      <c r="T638" s="26"/>
      <c r="U638" s="26"/>
      <c r="V638" s="26"/>
      <c r="W638" s="26"/>
      <c r="X638" s="26"/>
      <c r="Y638" s="26"/>
      <c r="Z638" s="26"/>
      <c r="AA638" s="26"/>
      <c r="AB638" s="24"/>
      <c r="AC638" s="26"/>
      <c r="AD638" s="15" t="str">
        <f t="shared" si="54"/>
        <v/>
      </c>
      <c r="AE638" s="16" t="str">
        <f t="shared" si="55"/>
        <v/>
      </c>
      <c r="AF638" s="15" t="str">
        <f t="shared" si="56"/>
        <v/>
      </c>
      <c r="AG638" s="15">
        <f t="shared" si="57"/>
        <v>0</v>
      </c>
      <c r="AH638" s="15">
        <f t="shared" si="58"/>
        <v>0</v>
      </c>
      <c r="AI638" s="15" t="str">
        <f t="shared" si="59"/>
        <v/>
      </c>
      <c r="AJ638" s="15" t="str">
        <f>IF(AI638="","",IF(COUNTIFS($AI$9:AI638,AI638)=1,1,0))</f>
        <v/>
      </c>
      <c r="AK638" s="15" t="str">
        <f ca="1">IF(COUNTA(A638:AC638)=0,"",IF(OR(NOT(ISNUMBER(C638)),C638&lt;1),"Missing / invalid date",IF(A638="","Missing case ID",IF(COUNTIFS($A$9:$A$1008,A638)&gt;1,"Duplicate case ID",IF(C638&gt;TODAY(),"Future incident date",IF(OR(E638="",F638="",G638="",H638="",I638="",J638=""),"Complete required fields",IF(OR(AND(E638&lt;&gt;"",COUNTIFS(Setup!$F$13:$F$212,E638)=0),AND(F638&lt;&gt;"",COUNTIFS(Setup!$G$13:$G$212,F638)=0),AND(G638&lt;&gt;"",COUNTIFS(Setup!$H$13:$H$212,G638)=0),AND(H638&lt;&gt;"",COUNTIFS(Setup!$I$13:$I$212,H638)=0),AND(I638&lt;&gt;"",COUNTIFS(Setup!$J$13:$J$212,I638)=0),AND(J638&lt;&gt;"",COUNTIFS(Setup!$K$13:$K$212,J638)=0),AND(K638&lt;&gt;"",COUNTIFS(Setup!$L$13:$L$212,K638)=0),AND(L638&lt;&gt;"",COUNTIFS(Setup!$M$13:$M$212,L638)=0),AND(M638&lt;&gt;"",COUNTIFS(Setup!$N$13:$N$212,M638)=0),AND(N638&lt;&gt;"",COUNTIFS(Setup!$O$13:$O$212,N638)=0),AND(O638&lt;&gt;"",COUNTIFS(Setup!$P$13:$P$212,O638)=0),AND(P638&lt;&gt;"",COUNTIFS(Setup!$Q$13:$Q$212,P638)=0),AND(V638&lt;&gt;"",COUNTIFS(Setup!$R$13:$R$212,V638)=0),AND(W638&lt;&gt;"",COUNTIFS(Setup!$R$13:$R$212,W638)=0),AND(X638&lt;&gt;"",COUNTIFS(Setup!$S$13:$S$212,X638)=0),AND(Y638&lt;&gt;"",COUNTIFS(Setup!$S$13:$S$212,Y638)=0),AND(Z638&lt;&gt;"",COUNTIFS(Setup!$T$13:$T$212,Z638)=0)),"Use listed categories",IF(J638="Pending","Confirm work-relatedness",IF(COUNTIFS($AI$9:$AI$1008,AI638,$C$9:$C$1008,"&lt;&gt;"&amp;C638)&gt;0,"Event dates disagree",IF(OR(AND(Q638&lt;&gt;"",OR(NOT(ISNUMBER(Q638)),Q638&lt;0)),AND(R638&lt;&gt;"",OR(NOT(ISNUMBER(R638)),R638&lt;0)),AND(S638&lt;&gt;"",OR(NOT(ISNUMBER(S638)),S638&lt;0))),"Check days / cost",IF(AND(I638="Lost time",OR(NOT(ISNUMBER(Q638)),Q638&lt;1)),"Enter lost days",IF(AND(I638="Restricted / modified work",OR(NOT(ISNUMBER(R638)),R638&lt;1)),"Enter restricted days",IF(AND(Z638="Closed",NOT(ISNUMBER(AB638))),"Enter closure date",IF(AND(ISNUMBER(AB638),OR(AB638&lt;C638,AB638&gt;TODAY())),"Check closure date","Ready"))))))))))))))</f>
        <v/>
      </c>
    </row>
    <row r="639" spans="1:37" ht="24.95" customHeight="1">
      <c r="A639" s="17"/>
      <c r="B639" s="17"/>
      <c r="C639" s="18"/>
      <c r="D639" s="19"/>
      <c r="E639" s="20"/>
      <c r="F639" s="20"/>
      <c r="G639" s="20"/>
      <c r="H639" s="20"/>
      <c r="I639" s="20"/>
      <c r="J639" s="20"/>
      <c r="K639" s="20"/>
      <c r="L639" s="20"/>
      <c r="M639" s="20"/>
      <c r="N639" s="20"/>
      <c r="O639" s="20"/>
      <c r="P639" s="20"/>
      <c r="Q639" s="21"/>
      <c r="R639" s="21"/>
      <c r="S639" s="22"/>
      <c r="T639" s="20"/>
      <c r="U639" s="20"/>
      <c r="V639" s="20"/>
      <c r="W639" s="20"/>
      <c r="X639" s="20"/>
      <c r="Y639" s="20"/>
      <c r="Z639" s="20"/>
      <c r="AA639" s="20"/>
      <c r="AB639" s="18"/>
      <c r="AC639" s="20"/>
      <c r="AD639" s="15" t="str">
        <f t="shared" si="54"/>
        <v/>
      </c>
      <c r="AE639" s="16" t="str">
        <f t="shared" si="55"/>
        <v/>
      </c>
      <c r="AF639" s="15" t="str">
        <f t="shared" si="56"/>
        <v/>
      </c>
      <c r="AG639" s="15">
        <f t="shared" si="57"/>
        <v>0</v>
      </c>
      <c r="AH639" s="15">
        <f t="shared" si="58"/>
        <v>0</v>
      </c>
      <c r="AI639" s="15" t="str">
        <f t="shared" si="59"/>
        <v/>
      </c>
      <c r="AJ639" s="15" t="str">
        <f>IF(AI639="","",IF(COUNTIFS($AI$9:AI639,AI639)=1,1,0))</f>
        <v/>
      </c>
      <c r="AK639" s="15" t="str">
        <f ca="1">IF(COUNTA(A639:AC639)=0,"",IF(OR(NOT(ISNUMBER(C639)),C639&lt;1),"Missing / invalid date",IF(A639="","Missing case ID",IF(COUNTIFS($A$9:$A$1008,A639)&gt;1,"Duplicate case ID",IF(C639&gt;TODAY(),"Future incident date",IF(OR(E639="",F639="",G639="",H639="",I639="",J639=""),"Complete required fields",IF(OR(AND(E639&lt;&gt;"",COUNTIFS(Setup!$F$13:$F$212,E639)=0),AND(F639&lt;&gt;"",COUNTIFS(Setup!$G$13:$G$212,F639)=0),AND(G639&lt;&gt;"",COUNTIFS(Setup!$H$13:$H$212,G639)=0),AND(H639&lt;&gt;"",COUNTIFS(Setup!$I$13:$I$212,H639)=0),AND(I639&lt;&gt;"",COUNTIFS(Setup!$J$13:$J$212,I639)=0),AND(J639&lt;&gt;"",COUNTIFS(Setup!$K$13:$K$212,J639)=0),AND(K639&lt;&gt;"",COUNTIFS(Setup!$L$13:$L$212,K639)=0),AND(L639&lt;&gt;"",COUNTIFS(Setup!$M$13:$M$212,L639)=0),AND(M639&lt;&gt;"",COUNTIFS(Setup!$N$13:$N$212,M639)=0),AND(N639&lt;&gt;"",COUNTIFS(Setup!$O$13:$O$212,N639)=0),AND(O639&lt;&gt;"",COUNTIFS(Setup!$P$13:$P$212,O639)=0),AND(P639&lt;&gt;"",COUNTIFS(Setup!$Q$13:$Q$212,P639)=0),AND(V639&lt;&gt;"",COUNTIFS(Setup!$R$13:$R$212,V639)=0),AND(W639&lt;&gt;"",COUNTIFS(Setup!$R$13:$R$212,W639)=0),AND(X639&lt;&gt;"",COUNTIFS(Setup!$S$13:$S$212,X639)=0),AND(Y639&lt;&gt;"",COUNTIFS(Setup!$S$13:$S$212,Y639)=0),AND(Z639&lt;&gt;"",COUNTIFS(Setup!$T$13:$T$212,Z639)=0)),"Use listed categories",IF(J639="Pending","Confirm work-relatedness",IF(COUNTIFS($AI$9:$AI$1008,AI639,$C$9:$C$1008,"&lt;&gt;"&amp;C639)&gt;0,"Event dates disagree",IF(OR(AND(Q639&lt;&gt;"",OR(NOT(ISNUMBER(Q639)),Q639&lt;0)),AND(R639&lt;&gt;"",OR(NOT(ISNUMBER(R639)),R639&lt;0)),AND(S639&lt;&gt;"",OR(NOT(ISNUMBER(S639)),S639&lt;0))),"Check days / cost",IF(AND(I639="Lost time",OR(NOT(ISNUMBER(Q639)),Q639&lt;1)),"Enter lost days",IF(AND(I639="Restricted / modified work",OR(NOT(ISNUMBER(R639)),R639&lt;1)),"Enter restricted days",IF(AND(Z639="Closed",NOT(ISNUMBER(AB639))),"Enter closure date",IF(AND(ISNUMBER(AB639),OR(AB639&lt;C639,AB639&gt;TODAY())),"Check closure date","Ready"))))))))))))))</f>
        <v/>
      </c>
    </row>
    <row r="640" spans="1:37" ht="24.95" customHeight="1">
      <c r="A640" s="23"/>
      <c r="B640" s="23"/>
      <c r="C640" s="24"/>
      <c r="D640" s="25"/>
      <c r="E640" s="26"/>
      <c r="F640" s="26"/>
      <c r="G640" s="26"/>
      <c r="H640" s="26"/>
      <c r="I640" s="26"/>
      <c r="J640" s="26"/>
      <c r="K640" s="26"/>
      <c r="L640" s="26"/>
      <c r="M640" s="26"/>
      <c r="N640" s="26"/>
      <c r="O640" s="26"/>
      <c r="P640" s="26"/>
      <c r="Q640" s="27"/>
      <c r="R640" s="27"/>
      <c r="S640" s="28"/>
      <c r="T640" s="26"/>
      <c r="U640" s="26"/>
      <c r="V640" s="26"/>
      <c r="W640" s="26"/>
      <c r="X640" s="26"/>
      <c r="Y640" s="26"/>
      <c r="Z640" s="26"/>
      <c r="AA640" s="26"/>
      <c r="AB640" s="24"/>
      <c r="AC640" s="26"/>
      <c r="AD640" s="15" t="str">
        <f t="shared" si="54"/>
        <v/>
      </c>
      <c r="AE640" s="16" t="str">
        <f t="shared" si="55"/>
        <v/>
      </c>
      <c r="AF640" s="15" t="str">
        <f t="shared" si="56"/>
        <v/>
      </c>
      <c r="AG640" s="15">
        <f t="shared" si="57"/>
        <v>0</v>
      </c>
      <c r="AH640" s="15">
        <f t="shared" si="58"/>
        <v>0</v>
      </c>
      <c r="AI640" s="15" t="str">
        <f t="shared" si="59"/>
        <v/>
      </c>
      <c r="AJ640" s="15" t="str">
        <f>IF(AI640="","",IF(COUNTIFS($AI$9:AI640,AI640)=1,1,0))</f>
        <v/>
      </c>
      <c r="AK640" s="15" t="str">
        <f ca="1">IF(COUNTA(A640:AC640)=0,"",IF(OR(NOT(ISNUMBER(C640)),C640&lt;1),"Missing / invalid date",IF(A640="","Missing case ID",IF(COUNTIFS($A$9:$A$1008,A640)&gt;1,"Duplicate case ID",IF(C640&gt;TODAY(),"Future incident date",IF(OR(E640="",F640="",G640="",H640="",I640="",J640=""),"Complete required fields",IF(OR(AND(E640&lt;&gt;"",COUNTIFS(Setup!$F$13:$F$212,E640)=0),AND(F640&lt;&gt;"",COUNTIFS(Setup!$G$13:$G$212,F640)=0),AND(G640&lt;&gt;"",COUNTIFS(Setup!$H$13:$H$212,G640)=0),AND(H640&lt;&gt;"",COUNTIFS(Setup!$I$13:$I$212,H640)=0),AND(I640&lt;&gt;"",COUNTIFS(Setup!$J$13:$J$212,I640)=0),AND(J640&lt;&gt;"",COUNTIFS(Setup!$K$13:$K$212,J640)=0),AND(K640&lt;&gt;"",COUNTIFS(Setup!$L$13:$L$212,K640)=0),AND(L640&lt;&gt;"",COUNTIFS(Setup!$M$13:$M$212,L640)=0),AND(M640&lt;&gt;"",COUNTIFS(Setup!$N$13:$N$212,M640)=0),AND(N640&lt;&gt;"",COUNTIFS(Setup!$O$13:$O$212,N640)=0),AND(O640&lt;&gt;"",COUNTIFS(Setup!$P$13:$P$212,O640)=0),AND(P640&lt;&gt;"",COUNTIFS(Setup!$Q$13:$Q$212,P640)=0),AND(V640&lt;&gt;"",COUNTIFS(Setup!$R$13:$R$212,V640)=0),AND(W640&lt;&gt;"",COUNTIFS(Setup!$R$13:$R$212,W640)=0),AND(X640&lt;&gt;"",COUNTIFS(Setup!$S$13:$S$212,X640)=0),AND(Y640&lt;&gt;"",COUNTIFS(Setup!$S$13:$S$212,Y640)=0),AND(Z640&lt;&gt;"",COUNTIFS(Setup!$T$13:$T$212,Z640)=0)),"Use listed categories",IF(J640="Pending","Confirm work-relatedness",IF(COUNTIFS($AI$9:$AI$1008,AI640,$C$9:$C$1008,"&lt;&gt;"&amp;C640)&gt;0,"Event dates disagree",IF(OR(AND(Q640&lt;&gt;"",OR(NOT(ISNUMBER(Q640)),Q640&lt;0)),AND(R640&lt;&gt;"",OR(NOT(ISNUMBER(R640)),R640&lt;0)),AND(S640&lt;&gt;"",OR(NOT(ISNUMBER(S640)),S640&lt;0))),"Check days / cost",IF(AND(I640="Lost time",OR(NOT(ISNUMBER(Q640)),Q640&lt;1)),"Enter lost days",IF(AND(I640="Restricted / modified work",OR(NOT(ISNUMBER(R640)),R640&lt;1)),"Enter restricted days",IF(AND(Z640="Closed",NOT(ISNUMBER(AB640))),"Enter closure date",IF(AND(ISNUMBER(AB640),OR(AB640&lt;C640,AB640&gt;TODAY())),"Check closure date","Ready"))))))))))))))</f>
        <v/>
      </c>
    </row>
    <row r="641" spans="1:37" ht="24.95" customHeight="1">
      <c r="A641" s="17"/>
      <c r="B641" s="17"/>
      <c r="C641" s="18"/>
      <c r="D641" s="19"/>
      <c r="E641" s="20"/>
      <c r="F641" s="20"/>
      <c r="G641" s="20"/>
      <c r="H641" s="20"/>
      <c r="I641" s="20"/>
      <c r="J641" s="20"/>
      <c r="K641" s="20"/>
      <c r="L641" s="20"/>
      <c r="M641" s="20"/>
      <c r="N641" s="20"/>
      <c r="O641" s="20"/>
      <c r="P641" s="20"/>
      <c r="Q641" s="21"/>
      <c r="R641" s="21"/>
      <c r="S641" s="22"/>
      <c r="T641" s="20"/>
      <c r="U641" s="20"/>
      <c r="V641" s="20"/>
      <c r="W641" s="20"/>
      <c r="X641" s="20"/>
      <c r="Y641" s="20"/>
      <c r="Z641" s="20"/>
      <c r="AA641" s="20"/>
      <c r="AB641" s="18"/>
      <c r="AC641" s="20"/>
      <c r="AD641" s="15" t="str">
        <f t="shared" si="54"/>
        <v/>
      </c>
      <c r="AE641" s="16" t="str">
        <f t="shared" si="55"/>
        <v/>
      </c>
      <c r="AF641" s="15" t="str">
        <f t="shared" si="56"/>
        <v/>
      </c>
      <c r="AG641" s="15">
        <f t="shared" si="57"/>
        <v>0</v>
      </c>
      <c r="AH641" s="15">
        <f t="shared" si="58"/>
        <v>0</v>
      </c>
      <c r="AI641" s="15" t="str">
        <f t="shared" si="59"/>
        <v/>
      </c>
      <c r="AJ641" s="15" t="str">
        <f>IF(AI641="","",IF(COUNTIFS($AI$9:AI641,AI641)=1,1,0))</f>
        <v/>
      </c>
      <c r="AK641" s="15" t="str">
        <f ca="1">IF(COUNTA(A641:AC641)=0,"",IF(OR(NOT(ISNUMBER(C641)),C641&lt;1),"Missing / invalid date",IF(A641="","Missing case ID",IF(COUNTIFS($A$9:$A$1008,A641)&gt;1,"Duplicate case ID",IF(C641&gt;TODAY(),"Future incident date",IF(OR(E641="",F641="",G641="",H641="",I641="",J641=""),"Complete required fields",IF(OR(AND(E641&lt;&gt;"",COUNTIFS(Setup!$F$13:$F$212,E641)=0),AND(F641&lt;&gt;"",COUNTIFS(Setup!$G$13:$G$212,F641)=0),AND(G641&lt;&gt;"",COUNTIFS(Setup!$H$13:$H$212,G641)=0),AND(H641&lt;&gt;"",COUNTIFS(Setup!$I$13:$I$212,H641)=0),AND(I641&lt;&gt;"",COUNTIFS(Setup!$J$13:$J$212,I641)=0),AND(J641&lt;&gt;"",COUNTIFS(Setup!$K$13:$K$212,J641)=0),AND(K641&lt;&gt;"",COUNTIFS(Setup!$L$13:$L$212,K641)=0),AND(L641&lt;&gt;"",COUNTIFS(Setup!$M$13:$M$212,L641)=0),AND(M641&lt;&gt;"",COUNTIFS(Setup!$N$13:$N$212,M641)=0),AND(N641&lt;&gt;"",COUNTIFS(Setup!$O$13:$O$212,N641)=0),AND(O641&lt;&gt;"",COUNTIFS(Setup!$P$13:$P$212,O641)=0),AND(P641&lt;&gt;"",COUNTIFS(Setup!$Q$13:$Q$212,P641)=0),AND(V641&lt;&gt;"",COUNTIFS(Setup!$R$13:$R$212,V641)=0),AND(W641&lt;&gt;"",COUNTIFS(Setup!$R$13:$R$212,W641)=0),AND(X641&lt;&gt;"",COUNTIFS(Setup!$S$13:$S$212,X641)=0),AND(Y641&lt;&gt;"",COUNTIFS(Setup!$S$13:$S$212,Y641)=0),AND(Z641&lt;&gt;"",COUNTIFS(Setup!$T$13:$T$212,Z641)=0)),"Use listed categories",IF(J641="Pending","Confirm work-relatedness",IF(COUNTIFS($AI$9:$AI$1008,AI641,$C$9:$C$1008,"&lt;&gt;"&amp;C641)&gt;0,"Event dates disagree",IF(OR(AND(Q641&lt;&gt;"",OR(NOT(ISNUMBER(Q641)),Q641&lt;0)),AND(R641&lt;&gt;"",OR(NOT(ISNUMBER(R641)),R641&lt;0)),AND(S641&lt;&gt;"",OR(NOT(ISNUMBER(S641)),S641&lt;0))),"Check days / cost",IF(AND(I641="Lost time",OR(NOT(ISNUMBER(Q641)),Q641&lt;1)),"Enter lost days",IF(AND(I641="Restricted / modified work",OR(NOT(ISNUMBER(R641)),R641&lt;1)),"Enter restricted days",IF(AND(Z641="Closed",NOT(ISNUMBER(AB641))),"Enter closure date",IF(AND(ISNUMBER(AB641),OR(AB641&lt;C641,AB641&gt;TODAY())),"Check closure date","Ready"))))))))))))))</f>
        <v/>
      </c>
    </row>
    <row r="642" spans="1:37" ht="24.95" customHeight="1">
      <c r="A642" s="23"/>
      <c r="B642" s="23"/>
      <c r="C642" s="24"/>
      <c r="D642" s="25"/>
      <c r="E642" s="26"/>
      <c r="F642" s="26"/>
      <c r="G642" s="26"/>
      <c r="H642" s="26"/>
      <c r="I642" s="26"/>
      <c r="J642" s="26"/>
      <c r="K642" s="26"/>
      <c r="L642" s="26"/>
      <c r="M642" s="26"/>
      <c r="N642" s="26"/>
      <c r="O642" s="26"/>
      <c r="P642" s="26"/>
      <c r="Q642" s="27"/>
      <c r="R642" s="27"/>
      <c r="S642" s="28"/>
      <c r="T642" s="26"/>
      <c r="U642" s="26"/>
      <c r="V642" s="26"/>
      <c r="W642" s="26"/>
      <c r="X642" s="26"/>
      <c r="Y642" s="26"/>
      <c r="Z642" s="26"/>
      <c r="AA642" s="26"/>
      <c r="AB642" s="24"/>
      <c r="AC642" s="26"/>
      <c r="AD642" s="15" t="str">
        <f t="shared" si="54"/>
        <v/>
      </c>
      <c r="AE642" s="16" t="str">
        <f t="shared" si="55"/>
        <v/>
      </c>
      <c r="AF642" s="15" t="str">
        <f t="shared" si="56"/>
        <v/>
      </c>
      <c r="AG642" s="15">
        <f t="shared" si="57"/>
        <v>0</v>
      </c>
      <c r="AH642" s="15">
        <f t="shared" si="58"/>
        <v>0</v>
      </c>
      <c r="AI642" s="15" t="str">
        <f t="shared" si="59"/>
        <v/>
      </c>
      <c r="AJ642" s="15" t="str">
        <f>IF(AI642="","",IF(COUNTIFS($AI$9:AI642,AI642)=1,1,0))</f>
        <v/>
      </c>
      <c r="AK642" s="15" t="str">
        <f ca="1">IF(COUNTA(A642:AC642)=0,"",IF(OR(NOT(ISNUMBER(C642)),C642&lt;1),"Missing / invalid date",IF(A642="","Missing case ID",IF(COUNTIFS($A$9:$A$1008,A642)&gt;1,"Duplicate case ID",IF(C642&gt;TODAY(),"Future incident date",IF(OR(E642="",F642="",G642="",H642="",I642="",J642=""),"Complete required fields",IF(OR(AND(E642&lt;&gt;"",COUNTIFS(Setup!$F$13:$F$212,E642)=0),AND(F642&lt;&gt;"",COUNTIFS(Setup!$G$13:$G$212,F642)=0),AND(G642&lt;&gt;"",COUNTIFS(Setup!$H$13:$H$212,G642)=0),AND(H642&lt;&gt;"",COUNTIFS(Setup!$I$13:$I$212,H642)=0),AND(I642&lt;&gt;"",COUNTIFS(Setup!$J$13:$J$212,I642)=0),AND(J642&lt;&gt;"",COUNTIFS(Setup!$K$13:$K$212,J642)=0),AND(K642&lt;&gt;"",COUNTIFS(Setup!$L$13:$L$212,K642)=0),AND(L642&lt;&gt;"",COUNTIFS(Setup!$M$13:$M$212,L642)=0),AND(M642&lt;&gt;"",COUNTIFS(Setup!$N$13:$N$212,M642)=0),AND(N642&lt;&gt;"",COUNTIFS(Setup!$O$13:$O$212,N642)=0),AND(O642&lt;&gt;"",COUNTIFS(Setup!$P$13:$P$212,O642)=0),AND(P642&lt;&gt;"",COUNTIFS(Setup!$Q$13:$Q$212,P642)=0),AND(V642&lt;&gt;"",COUNTIFS(Setup!$R$13:$R$212,V642)=0),AND(W642&lt;&gt;"",COUNTIFS(Setup!$R$13:$R$212,W642)=0),AND(X642&lt;&gt;"",COUNTIFS(Setup!$S$13:$S$212,X642)=0),AND(Y642&lt;&gt;"",COUNTIFS(Setup!$S$13:$S$212,Y642)=0),AND(Z642&lt;&gt;"",COUNTIFS(Setup!$T$13:$T$212,Z642)=0)),"Use listed categories",IF(J642="Pending","Confirm work-relatedness",IF(COUNTIFS($AI$9:$AI$1008,AI642,$C$9:$C$1008,"&lt;&gt;"&amp;C642)&gt;0,"Event dates disagree",IF(OR(AND(Q642&lt;&gt;"",OR(NOT(ISNUMBER(Q642)),Q642&lt;0)),AND(R642&lt;&gt;"",OR(NOT(ISNUMBER(R642)),R642&lt;0)),AND(S642&lt;&gt;"",OR(NOT(ISNUMBER(S642)),S642&lt;0))),"Check days / cost",IF(AND(I642="Lost time",OR(NOT(ISNUMBER(Q642)),Q642&lt;1)),"Enter lost days",IF(AND(I642="Restricted / modified work",OR(NOT(ISNUMBER(R642)),R642&lt;1)),"Enter restricted days",IF(AND(Z642="Closed",NOT(ISNUMBER(AB642))),"Enter closure date",IF(AND(ISNUMBER(AB642),OR(AB642&lt;C642,AB642&gt;TODAY())),"Check closure date","Ready"))))))))))))))</f>
        <v/>
      </c>
    </row>
    <row r="643" spans="1:37" ht="24.95" customHeight="1">
      <c r="A643" s="17"/>
      <c r="B643" s="17"/>
      <c r="C643" s="18"/>
      <c r="D643" s="19"/>
      <c r="E643" s="20"/>
      <c r="F643" s="20"/>
      <c r="G643" s="20"/>
      <c r="H643" s="20"/>
      <c r="I643" s="20"/>
      <c r="J643" s="20"/>
      <c r="K643" s="20"/>
      <c r="L643" s="20"/>
      <c r="M643" s="20"/>
      <c r="N643" s="20"/>
      <c r="O643" s="20"/>
      <c r="P643" s="20"/>
      <c r="Q643" s="21"/>
      <c r="R643" s="21"/>
      <c r="S643" s="22"/>
      <c r="T643" s="20"/>
      <c r="U643" s="20"/>
      <c r="V643" s="20"/>
      <c r="W643" s="20"/>
      <c r="X643" s="20"/>
      <c r="Y643" s="20"/>
      <c r="Z643" s="20"/>
      <c r="AA643" s="20"/>
      <c r="AB643" s="18"/>
      <c r="AC643" s="20"/>
      <c r="AD643" s="15" t="str">
        <f t="shared" si="54"/>
        <v/>
      </c>
      <c r="AE643" s="16" t="str">
        <f t="shared" si="55"/>
        <v/>
      </c>
      <c r="AF643" s="15" t="str">
        <f t="shared" si="56"/>
        <v/>
      </c>
      <c r="AG643" s="15">
        <f t="shared" si="57"/>
        <v>0</v>
      </c>
      <c r="AH643" s="15">
        <f t="shared" si="58"/>
        <v>0</v>
      </c>
      <c r="AI643" s="15" t="str">
        <f t="shared" si="59"/>
        <v/>
      </c>
      <c r="AJ643" s="15" t="str">
        <f>IF(AI643="","",IF(COUNTIFS($AI$9:AI643,AI643)=1,1,0))</f>
        <v/>
      </c>
      <c r="AK643" s="15" t="str">
        <f ca="1">IF(COUNTA(A643:AC643)=0,"",IF(OR(NOT(ISNUMBER(C643)),C643&lt;1),"Missing / invalid date",IF(A643="","Missing case ID",IF(COUNTIFS($A$9:$A$1008,A643)&gt;1,"Duplicate case ID",IF(C643&gt;TODAY(),"Future incident date",IF(OR(E643="",F643="",G643="",H643="",I643="",J643=""),"Complete required fields",IF(OR(AND(E643&lt;&gt;"",COUNTIFS(Setup!$F$13:$F$212,E643)=0),AND(F643&lt;&gt;"",COUNTIFS(Setup!$G$13:$G$212,F643)=0),AND(G643&lt;&gt;"",COUNTIFS(Setup!$H$13:$H$212,G643)=0),AND(H643&lt;&gt;"",COUNTIFS(Setup!$I$13:$I$212,H643)=0),AND(I643&lt;&gt;"",COUNTIFS(Setup!$J$13:$J$212,I643)=0),AND(J643&lt;&gt;"",COUNTIFS(Setup!$K$13:$K$212,J643)=0),AND(K643&lt;&gt;"",COUNTIFS(Setup!$L$13:$L$212,K643)=0),AND(L643&lt;&gt;"",COUNTIFS(Setup!$M$13:$M$212,L643)=0),AND(M643&lt;&gt;"",COUNTIFS(Setup!$N$13:$N$212,M643)=0),AND(N643&lt;&gt;"",COUNTIFS(Setup!$O$13:$O$212,N643)=0),AND(O643&lt;&gt;"",COUNTIFS(Setup!$P$13:$P$212,O643)=0),AND(P643&lt;&gt;"",COUNTIFS(Setup!$Q$13:$Q$212,P643)=0),AND(V643&lt;&gt;"",COUNTIFS(Setup!$R$13:$R$212,V643)=0),AND(W643&lt;&gt;"",COUNTIFS(Setup!$R$13:$R$212,W643)=0),AND(X643&lt;&gt;"",COUNTIFS(Setup!$S$13:$S$212,X643)=0),AND(Y643&lt;&gt;"",COUNTIFS(Setup!$S$13:$S$212,Y643)=0),AND(Z643&lt;&gt;"",COUNTIFS(Setup!$T$13:$T$212,Z643)=0)),"Use listed categories",IF(J643="Pending","Confirm work-relatedness",IF(COUNTIFS($AI$9:$AI$1008,AI643,$C$9:$C$1008,"&lt;&gt;"&amp;C643)&gt;0,"Event dates disagree",IF(OR(AND(Q643&lt;&gt;"",OR(NOT(ISNUMBER(Q643)),Q643&lt;0)),AND(R643&lt;&gt;"",OR(NOT(ISNUMBER(R643)),R643&lt;0)),AND(S643&lt;&gt;"",OR(NOT(ISNUMBER(S643)),S643&lt;0))),"Check days / cost",IF(AND(I643="Lost time",OR(NOT(ISNUMBER(Q643)),Q643&lt;1)),"Enter lost days",IF(AND(I643="Restricted / modified work",OR(NOT(ISNUMBER(R643)),R643&lt;1)),"Enter restricted days",IF(AND(Z643="Closed",NOT(ISNUMBER(AB643))),"Enter closure date",IF(AND(ISNUMBER(AB643),OR(AB643&lt;C643,AB643&gt;TODAY())),"Check closure date","Ready"))))))))))))))</f>
        <v/>
      </c>
    </row>
    <row r="644" spans="1:37" ht="24.95" customHeight="1">
      <c r="A644" s="23"/>
      <c r="B644" s="23"/>
      <c r="C644" s="24"/>
      <c r="D644" s="25"/>
      <c r="E644" s="26"/>
      <c r="F644" s="26"/>
      <c r="G644" s="26"/>
      <c r="H644" s="26"/>
      <c r="I644" s="26"/>
      <c r="J644" s="26"/>
      <c r="K644" s="26"/>
      <c r="L644" s="26"/>
      <c r="M644" s="26"/>
      <c r="N644" s="26"/>
      <c r="O644" s="26"/>
      <c r="P644" s="26"/>
      <c r="Q644" s="27"/>
      <c r="R644" s="27"/>
      <c r="S644" s="28"/>
      <c r="T644" s="26"/>
      <c r="U644" s="26"/>
      <c r="V644" s="26"/>
      <c r="W644" s="26"/>
      <c r="X644" s="26"/>
      <c r="Y644" s="26"/>
      <c r="Z644" s="26"/>
      <c r="AA644" s="26"/>
      <c r="AB644" s="24"/>
      <c r="AC644" s="26"/>
      <c r="AD644" s="15" t="str">
        <f t="shared" si="54"/>
        <v/>
      </c>
      <c r="AE644" s="16" t="str">
        <f t="shared" si="55"/>
        <v/>
      </c>
      <c r="AF644" s="15" t="str">
        <f t="shared" si="56"/>
        <v/>
      </c>
      <c r="AG644" s="15">
        <f t="shared" si="57"/>
        <v>0</v>
      </c>
      <c r="AH644" s="15">
        <f t="shared" si="58"/>
        <v>0</v>
      </c>
      <c r="AI644" s="15" t="str">
        <f t="shared" si="59"/>
        <v/>
      </c>
      <c r="AJ644" s="15" t="str">
        <f>IF(AI644="","",IF(COUNTIFS($AI$9:AI644,AI644)=1,1,0))</f>
        <v/>
      </c>
      <c r="AK644" s="15" t="str">
        <f ca="1">IF(COUNTA(A644:AC644)=0,"",IF(OR(NOT(ISNUMBER(C644)),C644&lt;1),"Missing / invalid date",IF(A644="","Missing case ID",IF(COUNTIFS($A$9:$A$1008,A644)&gt;1,"Duplicate case ID",IF(C644&gt;TODAY(),"Future incident date",IF(OR(E644="",F644="",G644="",H644="",I644="",J644=""),"Complete required fields",IF(OR(AND(E644&lt;&gt;"",COUNTIFS(Setup!$F$13:$F$212,E644)=0),AND(F644&lt;&gt;"",COUNTIFS(Setup!$G$13:$G$212,F644)=0),AND(G644&lt;&gt;"",COUNTIFS(Setup!$H$13:$H$212,G644)=0),AND(H644&lt;&gt;"",COUNTIFS(Setup!$I$13:$I$212,H644)=0),AND(I644&lt;&gt;"",COUNTIFS(Setup!$J$13:$J$212,I644)=0),AND(J644&lt;&gt;"",COUNTIFS(Setup!$K$13:$K$212,J644)=0),AND(K644&lt;&gt;"",COUNTIFS(Setup!$L$13:$L$212,K644)=0),AND(L644&lt;&gt;"",COUNTIFS(Setup!$M$13:$M$212,L644)=0),AND(M644&lt;&gt;"",COUNTIFS(Setup!$N$13:$N$212,M644)=0),AND(N644&lt;&gt;"",COUNTIFS(Setup!$O$13:$O$212,N644)=0),AND(O644&lt;&gt;"",COUNTIFS(Setup!$P$13:$P$212,O644)=0),AND(P644&lt;&gt;"",COUNTIFS(Setup!$Q$13:$Q$212,P644)=0),AND(V644&lt;&gt;"",COUNTIFS(Setup!$R$13:$R$212,V644)=0),AND(W644&lt;&gt;"",COUNTIFS(Setup!$R$13:$R$212,W644)=0),AND(X644&lt;&gt;"",COUNTIFS(Setup!$S$13:$S$212,X644)=0),AND(Y644&lt;&gt;"",COUNTIFS(Setup!$S$13:$S$212,Y644)=0),AND(Z644&lt;&gt;"",COUNTIFS(Setup!$T$13:$T$212,Z644)=0)),"Use listed categories",IF(J644="Pending","Confirm work-relatedness",IF(COUNTIFS($AI$9:$AI$1008,AI644,$C$9:$C$1008,"&lt;&gt;"&amp;C644)&gt;0,"Event dates disagree",IF(OR(AND(Q644&lt;&gt;"",OR(NOT(ISNUMBER(Q644)),Q644&lt;0)),AND(R644&lt;&gt;"",OR(NOT(ISNUMBER(R644)),R644&lt;0)),AND(S644&lt;&gt;"",OR(NOT(ISNUMBER(S644)),S644&lt;0))),"Check days / cost",IF(AND(I644="Lost time",OR(NOT(ISNUMBER(Q644)),Q644&lt;1)),"Enter lost days",IF(AND(I644="Restricted / modified work",OR(NOT(ISNUMBER(R644)),R644&lt;1)),"Enter restricted days",IF(AND(Z644="Closed",NOT(ISNUMBER(AB644))),"Enter closure date",IF(AND(ISNUMBER(AB644),OR(AB644&lt;C644,AB644&gt;TODAY())),"Check closure date","Ready"))))))))))))))</f>
        <v/>
      </c>
    </row>
    <row r="645" spans="1:37" ht="24.95" customHeight="1">
      <c r="A645" s="17"/>
      <c r="B645" s="17"/>
      <c r="C645" s="18"/>
      <c r="D645" s="19"/>
      <c r="E645" s="20"/>
      <c r="F645" s="20"/>
      <c r="G645" s="20"/>
      <c r="H645" s="20"/>
      <c r="I645" s="20"/>
      <c r="J645" s="20"/>
      <c r="K645" s="20"/>
      <c r="L645" s="20"/>
      <c r="M645" s="20"/>
      <c r="N645" s="20"/>
      <c r="O645" s="20"/>
      <c r="P645" s="20"/>
      <c r="Q645" s="21"/>
      <c r="R645" s="21"/>
      <c r="S645" s="22"/>
      <c r="T645" s="20"/>
      <c r="U645" s="20"/>
      <c r="V645" s="20"/>
      <c r="W645" s="20"/>
      <c r="X645" s="20"/>
      <c r="Y645" s="20"/>
      <c r="Z645" s="20"/>
      <c r="AA645" s="20"/>
      <c r="AB645" s="18"/>
      <c r="AC645" s="20"/>
      <c r="AD645" s="15" t="str">
        <f t="shared" si="54"/>
        <v/>
      </c>
      <c r="AE645" s="16" t="str">
        <f t="shared" si="55"/>
        <v/>
      </c>
      <c r="AF645" s="15" t="str">
        <f t="shared" si="56"/>
        <v/>
      </c>
      <c r="AG645" s="15">
        <f t="shared" si="57"/>
        <v>0</v>
      </c>
      <c r="AH645" s="15">
        <f t="shared" si="58"/>
        <v>0</v>
      </c>
      <c r="AI645" s="15" t="str">
        <f t="shared" si="59"/>
        <v/>
      </c>
      <c r="AJ645" s="15" t="str">
        <f>IF(AI645="","",IF(COUNTIFS($AI$9:AI645,AI645)=1,1,0))</f>
        <v/>
      </c>
      <c r="AK645" s="15" t="str">
        <f ca="1">IF(COUNTA(A645:AC645)=0,"",IF(OR(NOT(ISNUMBER(C645)),C645&lt;1),"Missing / invalid date",IF(A645="","Missing case ID",IF(COUNTIFS($A$9:$A$1008,A645)&gt;1,"Duplicate case ID",IF(C645&gt;TODAY(),"Future incident date",IF(OR(E645="",F645="",G645="",H645="",I645="",J645=""),"Complete required fields",IF(OR(AND(E645&lt;&gt;"",COUNTIFS(Setup!$F$13:$F$212,E645)=0),AND(F645&lt;&gt;"",COUNTIFS(Setup!$G$13:$G$212,F645)=0),AND(G645&lt;&gt;"",COUNTIFS(Setup!$H$13:$H$212,G645)=0),AND(H645&lt;&gt;"",COUNTIFS(Setup!$I$13:$I$212,H645)=0),AND(I645&lt;&gt;"",COUNTIFS(Setup!$J$13:$J$212,I645)=0),AND(J645&lt;&gt;"",COUNTIFS(Setup!$K$13:$K$212,J645)=0),AND(K645&lt;&gt;"",COUNTIFS(Setup!$L$13:$L$212,K645)=0),AND(L645&lt;&gt;"",COUNTIFS(Setup!$M$13:$M$212,L645)=0),AND(M645&lt;&gt;"",COUNTIFS(Setup!$N$13:$N$212,M645)=0),AND(N645&lt;&gt;"",COUNTIFS(Setup!$O$13:$O$212,N645)=0),AND(O645&lt;&gt;"",COUNTIFS(Setup!$P$13:$P$212,O645)=0),AND(P645&lt;&gt;"",COUNTIFS(Setup!$Q$13:$Q$212,P645)=0),AND(V645&lt;&gt;"",COUNTIFS(Setup!$R$13:$R$212,V645)=0),AND(W645&lt;&gt;"",COUNTIFS(Setup!$R$13:$R$212,W645)=0),AND(X645&lt;&gt;"",COUNTIFS(Setup!$S$13:$S$212,X645)=0),AND(Y645&lt;&gt;"",COUNTIFS(Setup!$S$13:$S$212,Y645)=0),AND(Z645&lt;&gt;"",COUNTIFS(Setup!$T$13:$T$212,Z645)=0)),"Use listed categories",IF(J645="Pending","Confirm work-relatedness",IF(COUNTIFS($AI$9:$AI$1008,AI645,$C$9:$C$1008,"&lt;&gt;"&amp;C645)&gt;0,"Event dates disagree",IF(OR(AND(Q645&lt;&gt;"",OR(NOT(ISNUMBER(Q645)),Q645&lt;0)),AND(R645&lt;&gt;"",OR(NOT(ISNUMBER(R645)),R645&lt;0)),AND(S645&lt;&gt;"",OR(NOT(ISNUMBER(S645)),S645&lt;0))),"Check days / cost",IF(AND(I645="Lost time",OR(NOT(ISNUMBER(Q645)),Q645&lt;1)),"Enter lost days",IF(AND(I645="Restricted / modified work",OR(NOT(ISNUMBER(R645)),R645&lt;1)),"Enter restricted days",IF(AND(Z645="Closed",NOT(ISNUMBER(AB645))),"Enter closure date",IF(AND(ISNUMBER(AB645),OR(AB645&lt;C645,AB645&gt;TODAY())),"Check closure date","Ready"))))))))))))))</f>
        <v/>
      </c>
    </row>
    <row r="646" spans="1:37" ht="24.95" customHeight="1">
      <c r="A646" s="23"/>
      <c r="B646" s="23"/>
      <c r="C646" s="24"/>
      <c r="D646" s="25"/>
      <c r="E646" s="26"/>
      <c r="F646" s="26"/>
      <c r="G646" s="26"/>
      <c r="H646" s="26"/>
      <c r="I646" s="26"/>
      <c r="J646" s="26"/>
      <c r="K646" s="26"/>
      <c r="L646" s="26"/>
      <c r="M646" s="26"/>
      <c r="N646" s="26"/>
      <c r="O646" s="26"/>
      <c r="P646" s="26"/>
      <c r="Q646" s="27"/>
      <c r="R646" s="27"/>
      <c r="S646" s="28"/>
      <c r="T646" s="26"/>
      <c r="U646" s="26"/>
      <c r="V646" s="26"/>
      <c r="W646" s="26"/>
      <c r="X646" s="26"/>
      <c r="Y646" s="26"/>
      <c r="Z646" s="26"/>
      <c r="AA646" s="26"/>
      <c r="AB646" s="24"/>
      <c r="AC646" s="26"/>
      <c r="AD646" s="15" t="str">
        <f t="shared" si="54"/>
        <v/>
      </c>
      <c r="AE646" s="16" t="str">
        <f t="shared" si="55"/>
        <v/>
      </c>
      <c r="AF646" s="15" t="str">
        <f t="shared" si="56"/>
        <v/>
      </c>
      <c r="AG646" s="15">
        <f t="shared" si="57"/>
        <v>0</v>
      </c>
      <c r="AH646" s="15">
        <f t="shared" si="58"/>
        <v>0</v>
      </c>
      <c r="AI646" s="15" t="str">
        <f t="shared" si="59"/>
        <v/>
      </c>
      <c r="AJ646" s="15" t="str">
        <f>IF(AI646="","",IF(COUNTIFS($AI$9:AI646,AI646)=1,1,0))</f>
        <v/>
      </c>
      <c r="AK646" s="15" t="str">
        <f ca="1">IF(COUNTA(A646:AC646)=0,"",IF(OR(NOT(ISNUMBER(C646)),C646&lt;1),"Missing / invalid date",IF(A646="","Missing case ID",IF(COUNTIFS($A$9:$A$1008,A646)&gt;1,"Duplicate case ID",IF(C646&gt;TODAY(),"Future incident date",IF(OR(E646="",F646="",G646="",H646="",I646="",J646=""),"Complete required fields",IF(OR(AND(E646&lt;&gt;"",COUNTIFS(Setup!$F$13:$F$212,E646)=0),AND(F646&lt;&gt;"",COUNTIFS(Setup!$G$13:$G$212,F646)=0),AND(G646&lt;&gt;"",COUNTIFS(Setup!$H$13:$H$212,G646)=0),AND(H646&lt;&gt;"",COUNTIFS(Setup!$I$13:$I$212,H646)=0),AND(I646&lt;&gt;"",COUNTIFS(Setup!$J$13:$J$212,I646)=0),AND(J646&lt;&gt;"",COUNTIFS(Setup!$K$13:$K$212,J646)=0),AND(K646&lt;&gt;"",COUNTIFS(Setup!$L$13:$L$212,K646)=0),AND(L646&lt;&gt;"",COUNTIFS(Setup!$M$13:$M$212,L646)=0),AND(M646&lt;&gt;"",COUNTIFS(Setup!$N$13:$N$212,M646)=0),AND(N646&lt;&gt;"",COUNTIFS(Setup!$O$13:$O$212,N646)=0),AND(O646&lt;&gt;"",COUNTIFS(Setup!$P$13:$P$212,O646)=0),AND(P646&lt;&gt;"",COUNTIFS(Setup!$Q$13:$Q$212,P646)=0),AND(V646&lt;&gt;"",COUNTIFS(Setup!$R$13:$R$212,V646)=0),AND(W646&lt;&gt;"",COUNTIFS(Setup!$R$13:$R$212,W646)=0),AND(X646&lt;&gt;"",COUNTIFS(Setup!$S$13:$S$212,X646)=0),AND(Y646&lt;&gt;"",COUNTIFS(Setup!$S$13:$S$212,Y646)=0),AND(Z646&lt;&gt;"",COUNTIFS(Setup!$T$13:$T$212,Z646)=0)),"Use listed categories",IF(J646="Pending","Confirm work-relatedness",IF(COUNTIFS($AI$9:$AI$1008,AI646,$C$9:$C$1008,"&lt;&gt;"&amp;C646)&gt;0,"Event dates disagree",IF(OR(AND(Q646&lt;&gt;"",OR(NOT(ISNUMBER(Q646)),Q646&lt;0)),AND(R646&lt;&gt;"",OR(NOT(ISNUMBER(R646)),R646&lt;0)),AND(S646&lt;&gt;"",OR(NOT(ISNUMBER(S646)),S646&lt;0))),"Check days / cost",IF(AND(I646="Lost time",OR(NOT(ISNUMBER(Q646)),Q646&lt;1)),"Enter lost days",IF(AND(I646="Restricted / modified work",OR(NOT(ISNUMBER(R646)),R646&lt;1)),"Enter restricted days",IF(AND(Z646="Closed",NOT(ISNUMBER(AB646))),"Enter closure date",IF(AND(ISNUMBER(AB646),OR(AB646&lt;C646,AB646&gt;TODAY())),"Check closure date","Ready"))))))))))))))</f>
        <v/>
      </c>
    </row>
    <row r="647" spans="1:37" ht="24.95" customHeight="1">
      <c r="A647" s="17"/>
      <c r="B647" s="17"/>
      <c r="C647" s="18"/>
      <c r="D647" s="19"/>
      <c r="E647" s="20"/>
      <c r="F647" s="20"/>
      <c r="G647" s="20"/>
      <c r="H647" s="20"/>
      <c r="I647" s="20"/>
      <c r="J647" s="20"/>
      <c r="K647" s="20"/>
      <c r="L647" s="20"/>
      <c r="M647" s="20"/>
      <c r="N647" s="20"/>
      <c r="O647" s="20"/>
      <c r="P647" s="20"/>
      <c r="Q647" s="21"/>
      <c r="R647" s="21"/>
      <c r="S647" s="22"/>
      <c r="T647" s="20"/>
      <c r="U647" s="20"/>
      <c r="V647" s="20"/>
      <c r="W647" s="20"/>
      <c r="X647" s="20"/>
      <c r="Y647" s="20"/>
      <c r="Z647" s="20"/>
      <c r="AA647" s="20"/>
      <c r="AB647" s="18"/>
      <c r="AC647" s="20"/>
      <c r="AD647" s="15" t="str">
        <f t="shared" si="54"/>
        <v/>
      </c>
      <c r="AE647" s="16" t="str">
        <f t="shared" si="55"/>
        <v/>
      </c>
      <c r="AF647" s="15" t="str">
        <f t="shared" si="56"/>
        <v/>
      </c>
      <c r="AG647" s="15">
        <f t="shared" si="57"/>
        <v>0</v>
      </c>
      <c r="AH647" s="15">
        <f t="shared" si="58"/>
        <v>0</v>
      </c>
      <c r="AI647" s="15" t="str">
        <f t="shared" si="59"/>
        <v/>
      </c>
      <c r="AJ647" s="15" t="str">
        <f>IF(AI647="","",IF(COUNTIFS($AI$9:AI647,AI647)=1,1,0))</f>
        <v/>
      </c>
      <c r="AK647" s="15" t="str">
        <f ca="1">IF(COUNTA(A647:AC647)=0,"",IF(OR(NOT(ISNUMBER(C647)),C647&lt;1),"Missing / invalid date",IF(A647="","Missing case ID",IF(COUNTIFS($A$9:$A$1008,A647)&gt;1,"Duplicate case ID",IF(C647&gt;TODAY(),"Future incident date",IF(OR(E647="",F647="",G647="",H647="",I647="",J647=""),"Complete required fields",IF(OR(AND(E647&lt;&gt;"",COUNTIFS(Setup!$F$13:$F$212,E647)=0),AND(F647&lt;&gt;"",COUNTIFS(Setup!$G$13:$G$212,F647)=0),AND(G647&lt;&gt;"",COUNTIFS(Setup!$H$13:$H$212,G647)=0),AND(H647&lt;&gt;"",COUNTIFS(Setup!$I$13:$I$212,H647)=0),AND(I647&lt;&gt;"",COUNTIFS(Setup!$J$13:$J$212,I647)=0),AND(J647&lt;&gt;"",COUNTIFS(Setup!$K$13:$K$212,J647)=0),AND(K647&lt;&gt;"",COUNTIFS(Setup!$L$13:$L$212,K647)=0),AND(L647&lt;&gt;"",COUNTIFS(Setup!$M$13:$M$212,L647)=0),AND(M647&lt;&gt;"",COUNTIFS(Setup!$N$13:$N$212,M647)=0),AND(N647&lt;&gt;"",COUNTIFS(Setup!$O$13:$O$212,N647)=0),AND(O647&lt;&gt;"",COUNTIFS(Setup!$P$13:$P$212,O647)=0),AND(P647&lt;&gt;"",COUNTIFS(Setup!$Q$13:$Q$212,P647)=0),AND(V647&lt;&gt;"",COUNTIFS(Setup!$R$13:$R$212,V647)=0),AND(W647&lt;&gt;"",COUNTIFS(Setup!$R$13:$R$212,W647)=0),AND(X647&lt;&gt;"",COUNTIFS(Setup!$S$13:$S$212,X647)=0),AND(Y647&lt;&gt;"",COUNTIFS(Setup!$S$13:$S$212,Y647)=0),AND(Z647&lt;&gt;"",COUNTIFS(Setup!$T$13:$T$212,Z647)=0)),"Use listed categories",IF(J647="Pending","Confirm work-relatedness",IF(COUNTIFS($AI$9:$AI$1008,AI647,$C$9:$C$1008,"&lt;&gt;"&amp;C647)&gt;0,"Event dates disagree",IF(OR(AND(Q647&lt;&gt;"",OR(NOT(ISNUMBER(Q647)),Q647&lt;0)),AND(R647&lt;&gt;"",OR(NOT(ISNUMBER(R647)),R647&lt;0)),AND(S647&lt;&gt;"",OR(NOT(ISNUMBER(S647)),S647&lt;0))),"Check days / cost",IF(AND(I647="Lost time",OR(NOT(ISNUMBER(Q647)),Q647&lt;1)),"Enter lost days",IF(AND(I647="Restricted / modified work",OR(NOT(ISNUMBER(R647)),R647&lt;1)),"Enter restricted days",IF(AND(Z647="Closed",NOT(ISNUMBER(AB647))),"Enter closure date",IF(AND(ISNUMBER(AB647),OR(AB647&lt;C647,AB647&gt;TODAY())),"Check closure date","Ready"))))))))))))))</f>
        <v/>
      </c>
    </row>
    <row r="648" spans="1:37" ht="24.95" customHeight="1">
      <c r="A648" s="23"/>
      <c r="B648" s="23"/>
      <c r="C648" s="24"/>
      <c r="D648" s="25"/>
      <c r="E648" s="26"/>
      <c r="F648" s="26"/>
      <c r="G648" s="26"/>
      <c r="H648" s="26"/>
      <c r="I648" s="26"/>
      <c r="J648" s="26"/>
      <c r="K648" s="26"/>
      <c r="L648" s="26"/>
      <c r="M648" s="26"/>
      <c r="N648" s="26"/>
      <c r="O648" s="26"/>
      <c r="P648" s="26"/>
      <c r="Q648" s="27"/>
      <c r="R648" s="27"/>
      <c r="S648" s="28"/>
      <c r="T648" s="26"/>
      <c r="U648" s="26"/>
      <c r="V648" s="26"/>
      <c r="W648" s="26"/>
      <c r="X648" s="26"/>
      <c r="Y648" s="26"/>
      <c r="Z648" s="26"/>
      <c r="AA648" s="26"/>
      <c r="AB648" s="24"/>
      <c r="AC648" s="26"/>
      <c r="AD648" s="15" t="str">
        <f t="shared" si="54"/>
        <v/>
      </c>
      <c r="AE648" s="16" t="str">
        <f t="shared" si="55"/>
        <v/>
      </c>
      <c r="AF648" s="15" t="str">
        <f t="shared" si="56"/>
        <v/>
      </c>
      <c r="AG648" s="15">
        <f t="shared" si="57"/>
        <v>0</v>
      </c>
      <c r="AH648" s="15">
        <f t="shared" si="58"/>
        <v>0</v>
      </c>
      <c r="AI648" s="15" t="str">
        <f t="shared" si="59"/>
        <v/>
      </c>
      <c r="AJ648" s="15" t="str">
        <f>IF(AI648="","",IF(COUNTIFS($AI$9:AI648,AI648)=1,1,0))</f>
        <v/>
      </c>
      <c r="AK648" s="15" t="str">
        <f ca="1">IF(COUNTA(A648:AC648)=0,"",IF(OR(NOT(ISNUMBER(C648)),C648&lt;1),"Missing / invalid date",IF(A648="","Missing case ID",IF(COUNTIFS($A$9:$A$1008,A648)&gt;1,"Duplicate case ID",IF(C648&gt;TODAY(),"Future incident date",IF(OR(E648="",F648="",G648="",H648="",I648="",J648=""),"Complete required fields",IF(OR(AND(E648&lt;&gt;"",COUNTIFS(Setup!$F$13:$F$212,E648)=0),AND(F648&lt;&gt;"",COUNTIFS(Setup!$G$13:$G$212,F648)=0),AND(G648&lt;&gt;"",COUNTIFS(Setup!$H$13:$H$212,G648)=0),AND(H648&lt;&gt;"",COUNTIFS(Setup!$I$13:$I$212,H648)=0),AND(I648&lt;&gt;"",COUNTIFS(Setup!$J$13:$J$212,I648)=0),AND(J648&lt;&gt;"",COUNTIFS(Setup!$K$13:$K$212,J648)=0),AND(K648&lt;&gt;"",COUNTIFS(Setup!$L$13:$L$212,K648)=0),AND(L648&lt;&gt;"",COUNTIFS(Setup!$M$13:$M$212,L648)=0),AND(M648&lt;&gt;"",COUNTIFS(Setup!$N$13:$N$212,M648)=0),AND(N648&lt;&gt;"",COUNTIFS(Setup!$O$13:$O$212,N648)=0),AND(O648&lt;&gt;"",COUNTIFS(Setup!$P$13:$P$212,O648)=0),AND(P648&lt;&gt;"",COUNTIFS(Setup!$Q$13:$Q$212,P648)=0),AND(V648&lt;&gt;"",COUNTIFS(Setup!$R$13:$R$212,V648)=0),AND(W648&lt;&gt;"",COUNTIFS(Setup!$R$13:$R$212,W648)=0),AND(X648&lt;&gt;"",COUNTIFS(Setup!$S$13:$S$212,X648)=0),AND(Y648&lt;&gt;"",COUNTIFS(Setup!$S$13:$S$212,Y648)=0),AND(Z648&lt;&gt;"",COUNTIFS(Setup!$T$13:$T$212,Z648)=0)),"Use listed categories",IF(J648="Pending","Confirm work-relatedness",IF(COUNTIFS($AI$9:$AI$1008,AI648,$C$9:$C$1008,"&lt;&gt;"&amp;C648)&gt;0,"Event dates disagree",IF(OR(AND(Q648&lt;&gt;"",OR(NOT(ISNUMBER(Q648)),Q648&lt;0)),AND(R648&lt;&gt;"",OR(NOT(ISNUMBER(R648)),R648&lt;0)),AND(S648&lt;&gt;"",OR(NOT(ISNUMBER(S648)),S648&lt;0))),"Check days / cost",IF(AND(I648="Lost time",OR(NOT(ISNUMBER(Q648)),Q648&lt;1)),"Enter lost days",IF(AND(I648="Restricted / modified work",OR(NOT(ISNUMBER(R648)),R648&lt;1)),"Enter restricted days",IF(AND(Z648="Closed",NOT(ISNUMBER(AB648))),"Enter closure date",IF(AND(ISNUMBER(AB648),OR(AB648&lt;C648,AB648&gt;TODAY())),"Check closure date","Ready"))))))))))))))</f>
        <v/>
      </c>
    </row>
    <row r="649" spans="1:37" ht="24.95" customHeight="1">
      <c r="A649" s="17"/>
      <c r="B649" s="17"/>
      <c r="C649" s="18"/>
      <c r="D649" s="19"/>
      <c r="E649" s="20"/>
      <c r="F649" s="20"/>
      <c r="G649" s="20"/>
      <c r="H649" s="20"/>
      <c r="I649" s="20"/>
      <c r="J649" s="20"/>
      <c r="K649" s="20"/>
      <c r="L649" s="20"/>
      <c r="M649" s="20"/>
      <c r="N649" s="20"/>
      <c r="O649" s="20"/>
      <c r="P649" s="20"/>
      <c r="Q649" s="21"/>
      <c r="R649" s="21"/>
      <c r="S649" s="22"/>
      <c r="T649" s="20"/>
      <c r="U649" s="20"/>
      <c r="V649" s="20"/>
      <c r="W649" s="20"/>
      <c r="X649" s="20"/>
      <c r="Y649" s="20"/>
      <c r="Z649" s="20"/>
      <c r="AA649" s="20"/>
      <c r="AB649" s="18"/>
      <c r="AC649" s="20"/>
      <c r="AD649" s="15" t="str">
        <f t="shared" ref="AD649:AD712" si="60">IF(ISNUMBER(C649),YEAR(C649),"")</f>
        <v/>
      </c>
      <c r="AE649" s="16" t="str">
        <f t="shared" ref="AE649:AE712" si="61">IF(ISNUMBER(C649),DATE(YEAR(C649),MONTH(C649),1),"")</f>
        <v/>
      </c>
      <c r="AF649" s="15" t="str">
        <f t="shared" ref="AF649:AF712" si="62">IF(ISNUMBER(C649),TEXT(C649,"ddd"),"")</f>
        <v/>
      </c>
      <c r="AG649" s="15">
        <f t="shared" ref="AG649:AG712" si="63">IF(AND(J649="Yes",OR(G649="Employee",G649="Contractor")),IF(OR(I649="Medical treatment",I649="Restricted / modified work",I649="Lost time",I649="Fatality",I649="Other recordable"),1,0),0)</f>
        <v>0</v>
      </c>
      <c r="AH649" s="15">
        <f t="shared" ref="AH649:AH712" si="64">IF(AND(J649="Yes",OR(G649="Employee",G649="Contractor")),IF(OR(I649="Lost time",I649="Fatality"),1,0),0)</f>
        <v>0</v>
      </c>
      <c r="AI649" s="15" t="str">
        <f t="shared" ref="AI649:AI712" si="65">IF(COUNTA(A649:AC649)=0,"",IF(B649="","C:"&amp;A649,"E:"&amp;B649))</f>
        <v/>
      </c>
      <c r="AJ649" s="15" t="str">
        <f>IF(AI649="","",IF(COUNTIFS($AI$9:AI649,AI649)=1,1,0))</f>
        <v/>
      </c>
      <c r="AK649" s="15" t="str">
        <f ca="1">IF(COUNTA(A649:AC649)=0,"",IF(OR(NOT(ISNUMBER(C649)),C649&lt;1),"Missing / invalid date",IF(A649="","Missing case ID",IF(COUNTIFS($A$9:$A$1008,A649)&gt;1,"Duplicate case ID",IF(C649&gt;TODAY(),"Future incident date",IF(OR(E649="",F649="",G649="",H649="",I649="",J649=""),"Complete required fields",IF(OR(AND(E649&lt;&gt;"",COUNTIFS(Setup!$F$13:$F$212,E649)=0),AND(F649&lt;&gt;"",COUNTIFS(Setup!$G$13:$G$212,F649)=0),AND(G649&lt;&gt;"",COUNTIFS(Setup!$H$13:$H$212,G649)=0),AND(H649&lt;&gt;"",COUNTIFS(Setup!$I$13:$I$212,H649)=0),AND(I649&lt;&gt;"",COUNTIFS(Setup!$J$13:$J$212,I649)=0),AND(J649&lt;&gt;"",COUNTIFS(Setup!$K$13:$K$212,J649)=0),AND(K649&lt;&gt;"",COUNTIFS(Setup!$L$13:$L$212,K649)=0),AND(L649&lt;&gt;"",COUNTIFS(Setup!$M$13:$M$212,L649)=0),AND(M649&lt;&gt;"",COUNTIFS(Setup!$N$13:$N$212,M649)=0),AND(N649&lt;&gt;"",COUNTIFS(Setup!$O$13:$O$212,N649)=0),AND(O649&lt;&gt;"",COUNTIFS(Setup!$P$13:$P$212,O649)=0),AND(P649&lt;&gt;"",COUNTIFS(Setup!$Q$13:$Q$212,P649)=0),AND(V649&lt;&gt;"",COUNTIFS(Setup!$R$13:$R$212,V649)=0),AND(W649&lt;&gt;"",COUNTIFS(Setup!$R$13:$R$212,W649)=0),AND(X649&lt;&gt;"",COUNTIFS(Setup!$S$13:$S$212,X649)=0),AND(Y649&lt;&gt;"",COUNTIFS(Setup!$S$13:$S$212,Y649)=0),AND(Z649&lt;&gt;"",COUNTIFS(Setup!$T$13:$T$212,Z649)=0)),"Use listed categories",IF(J649="Pending","Confirm work-relatedness",IF(COUNTIFS($AI$9:$AI$1008,AI649,$C$9:$C$1008,"&lt;&gt;"&amp;C649)&gt;0,"Event dates disagree",IF(OR(AND(Q649&lt;&gt;"",OR(NOT(ISNUMBER(Q649)),Q649&lt;0)),AND(R649&lt;&gt;"",OR(NOT(ISNUMBER(R649)),R649&lt;0)),AND(S649&lt;&gt;"",OR(NOT(ISNUMBER(S649)),S649&lt;0))),"Check days / cost",IF(AND(I649="Lost time",OR(NOT(ISNUMBER(Q649)),Q649&lt;1)),"Enter lost days",IF(AND(I649="Restricted / modified work",OR(NOT(ISNUMBER(R649)),R649&lt;1)),"Enter restricted days",IF(AND(Z649="Closed",NOT(ISNUMBER(AB649))),"Enter closure date",IF(AND(ISNUMBER(AB649),OR(AB649&lt;C649,AB649&gt;TODAY())),"Check closure date","Ready"))))))))))))))</f>
        <v/>
      </c>
    </row>
    <row r="650" spans="1:37" ht="24.95" customHeight="1">
      <c r="A650" s="23"/>
      <c r="B650" s="23"/>
      <c r="C650" s="24"/>
      <c r="D650" s="25"/>
      <c r="E650" s="26"/>
      <c r="F650" s="26"/>
      <c r="G650" s="26"/>
      <c r="H650" s="26"/>
      <c r="I650" s="26"/>
      <c r="J650" s="26"/>
      <c r="K650" s="26"/>
      <c r="L650" s="26"/>
      <c r="M650" s="26"/>
      <c r="N650" s="26"/>
      <c r="O650" s="26"/>
      <c r="P650" s="26"/>
      <c r="Q650" s="27"/>
      <c r="R650" s="27"/>
      <c r="S650" s="28"/>
      <c r="T650" s="26"/>
      <c r="U650" s="26"/>
      <c r="V650" s="26"/>
      <c r="W650" s="26"/>
      <c r="X650" s="26"/>
      <c r="Y650" s="26"/>
      <c r="Z650" s="26"/>
      <c r="AA650" s="26"/>
      <c r="AB650" s="24"/>
      <c r="AC650" s="26"/>
      <c r="AD650" s="15" t="str">
        <f t="shared" si="60"/>
        <v/>
      </c>
      <c r="AE650" s="16" t="str">
        <f t="shared" si="61"/>
        <v/>
      </c>
      <c r="AF650" s="15" t="str">
        <f t="shared" si="62"/>
        <v/>
      </c>
      <c r="AG650" s="15">
        <f t="shared" si="63"/>
        <v>0</v>
      </c>
      <c r="AH650" s="15">
        <f t="shared" si="64"/>
        <v>0</v>
      </c>
      <c r="AI650" s="15" t="str">
        <f t="shared" si="65"/>
        <v/>
      </c>
      <c r="AJ650" s="15" t="str">
        <f>IF(AI650="","",IF(COUNTIFS($AI$9:AI650,AI650)=1,1,0))</f>
        <v/>
      </c>
      <c r="AK650" s="15" t="str">
        <f ca="1">IF(COUNTA(A650:AC650)=0,"",IF(OR(NOT(ISNUMBER(C650)),C650&lt;1),"Missing / invalid date",IF(A650="","Missing case ID",IF(COUNTIFS($A$9:$A$1008,A650)&gt;1,"Duplicate case ID",IF(C650&gt;TODAY(),"Future incident date",IF(OR(E650="",F650="",G650="",H650="",I650="",J650=""),"Complete required fields",IF(OR(AND(E650&lt;&gt;"",COUNTIFS(Setup!$F$13:$F$212,E650)=0),AND(F650&lt;&gt;"",COUNTIFS(Setup!$G$13:$G$212,F650)=0),AND(G650&lt;&gt;"",COUNTIFS(Setup!$H$13:$H$212,G650)=0),AND(H650&lt;&gt;"",COUNTIFS(Setup!$I$13:$I$212,H650)=0),AND(I650&lt;&gt;"",COUNTIFS(Setup!$J$13:$J$212,I650)=0),AND(J650&lt;&gt;"",COUNTIFS(Setup!$K$13:$K$212,J650)=0),AND(K650&lt;&gt;"",COUNTIFS(Setup!$L$13:$L$212,K650)=0),AND(L650&lt;&gt;"",COUNTIFS(Setup!$M$13:$M$212,L650)=0),AND(M650&lt;&gt;"",COUNTIFS(Setup!$N$13:$N$212,M650)=0),AND(N650&lt;&gt;"",COUNTIFS(Setup!$O$13:$O$212,N650)=0),AND(O650&lt;&gt;"",COUNTIFS(Setup!$P$13:$P$212,O650)=0),AND(P650&lt;&gt;"",COUNTIFS(Setup!$Q$13:$Q$212,P650)=0),AND(V650&lt;&gt;"",COUNTIFS(Setup!$R$13:$R$212,V650)=0),AND(W650&lt;&gt;"",COUNTIFS(Setup!$R$13:$R$212,W650)=0),AND(X650&lt;&gt;"",COUNTIFS(Setup!$S$13:$S$212,X650)=0),AND(Y650&lt;&gt;"",COUNTIFS(Setup!$S$13:$S$212,Y650)=0),AND(Z650&lt;&gt;"",COUNTIFS(Setup!$T$13:$T$212,Z650)=0)),"Use listed categories",IF(J650="Pending","Confirm work-relatedness",IF(COUNTIFS($AI$9:$AI$1008,AI650,$C$9:$C$1008,"&lt;&gt;"&amp;C650)&gt;0,"Event dates disagree",IF(OR(AND(Q650&lt;&gt;"",OR(NOT(ISNUMBER(Q650)),Q650&lt;0)),AND(R650&lt;&gt;"",OR(NOT(ISNUMBER(R650)),R650&lt;0)),AND(S650&lt;&gt;"",OR(NOT(ISNUMBER(S650)),S650&lt;0))),"Check days / cost",IF(AND(I650="Lost time",OR(NOT(ISNUMBER(Q650)),Q650&lt;1)),"Enter lost days",IF(AND(I650="Restricted / modified work",OR(NOT(ISNUMBER(R650)),R650&lt;1)),"Enter restricted days",IF(AND(Z650="Closed",NOT(ISNUMBER(AB650))),"Enter closure date",IF(AND(ISNUMBER(AB650),OR(AB650&lt;C650,AB650&gt;TODAY())),"Check closure date","Ready"))))))))))))))</f>
        <v/>
      </c>
    </row>
    <row r="651" spans="1:37" ht="24.95" customHeight="1">
      <c r="A651" s="17"/>
      <c r="B651" s="17"/>
      <c r="C651" s="18"/>
      <c r="D651" s="19"/>
      <c r="E651" s="20"/>
      <c r="F651" s="20"/>
      <c r="G651" s="20"/>
      <c r="H651" s="20"/>
      <c r="I651" s="20"/>
      <c r="J651" s="20"/>
      <c r="K651" s="20"/>
      <c r="L651" s="20"/>
      <c r="M651" s="20"/>
      <c r="N651" s="20"/>
      <c r="O651" s="20"/>
      <c r="P651" s="20"/>
      <c r="Q651" s="21"/>
      <c r="R651" s="21"/>
      <c r="S651" s="22"/>
      <c r="T651" s="20"/>
      <c r="U651" s="20"/>
      <c r="V651" s="20"/>
      <c r="W651" s="20"/>
      <c r="X651" s="20"/>
      <c r="Y651" s="20"/>
      <c r="Z651" s="20"/>
      <c r="AA651" s="20"/>
      <c r="AB651" s="18"/>
      <c r="AC651" s="20"/>
      <c r="AD651" s="15" t="str">
        <f t="shared" si="60"/>
        <v/>
      </c>
      <c r="AE651" s="16" t="str">
        <f t="shared" si="61"/>
        <v/>
      </c>
      <c r="AF651" s="15" t="str">
        <f t="shared" si="62"/>
        <v/>
      </c>
      <c r="AG651" s="15">
        <f t="shared" si="63"/>
        <v>0</v>
      </c>
      <c r="AH651" s="15">
        <f t="shared" si="64"/>
        <v>0</v>
      </c>
      <c r="AI651" s="15" t="str">
        <f t="shared" si="65"/>
        <v/>
      </c>
      <c r="AJ651" s="15" t="str">
        <f>IF(AI651="","",IF(COUNTIFS($AI$9:AI651,AI651)=1,1,0))</f>
        <v/>
      </c>
      <c r="AK651" s="15" t="str">
        <f ca="1">IF(COUNTA(A651:AC651)=0,"",IF(OR(NOT(ISNUMBER(C651)),C651&lt;1),"Missing / invalid date",IF(A651="","Missing case ID",IF(COUNTIFS($A$9:$A$1008,A651)&gt;1,"Duplicate case ID",IF(C651&gt;TODAY(),"Future incident date",IF(OR(E651="",F651="",G651="",H651="",I651="",J651=""),"Complete required fields",IF(OR(AND(E651&lt;&gt;"",COUNTIFS(Setup!$F$13:$F$212,E651)=0),AND(F651&lt;&gt;"",COUNTIFS(Setup!$G$13:$G$212,F651)=0),AND(G651&lt;&gt;"",COUNTIFS(Setup!$H$13:$H$212,G651)=0),AND(H651&lt;&gt;"",COUNTIFS(Setup!$I$13:$I$212,H651)=0),AND(I651&lt;&gt;"",COUNTIFS(Setup!$J$13:$J$212,I651)=0),AND(J651&lt;&gt;"",COUNTIFS(Setup!$K$13:$K$212,J651)=0),AND(K651&lt;&gt;"",COUNTIFS(Setup!$L$13:$L$212,K651)=0),AND(L651&lt;&gt;"",COUNTIFS(Setup!$M$13:$M$212,L651)=0),AND(M651&lt;&gt;"",COUNTIFS(Setup!$N$13:$N$212,M651)=0),AND(N651&lt;&gt;"",COUNTIFS(Setup!$O$13:$O$212,N651)=0),AND(O651&lt;&gt;"",COUNTIFS(Setup!$P$13:$P$212,O651)=0),AND(P651&lt;&gt;"",COUNTIFS(Setup!$Q$13:$Q$212,P651)=0),AND(V651&lt;&gt;"",COUNTIFS(Setup!$R$13:$R$212,V651)=0),AND(W651&lt;&gt;"",COUNTIFS(Setup!$R$13:$R$212,W651)=0),AND(X651&lt;&gt;"",COUNTIFS(Setup!$S$13:$S$212,X651)=0),AND(Y651&lt;&gt;"",COUNTIFS(Setup!$S$13:$S$212,Y651)=0),AND(Z651&lt;&gt;"",COUNTIFS(Setup!$T$13:$T$212,Z651)=0)),"Use listed categories",IF(J651="Pending","Confirm work-relatedness",IF(COUNTIFS($AI$9:$AI$1008,AI651,$C$9:$C$1008,"&lt;&gt;"&amp;C651)&gt;0,"Event dates disagree",IF(OR(AND(Q651&lt;&gt;"",OR(NOT(ISNUMBER(Q651)),Q651&lt;0)),AND(R651&lt;&gt;"",OR(NOT(ISNUMBER(R651)),R651&lt;0)),AND(S651&lt;&gt;"",OR(NOT(ISNUMBER(S651)),S651&lt;0))),"Check days / cost",IF(AND(I651="Lost time",OR(NOT(ISNUMBER(Q651)),Q651&lt;1)),"Enter lost days",IF(AND(I651="Restricted / modified work",OR(NOT(ISNUMBER(R651)),R651&lt;1)),"Enter restricted days",IF(AND(Z651="Closed",NOT(ISNUMBER(AB651))),"Enter closure date",IF(AND(ISNUMBER(AB651),OR(AB651&lt;C651,AB651&gt;TODAY())),"Check closure date","Ready"))))))))))))))</f>
        <v/>
      </c>
    </row>
    <row r="652" spans="1:37" ht="24.95" customHeight="1">
      <c r="A652" s="23"/>
      <c r="B652" s="23"/>
      <c r="C652" s="24"/>
      <c r="D652" s="25"/>
      <c r="E652" s="26"/>
      <c r="F652" s="26"/>
      <c r="G652" s="26"/>
      <c r="H652" s="26"/>
      <c r="I652" s="26"/>
      <c r="J652" s="26"/>
      <c r="K652" s="26"/>
      <c r="L652" s="26"/>
      <c r="M652" s="26"/>
      <c r="N652" s="26"/>
      <c r="O652" s="26"/>
      <c r="P652" s="26"/>
      <c r="Q652" s="27"/>
      <c r="R652" s="27"/>
      <c r="S652" s="28"/>
      <c r="T652" s="26"/>
      <c r="U652" s="26"/>
      <c r="V652" s="26"/>
      <c r="W652" s="26"/>
      <c r="X652" s="26"/>
      <c r="Y652" s="26"/>
      <c r="Z652" s="26"/>
      <c r="AA652" s="26"/>
      <c r="AB652" s="24"/>
      <c r="AC652" s="26"/>
      <c r="AD652" s="15" t="str">
        <f t="shared" si="60"/>
        <v/>
      </c>
      <c r="AE652" s="16" t="str">
        <f t="shared" si="61"/>
        <v/>
      </c>
      <c r="AF652" s="15" t="str">
        <f t="shared" si="62"/>
        <v/>
      </c>
      <c r="AG652" s="15">
        <f t="shared" si="63"/>
        <v>0</v>
      </c>
      <c r="AH652" s="15">
        <f t="shared" si="64"/>
        <v>0</v>
      </c>
      <c r="AI652" s="15" t="str">
        <f t="shared" si="65"/>
        <v/>
      </c>
      <c r="AJ652" s="15" t="str">
        <f>IF(AI652="","",IF(COUNTIFS($AI$9:AI652,AI652)=1,1,0))</f>
        <v/>
      </c>
      <c r="AK652" s="15" t="str">
        <f ca="1">IF(COUNTA(A652:AC652)=0,"",IF(OR(NOT(ISNUMBER(C652)),C652&lt;1),"Missing / invalid date",IF(A652="","Missing case ID",IF(COUNTIFS($A$9:$A$1008,A652)&gt;1,"Duplicate case ID",IF(C652&gt;TODAY(),"Future incident date",IF(OR(E652="",F652="",G652="",H652="",I652="",J652=""),"Complete required fields",IF(OR(AND(E652&lt;&gt;"",COUNTIFS(Setup!$F$13:$F$212,E652)=0),AND(F652&lt;&gt;"",COUNTIFS(Setup!$G$13:$G$212,F652)=0),AND(G652&lt;&gt;"",COUNTIFS(Setup!$H$13:$H$212,G652)=0),AND(H652&lt;&gt;"",COUNTIFS(Setup!$I$13:$I$212,H652)=0),AND(I652&lt;&gt;"",COUNTIFS(Setup!$J$13:$J$212,I652)=0),AND(J652&lt;&gt;"",COUNTIFS(Setup!$K$13:$K$212,J652)=0),AND(K652&lt;&gt;"",COUNTIFS(Setup!$L$13:$L$212,K652)=0),AND(L652&lt;&gt;"",COUNTIFS(Setup!$M$13:$M$212,L652)=0),AND(M652&lt;&gt;"",COUNTIFS(Setup!$N$13:$N$212,M652)=0),AND(N652&lt;&gt;"",COUNTIFS(Setup!$O$13:$O$212,N652)=0),AND(O652&lt;&gt;"",COUNTIFS(Setup!$P$13:$P$212,O652)=0),AND(P652&lt;&gt;"",COUNTIFS(Setup!$Q$13:$Q$212,P652)=0),AND(V652&lt;&gt;"",COUNTIFS(Setup!$R$13:$R$212,V652)=0),AND(W652&lt;&gt;"",COUNTIFS(Setup!$R$13:$R$212,W652)=0),AND(X652&lt;&gt;"",COUNTIFS(Setup!$S$13:$S$212,X652)=0),AND(Y652&lt;&gt;"",COUNTIFS(Setup!$S$13:$S$212,Y652)=0),AND(Z652&lt;&gt;"",COUNTIFS(Setup!$T$13:$T$212,Z652)=0)),"Use listed categories",IF(J652="Pending","Confirm work-relatedness",IF(COUNTIFS($AI$9:$AI$1008,AI652,$C$9:$C$1008,"&lt;&gt;"&amp;C652)&gt;0,"Event dates disagree",IF(OR(AND(Q652&lt;&gt;"",OR(NOT(ISNUMBER(Q652)),Q652&lt;0)),AND(R652&lt;&gt;"",OR(NOT(ISNUMBER(R652)),R652&lt;0)),AND(S652&lt;&gt;"",OR(NOT(ISNUMBER(S652)),S652&lt;0))),"Check days / cost",IF(AND(I652="Lost time",OR(NOT(ISNUMBER(Q652)),Q652&lt;1)),"Enter lost days",IF(AND(I652="Restricted / modified work",OR(NOT(ISNUMBER(R652)),R652&lt;1)),"Enter restricted days",IF(AND(Z652="Closed",NOT(ISNUMBER(AB652))),"Enter closure date",IF(AND(ISNUMBER(AB652),OR(AB652&lt;C652,AB652&gt;TODAY())),"Check closure date","Ready"))))))))))))))</f>
        <v/>
      </c>
    </row>
    <row r="653" spans="1:37" ht="24.95" customHeight="1">
      <c r="A653" s="17"/>
      <c r="B653" s="17"/>
      <c r="C653" s="18"/>
      <c r="D653" s="19"/>
      <c r="E653" s="20"/>
      <c r="F653" s="20"/>
      <c r="G653" s="20"/>
      <c r="H653" s="20"/>
      <c r="I653" s="20"/>
      <c r="J653" s="20"/>
      <c r="K653" s="20"/>
      <c r="L653" s="20"/>
      <c r="M653" s="20"/>
      <c r="N653" s="20"/>
      <c r="O653" s="20"/>
      <c r="P653" s="20"/>
      <c r="Q653" s="21"/>
      <c r="R653" s="21"/>
      <c r="S653" s="22"/>
      <c r="T653" s="20"/>
      <c r="U653" s="20"/>
      <c r="V653" s="20"/>
      <c r="W653" s="20"/>
      <c r="X653" s="20"/>
      <c r="Y653" s="20"/>
      <c r="Z653" s="20"/>
      <c r="AA653" s="20"/>
      <c r="AB653" s="18"/>
      <c r="AC653" s="20"/>
      <c r="AD653" s="15" t="str">
        <f t="shared" si="60"/>
        <v/>
      </c>
      <c r="AE653" s="16" t="str">
        <f t="shared" si="61"/>
        <v/>
      </c>
      <c r="AF653" s="15" t="str">
        <f t="shared" si="62"/>
        <v/>
      </c>
      <c r="AG653" s="15">
        <f t="shared" si="63"/>
        <v>0</v>
      </c>
      <c r="AH653" s="15">
        <f t="shared" si="64"/>
        <v>0</v>
      </c>
      <c r="AI653" s="15" t="str">
        <f t="shared" si="65"/>
        <v/>
      </c>
      <c r="AJ653" s="15" t="str">
        <f>IF(AI653="","",IF(COUNTIFS($AI$9:AI653,AI653)=1,1,0))</f>
        <v/>
      </c>
      <c r="AK653" s="15" t="str">
        <f ca="1">IF(COUNTA(A653:AC653)=0,"",IF(OR(NOT(ISNUMBER(C653)),C653&lt;1),"Missing / invalid date",IF(A653="","Missing case ID",IF(COUNTIFS($A$9:$A$1008,A653)&gt;1,"Duplicate case ID",IF(C653&gt;TODAY(),"Future incident date",IF(OR(E653="",F653="",G653="",H653="",I653="",J653=""),"Complete required fields",IF(OR(AND(E653&lt;&gt;"",COUNTIFS(Setup!$F$13:$F$212,E653)=0),AND(F653&lt;&gt;"",COUNTIFS(Setup!$G$13:$G$212,F653)=0),AND(G653&lt;&gt;"",COUNTIFS(Setup!$H$13:$H$212,G653)=0),AND(H653&lt;&gt;"",COUNTIFS(Setup!$I$13:$I$212,H653)=0),AND(I653&lt;&gt;"",COUNTIFS(Setup!$J$13:$J$212,I653)=0),AND(J653&lt;&gt;"",COUNTIFS(Setup!$K$13:$K$212,J653)=0),AND(K653&lt;&gt;"",COUNTIFS(Setup!$L$13:$L$212,K653)=0),AND(L653&lt;&gt;"",COUNTIFS(Setup!$M$13:$M$212,L653)=0),AND(M653&lt;&gt;"",COUNTIFS(Setup!$N$13:$N$212,M653)=0),AND(N653&lt;&gt;"",COUNTIFS(Setup!$O$13:$O$212,N653)=0),AND(O653&lt;&gt;"",COUNTIFS(Setup!$P$13:$P$212,O653)=0),AND(P653&lt;&gt;"",COUNTIFS(Setup!$Q$13:$Q$212,P653)=0),AND(V653&lt;&gt;"",COUNTIFS(Setup!$R$13:$R$212,V653)=0),AND(W653&lt;&gt;"",COUNTIFS(Setup!$R$13:$R$212,W653)=0),AND(X653&lt;&gt;"",COUNTIFS(Setup!$S$13:$S$212,X653)=0),AND(Y653&lt;&gt;"",COUNTIFS(Setup!$S$13:$S$212,Y653)=0),AND(Z653&lt;&gt;"",COUNTIFS(Setup!$T$13:$T$212,Z653)=0)),"Use listed categories",IF(J653="Pending","Confirm work-relatedness",IF(COUNTIFS($AI$9:$AI$1008,AI653,$C$9:$C$1008,"&lt;&gt;"&amp;C653)&gt;0,"Event dates disagree",IF(OR(AND(Q653&lt;&gt;"",OR(NOT(ISNUMBER(Q653)),Q653&lt;0)),AND(R653&lt;&gt;"",OR(NOT(ISNUMBER(R653)),R653&lt;0)),AND(S653&lt;&gt;"",OR(NOT(ISNUMBER(S653)),S653&lt;0))),"Check days / cost",IF(AND(I653="Lost time",OR(NOT(ISNUMBER(Q653)),Q653&lt;1)),"Enter lost days",IF(AND(I653="Restricted / modified work",OR(NOT(ISNUMBER(R653)),R653&lt;1)),"Enter restricted days",IF(AND(Z653="Closed",NOT(ISNUMBER(AB653))),"Enter closure date",IF(AND(ISNUMBER(AB653),OR(AB653&lt;C653,AB653&gt;TODAY())),"Check closure date","Ready"))))))))))))))</f>
        <v/>
      </c>
    </row>
    <row r="654" spans="1:37" ht="24.95" customHeight="1">
      <c r="A654" s="23"/>
      <c r="B654" s="23"/>
      <c r="C654" s="24"/>
      <c r="D654" s="25"/>
      <c r="E654" s="26"/>
      <c r="F654" s="26"/>
      <c r="G654" s="26"/>
      <c r="H654" s="26"/>
      <c r="I654" s="26"/>
      <c r="J654" s="26"/>
      <c r="K654" s="26"/>
      <c r="L654" s="26"/>
      <c r="M654" s="26"/>
      <c r="N654" s="26"/>
      <c r="O654" s="26"/>
      <c r="P654" s="26"/>
      <c r="Q654" s="27"/>
      <c r="R654" s="27"/>
      <c r="S654" s="28"/>
      <c r="T654" s="26"/>
      <c r="U654" s="26"/>
      <c r="V654" s="26"/>
      <c r="W654" s="26"/>
      <c r="X654" s="26"/>
      <c r="Y654" s="26"/>
      <c r="Z654" s="26"/>
      <c r="AA654" s="26"/>
      <c r="AB654" s="24"/>
      <c r="AC654" s="26"/>
      <c r="AD654" s="15" t="str">
        <f t="shared" si="60"/>
        <v/>
      </c>
      <c r="AE654" s="16" t="str">
        <f t="shared" si="61"/>
        <v/>
      </c>
      <c r="AF654" s="15" t="str">
        <f t="shared" si="62"/>
        <v/>
      </c>
      <c r="AG654" s="15">
        <f t="shared" si="63"/>
        <v>0</v>
      </c>
      <c r="AH654" s="15">
        <f t="shared" si="64"/>
        <v>0</v>
      </c>
      <c r="AI654" s="15" t="str">
        <f t="shared" si="65"/>
        <v/>
      </c>
      <c r="AJ654" s="15" t="str">
        <f>IF(AI654="","",IF(COUNTIFS($AI$9:AI654,AI654)=1,1,0))</f>
        <v/>
      </c>
      <c r="AK654" s="15" t="str">
        <f ca="1">IF(COUNTA(A654:AC654)=0,"",IF(OR(NOT(ISNUMBER(C654)),C654&lt;1),"Missing / invalid date",IF(A654="","Missing case ID",IF(COUNTIFS($A$9:$A$1008,A654)&gt;1,"Duplicate case ID",IF(C654&gt;TODAY(),"Future incident date",IF(OR(E654="",F654="",G654="",H654="",I654="",J654=""),"Complete required fields",IF(OR(AND(E654&lt;&gt;"",COUNTIFS(Setup!$F$13:$F$212,E654)=0),AND(F654&lt;&gt;"",COUNTIFS(Setup!$G$13:$G$212,F654)=0),AND(G654&lt;&gt;"",COUNTIFS(Setup!$H$13:$H$212,G654)=0),AND(H654&lt;&gt;"",COUNTIFS(Setup!$I$13:$I$212,H654)=0),AND(I654&lt;&gt;"",COUNTIFS(Setup!$J$13:$J$212,I654)=0),AND(J654&lt;&gt;"",COUNTIFS(Setup!$K$13:$K$212,J654)=0),AND(K654&lt;&gt;"",COUNTIFS(Setup!$L$13:$L$212,K654)=0),AND(L654&lt;&gt;"",COUNTIFS(Setup!$M$13:$M$212,L654)=0),AND(M654&lt;&gt;"",COUNTIFS(Setup!$N$13:$N$212,M654)=0),AND(N654&lt;&gt;"",COUNTIFS(Setup!$O$13:$O$212,N654)=0),AND(O654&lt;&gt;"",COUNTIFS(Setup!$P$13:$P$212,O654)=0),AND(P654&lt;&gt;"",COUNTIFS(Setup!$Q$13:$Q$212,P654)=0),AND(V654&lt;&gt;"",COUNTIFS(Setup!$R$13:$R$212,V654)=0),AND(W654&lt;&gt;"",COUNTIFS(Setup!$R$13:$R$212,W654)=0),AND(X654&lt;&gt;"",COUNTIFS(Setup!$S$13:$S$212,X654)=0),AND(Y654&lt;&gt;"",COUNTIFS(Setup!$S$13:$S$212,Y654)=0),AND(Z654&lt;&gt;"",COUNTIFS(Setup!$T$13:$T$212,Z654)=0)),"Use listed categories",IF(J654="Pending","Confirm work-relatedness",IF(COUNTIFS($AI$9:$AI$1008,AI654,$C$9:$C$1008,"&lt;&gt;"&amp;C654)&gt;0,"Event dates disagree",IF(OR(AND(Q654&lt;&gt;"",OR(NOT(ISNUMBER(Q654)),Q654&lt;0)),AND(R654&lt;&gt;"",OR(NOT(ISNUMBER(R654)),R654&lt;0)),AND(S654&lt;&gt;"",OR(NOT(ISNUMBER(S654)),S654&lt;0))),"Check days / cost",IF(AND(I654="Lost time",OR(NOT(ISNUMBER(Q654)),Q654&lt;1)),"Enter lost days",IF(AND(I654="Restricted / modified work",OR(NOT(ISNUMBER(R654)),R654&lt;1)),"Enter restricted days",IF(AND(Z654="Closed",NOT(ISNUMBER(AB654))),"Enter closure date",IF(AND(ISNUMBER(AB654),OR(AB654&lt;C654,AB654&gt;TODAY())),"Check closure date","Ready"))))))))))))))</f>
        <v/>
      </c>
    </row>
    <row r="655" spans="1:37" ht="24.95" customHeight="1">
      <c r="A655" s="17"/>
      <c r="B655" s="17"/>
      <c r="C655" s="18"/>
      <c r="D655" s="19"/>
      <c r="E655" s="20"/>
      <c r="F655" s="20"/>
      <c r="G655" s="20"/>
      <c r="H655" s="20"/>
      <c r="I655" s="20"/>
      <c r="J655" s="20"/>
      <c r="K655" s="20"/>
      <c r="L655" s="20"/>
      <c r="M655" s="20"/>
      <c r="N655" s="20"/>
      <c r="O655" s="20"/>
      <c r="P655" s="20"/>
      <c r="Q655" s="21"/>
      <c r="R655" s="21"/>
      <c r="S655" s="22"/>
      <c r="T655" s="20"/>
      <c r="U655" s="20"/>
      <c r="V655" s="20"/>
      <c r="W655" s="20"/>
      <c r="X655" s="20"/>
      <c r="Y655" s="20"/>
      <c r="Z655" s="20"/>
      <c r="AA655" s="20"/>
      <c r="AB655" s="18"/>
      <c r="AC655" s="20"/>
      <c r="AD655" s="15" t="str">
        <f t="shared" si="60"/>
        <v/>
      </c>
      <c r="AE655" s="16" t="str">
        <f t="shared" si="61"/>
        <v/>
      </c>
      <c r="AF655" s="15" t="str">
        <f t="shared" si="62"/>
        <v/>
      </c>
      <c r="AG655" s="15">
        <f t="shared" si="63"/>
        <v>0</v>
      </c>
      <c r="AH655" s="15">
        <f t="shared" si="64"/>
        <v>0</v>
      </c>
      <c r="AI655" s="15" t="str">
        <f t="shared" si="65"/>
        <v/>
      </c>
      <c r="AJ655" s="15" t="str">
        <f>IF(AI655="","",IF(COUNTIFS($AI$9:AI655,AI655)=1,1,0))</f>
        <v/>
      </c>
      <c r="AK655" s="15" t="str">
        <f ca="1">IF(COUNTA(A655:AC655)=0,"",IF(OR(NOT(ISNUMBER(C655)),C655&lt;1),"Missing / invalid date",IF(A655="","Missing case ID",IF(COUNTIFS($A$9:$A$1008,A655)&gt;1,"Duplicate case ID",IF(C655&gt;TODAY(),"Future incident date",IF(OR(E655="",F655="",G655="",H655="",I655="",J655=""),"Complete required fields",IF(OR(AND(E655&lt;&gt;"",COUNTIFS(Setup!$F$13:$F$212,E655)=0),AND(F655&lt;&gt;"",COUNTIFS(Setup!$G$13:$G$212,F655)=0),AND(G655&lt;&gt;"",COUNTIFS(Setup!$H$13:$H$212,G655)=0),AND(H655&lt;&gt;"",COUNTIFS(Setup!$I$13:$I$212,H655)=0),AND(I655&lt;&gt;"",COUNTIFS(Setup!$J$13:$J$212,I655)=0),AND(J655&lt;&gt;"",COUNTIFS(Setup!$K$13:$K$212,J655)=0),AND(K655&lt;&gt;"",COUNTIFS(Setup!$L$13:$L$212,K655)=0),AND(L655&lt;&gt;"",COUNTIFS(Setup!$M$13:$M$212,L655)=0),AND(M655&lt;&gt;"",COUNTIFS(Setup!$N$13:$N$212,M655)=0),AND(N655&lt;&gt;"",COUNTIFS(Setup!$O$13:$O$212,N655)=0),AND(O655&lt;&gt;"",COUNTIFS(Setup!$P$13:$P$212,O655)=0),AND(P655&lt;&gt;"",COUNTIFS(Setup!$Q$13:$Q$212,P655)=0),AND(V655&lt;&gt;"",COUNTIFS(Setup!$R$13:$R$212,V655)=0),AND(W655&lt;&gt;"",COUNTIFS(Setup!$R$13:$R$212,W655)=0),AND(X655&lt;&gt;"",COUNTIFS(Setup!$S$13:$S$212,X655)=0),AND(Y655&lt;&gt;"",COUNTIFS(Setup!$S$13:$S$212,Y655)=0),AND(Z655&lt;&gt;"",COUNTIFS(Setup!$T$13:$T$212,Z655)=0)),"Use listed categories",IF(J655="Pending","Confirm work-relatedness",IF(COUNTIFS($AI$9:$AI$1008,AI655,$C$9:$C$1008,"&lt;&gt;"&amp;C655)&gt;0,"Event dates disagree",IF(OR(AND(Q655&lt;&gt;"",OR(NOT(ISNUMBER(Q655)),Q655&lt;0)),AND(R655&lt;&gt;"",OR(NOT(ISNUMBER(R655)),R655&lt;0)),AND(S655&lt;&gt;"",OR(NOT(ISNUMBER(S655)),S655&lt;0))),"Check days / cost",IF(AND(I655="Lost time",OR(NOT(ISNUMBER(Q655)),Q655&lt;1)),"Enter lost days",IF(AND(I655="Restricted / modified work",OR(NOT(ISNUMBER(R655)),R655&lt;1)),"Enter restricted days",IF(AND(Z655="Closed",NOT(ISNUMBER(AB655))),"Enter closure date",IF(AND(ISNUMBER(AB655),OR(AB655&lt;C655,AB655&gt;TODAY())),"Check closure date","Ready"))))))))))))))</f>
        <v/>
      </c>
    </row>
    <row r="656" spans="1:37" ht="24.95" customHeight="1">
      <c r="A656" s="23"/>
      <c r="B656" s="23"/>
      <c r="C656" s="24"/>
      <c r="D656" s="25"/>
      <c r="E656" s="26"/>
      <c r="F656" s="26"/>
      <c r="G656" s="26"/>
      <c r="H656" s="26"/>
      <c r="I656" s="26"/>
      <c r="J656" s="26"/>
      <c r="K656" s="26"/>
      <c r="L656" s="26"/>
      <c r="M656" s="26"/>
      <c r="N656" s="26"/>
      <c r="O656" s="26"/>
      <c r="P656" s="26"/>
      <c r="Q656" s="27"/>
      <c r="R656" s="27"/>
      <c r="S656" s="28"/>
      <c r="T656" s="26"/>
      <c r="U656" s="26"/>
      <c r="V656" s="26"/>
      <c r="W656" s="26"/>
      <c r="X656" s="26"/>
      <c r="Y656" s="26"/>
      <c r="Z656" s="26"/>
      <c r="AA656" s="26"/>
      <c r="AB656" s="24"/>
      <c r="AC656" s="26"/>
      <c r="AD656" s="15" t="str">
        <f t="shared" si="60"/>
        <v/>
      </c>
      <c r="AE656" s="16" t="str">
        <f t="shared" si="61"/>
        <v/>
      </c>
      <c r="AF656" s="15" t="str">
        <f t="shared" si="62"/>
        <v/>
      </c>
      <c r="AG656" s="15">
        <f t="shared" si="63"/>
        <v>0</v>
      </c>
      <c r="AH656" s="15">
        <f t="shared" si="64"/>
        <v>0</v>
      </c>
      <c r="AI656" s="15" t="str">
        <f t="shared" si="65"/>
        <v/>
      </c>
      <c r="AJ656" s="15" t="str">
        <f>IF(AI656="","",IF(COUNTIFS($AI$9:AI656,AI656)=1,1,0))</f>
        <v/>
      </c>
      <c r="AK656" s="15" t="str">
        <f ca="1">IF(COUNTA(A656:AC656)=0,"",IF(OR(NOT(ISNUMBER(C656)),C656&lt;1),"Missing / invalid date",IF(A656="","Missing case ID",IF(COUNTIFS($A$9:$A$1008,A656)&gt;1,"Duplicate case ID",IF(C656&gt;TODAY(),"Future incident date",IF(OR(E656="",F656="",G656="",H656="",I656="",J656=""),"Complete required fields",IF(OR(AND(E656&lt;&gt;"",COUNTIFS(Setup!$F$13:$F$212,E656)=0),AND(F656&lt;&gt;"",COUNTIFS(Setup!$G$13:$G$212,F656)=0),AND(G656&lt;&gt;"",COUNTIFS(Setup!$H$13:$H$212,G656)=0),AND(H656&lt;&gt;"",COUNTIFS(Setup!$I$13:$I$212,H656)=0),AND(I656&lt;&gt;"",COUNTIFS(Setup!$J$13:$J$212,I656)=0),AND(J656&lt;&gt;"",COUNTIFS(Setup!$K$13:$K$212,J656)=0),AND(K656&lt;&gt;"",COUNTIFS(Setup!$L$13:$L$212,K656)=0),AND(L656&lt;&gt;"",COUNTIFS(Setup!$M$13:$M$212,L656)=0),AND(M656&lt;&gt;"",COUNTIFS(Setup!$N$13:$N$212,M656)=0),AND(N656&lt;&gt;"",COUNTIFS(Setup!$O$13:$O$212,N656)=0),AND(O656&lt;&gt;"",COUNTIFS(Setup!$P$13:$P$212,O656)=0),AND(P656&lt;&gt;"",COUNTIFS(Setup!$Q$13:$Q$212,P656)=0),AND(V656&lt;&gt;"",COUNTIFS(Setup!$R$13:$R$212,V656)=0),AND(W656&lt;&gt;"",COUNTIFS(Setup!$R$13:$R$212,W656)=0),AND(X656&lt;&gt;"",COUNTIFS(Setup!$S$13:$S$212,X656)=0),AND(Y656&lt;&gt;"",COUNTIFS(Setup!$S$13:$S$212,Y656)=0),AND(Z656&lt;&gt;"",COUNTIFS(Setup!$T$13:$T$212,Z656)=0)),"Use listed categories",IF(J656="Pending","Confirm work-relatedness",IF(COUNTIFS($AI$9:$AI$1008,AI656,$C$9:$C$1008,"&lt;&gt;"&amp;C656)&gt;0,"Event dates disagree",IF(OR(AND(Q656&lt;&gt;"",OR(NOT(ISNUMBER(Q656)),Q656&lt;0)),AND(R656&lt;&gt;"",OR(NOT(ISNUMBER(R656)),R656&lt;0)),AND(S656&lt;&gt;"",OR(NOT(ISNUMBER(S656)),S656&lt;0))),"Check days / cost",IF(AND(I656="Lost time",OR(NOT(ISNUMBER(Q656)),Q656&lt;1)),"Enter lost days",IF(AND(I656="Restricted / modified work",OR(NOT(ISNUMBER(R656)),R656&lt;1)),"Enter restricted days",IF(AND(Z656="Closed",NOT(ISNUMBER(AB656))),"Enter closure date",IF(AND(ISNUMBER(AB656),OR(AB656&lt;C656,AB656&gt;TODAY())),"Check closure date","Ready"))))))))))))))</f>
        <v/>
      </c>
    </row>
    <row r="657" spans="1:37" ht="24.95" customHeight="1">
      <c r="A657" s="17"/>
      <c r="B657" s="17"/>
      <c r="C657" s="18"/>
      <c r="D657" s="19"/>
      <c r="E657" s="20"/>
      <c r="F657" s="20"/>
      <c r="G657" s="20"/>
      <c r="H657" s="20"/>
      <c r="I657" s="20"/>
      <c r="J657" s="20"/>
      <c r="K657" s="20"/>
      <c r="L657" s="20"/>
      <c r="M657" s="20"/>
      <c r="N657" s="20"/>
      <c r="O657" s="20"/>
      <c r="P657" s="20"/>
      <c r="Q657" s="21"/>
      <c r="R657" s="21"/>
      <c r="S657" s="22"/>
      <c r="T657" s="20"/>
      <c r="U657" s="20"/>
      <c r="V657" s="20"/>
      <c r="W657" s="20"/>
      <c r="X657" s="20"/>
      <c r="Y657" s="20"/>
      <c r="Z657" s="20"/>
      <c r="AA657" s="20"/>
      <c r="AB657" s="18"/>
      <c r="AC657" s="20"/>
      <c r="AD657" s="15" t="str">
        <f t="shared" si="60"/>
        <v/>
      </c>
      <c r="AE657" s="16" t="str">
        <f t="shared" si="61"/>
        <v/>
      </c>
      <c r="AF657" s="15" t="str">
        <f t="shared" si="62"/>
        <v/>
      </c>
      <c r="AG657" s="15">
        <f t="shared" si="63"/>
        <v>0</v>
      </c>
      <c r="AH657" s="15">
        <f t="shared" si="64"/>
        <v>0</v>
      </c>
      <c r="AI657" s="15" t="str">
        <f t="shared" si="65"/>
        <v/>
      </c>
      <c r="AJ657" s="15" t="str">
        <f>IF(AI657="","",IF(COUNTIFS($AI$9:AI657,AI657)=1,1,0))</f>
        <v/>
      </c>
      <c r="AK657" s="15" t="str">
        <f ca="1">IF(COUNTA(A657:AC657)=0,"",IF(OR(NOT(ISNUMBER(C657)),C657&lt;1),"Missing / invalid date",IF(A657="","Missing case ID",IF(COUNTIFS($A$9:$A$1008,A657)&gt;1,"Duplicate case ID",IF(C657&gt;TODAY(),"Future incident date",IF(OR(E657="",F657="",G657="",H657="",I657="",J657=""),"Complete required fields",IF(OR(AND(E657&lt;&gt;"",COUNTIFS(Setup!$F$13:$F$212,E657)=0),AND(F657&lt;&gt;"",COUNTIFS(Setup!$G$13:$G$212,F657)=0),AND(G657&lt;&gt;"",COUNTIFS(Setup!$H$13:$H$212,G657)=0),AND(H657&lt;&gt;"",COUNTIFS(Setup!$I$13:$I$212,H657)=0),AND(I657&lt;&gt;"",COUNTIFS(Setup!$J$13:$J$212,I657)=0),AND(J657&lt;&gt;"",COUNTIFS(Setup!$K$13:$K$212,J657)=0),AND(K657&lt;&gt;"",COUNTIFS(Setup!$L$13:$L$212,K657)=0),AND(L657&lt;&gt;"",COUNTIFS(Setup!$M$13:$M$212,L657)=0),AND(M657&lt;&gt;"",COUNTIFS(Setup!$N$13:$N$212,M657)=0),AND(N657&lt;&gt;"",COUNTIFS(Setup!$O$13:$O$212,N657)=0),AND(O657&lt;&gt;"",COUNTIFS(Setup!$P$13:$P$212,O657)=0),AND(P657&lt;&gt;"",COUNTIFS(Setup!$Q$13:$Q$212,P657)=0),AND(V657&lt;&gt;"",COUNTIFS(Setup!$R$13:$R$212,V657)=0),AND(W657&lt;&gt;"",COUNTIFS(Setup!$R$13:$R$212,W657)=0),AND(X657&lt;&gt;"",COUNTIFS(Setup!$S$13:$S$212,X657)=0),AND(Y657&lt;&gt;"",COUNTIFS(Setup!$S$13:$S$212,Y657)=0),AND(Z657&lt;&gt;"",COUNTIFS(Setup!$T$13:$T$212,Z657)=0)),"Use listed categories",IF(J657="Pending","Confirm work-relatedness",IF(COUNTIFS($AI$9:$AI$1008,AI657,$C$9:$C$1008,"&lt;&gt;"&amp;C657)&gt;0,"Event dates disagree",IF(OR(AND(Q657&lt;&gt;"",OR(NOT(ISNUMBER(Q657)),Q657&lt;0)),AND(R657&lt;&gt;"",OR(NOT(ISNUMBER(R657)),R657&lt;0)),AND(S657&lt;&gt;"",OR(NOT(ISNUMBER(S657)),S657&lt;0))),"Check days / cost",IF(AND(I657="Lost time",OR(NOT(ISNUMBER(Q657)),Q657&lt;1)),"Enter lost days",IF(AND(I657="Restricted / modified work",OR(NOT(ISNUMBER(R657)),R657&lt;1)),"Enter restricted days",IF(AND(Z657="Closed",NOT(ISNUMBER(AB657))),"Enter closure date",IF(AND(ISNUMBER(AB657),OR(AB657&lt;C657,AB657&gt;TODAY())),"Check closure date","Ready"))))))))))))))</f>
        <v/>
      </c>
    </row>
    <row r="658" spans="1:37" ht="24.95" customHeight="1">
      <c r="A658" s="23"/>
      <c r="B658" s="23"/>
      <c r="C658" s="24"/>
      <c r="D658" s="25"/>
      <c r="E658" s="26"/>
      <c r="F658" s="26"/>
      <c r="G658" s="26"/>
      <c r="H658" s="26"/>
      <c r="I658" s="26"/>
      <c r="J658" s="26"/>
      <c r="K658" s="26"/>
      <c r="L658" s="26"/>
      <c r="M658" s="26"/>
      <c r="N658" s="26"/>
      <c r="O658" s="26"/>
      <c r="P658" s="26"/>
      <c r="Q658" s="27"/>
      <c r="R658" s="27"/>
      <c r="S658" s="28"/>
      <c r="T658" s="26"/>
      <c r="U658" s="26"/>
      <c r="V658" s="26"/>
      <c r="W658" s="26"/>
      <c r="X658" s="26"/>
      <c r="Y658" s="26"/>
      <c r="Z658" s="26"/>
      <c r="AA658" s="26"/>
      <c r="AB658" s="24"/>
      <c r="AC658" s="26"/>
      <c r="AD658" s="15" t="str">
        <f t="shared" si="60"/>
        <v/>
      </c>
      <c r="AE658" s="16" t="str">
        <f t="shared" si="61"/>
        <v/>
      </c>
      <c r="AF658" s="15" t="str">
        <f t="shared" si="62"/>
        <v/>
      </c>
      <c r="AG658" s="15">
        <f t="shared" si="63"/>
        <v>0</v>
      </c>
      <c r="AH658" s="15">
        <f t="shared" si="64"/>
        <v>0</v>
      </c>
      <c r="AI658" s="15" t="str">
        <f t="shared" si="65"/>
        <v/>
      </c>
      <c r="AJ658" s="15" t="str">
        <f>IF(AI658="","",IF(COUNTIFS($AI$9:AI658,AI658)=1,1,0))</f>
        <v/>
      </c>
      <c r="AK658" s="15" t="str">
        <f ca="1">IF(COUNTA(A658:AC658)=0,"",IF(OR(NOT(ISNUMBER(C658)),C658&lt;1),"Missing / invalid date",IF(A658="","Missing case ID",IF(COUNTIFS($A$9:$A$1008,A658)&gt;1,"Duplicate case ID",IF(C658&gt;TODAY(),"Future incident date",IF(OR(E658="",F658="",G658="",H658="",I658="",J658=""),"Complete required fields",IF(OR(AND(E658&lt;&gt;"",COUNTIFS(Setup!$F$13:$F$212,E658)=0),AND(F658&lt;&gt;"",COUNTIFS(Setup!$G$13:$G$212,F658)=0),AND(G658&lt;&gt;"",COUNTIFS(Setup!$H$13:$H$212,G658)=0),AND(H658&lt;&gt;"",COUNTIFS(Setup!$I$13:$I$212,H658)=0),AND(I658&lt;&gt;"",COUNTIFS(Setup!$J$13:$J$212,I658)=0),AND(J658&lt;&gt;"",COUNTIFS(Setup!$K$13:$K$212,J658)=0),AND(K658&lt;&gt;"",COUNTIFS(Setup!$L$13:$L$212,K658)=0),AND(L658&lt;&gt;"",COUNTIFS(Setup!$M$13:$M$212,L658)=0),AND(M658&lt;&gt;"",COUNTIFS(Setup!$N$13:$N$212,M658)=0),AND(N658&lt;&gt;"",COUNTIFS(Setup!$O$13:$O$212,N658)=0),AND(O658&lt;&gt;"",COUNTIFS(Setup!$P$13:$P$212,O658)=0),AND(P658&lt;&gt;"",COUNTIFS(Setup!$Q$13:$Q$212,P658)=0),AND(V658&lt;&gt;"",COUNTIFS(Setup!$R$13:$R$212,V658)=0),AND(W658&lt;&gt;"",COUNTIFS(Setup!$R$13:$R$212,W658)=0),AND(X658&lt;&gt;"",COUNTIFS(Setup!$S$13:$S$212,X658)=0),AND(Y658&lt;&gt;"",COUNTIFS(Setup!$S$13:$S$212,Y658)=0),AND(Z658&lt;&gt;"",COUNTIFS(Setup!$T$13:$T$212,Z658)=0)),"Use listed categories",IF(J658="Pending","Confirm work-relatedness",IF(COUNTIFS($AI$9:$AI$1008,AI658,$C$9:$C$1008,"&lt;&gt;"&amp;C658)&gt;0,"Event dates disagree",IF(OR(AND(Q658&lt;&gt;"",OR(NOT(ISNUMBER(Q658)),Q658&lt;0)),AND(R658&lt;&gt;"",OR(NOT(ISNUMBER(R658)),R658&lt;0)),AND(S658&lt;&gt;"",OR(NOT(ISNUMBER(S658)),S658&lt;0))),"Check days / cost",IF(AND(I658="Lost time",OR(NOT(ISNUMBER(Q658)),Q658&lt;1)),"Enter lost days",IF(AND(I658="Restricted / modified work",OR(NOT(ISNUMBER(R658)),R658&lt;1)),"Enter restricted days",IF(AND(Z658="Closed",NOT(ISNUMBER(AB658))),"Enter closure date",IF(AND(ISNUMBER(AB658),OR(AB658&lt;C658,AB658&gt;TODAY())),"Check closure date","Ready"))))))))))))))</f>
        <v/>
      </c>
    </row>
    <row r="659" spans="1:37" ht="24.95" customHeight="1">
      <c r="A659" s="17"/>
      <c r="B659" s="17"/>
      <c r="C659" s="18"/>
      <c r="D659" s="19"/>
      <c r="E659" s="20"/>
      <c r="F659" s="20"/>
      <c r="G659" s="20"/>
      <c r="H659" s="20"/>
      <c r="I659" s="20"/>
      <c r="J659" s="20"/>
      <c r="K659" s="20"/>
      <c r="L659" s="20"/>
      <c r="M659" s="20"/>
      <c r="N659" s="20"/>
      <c r="O659" s="20"/>
      <c r="P659" s="20"/>
      <c r="Q659" s="21"/>
      <c r="R659" s="21"/>
      <c r="S659" s="22"/>
      <c r="T659" s="20"/>
      <c r="U659" s="20"/>
      <c r="V659" s="20"/>
      <c r="W659" s="20"/>
      <c r="X659" s="20"/>
      <c r="Y659" s="20"/>
      <c r="Z659" s="20"/>
      <c r="AA659" s="20"/>
      <c r="AB659" s="18"/>
      <c r="AC659" s="20"/>
      <c r="AD659" s="15" t="str">
        <f t="shared" si="60"/>
        <v/>
      </c>
      <c r="AE659" s="16" t="str">
        <f t="shared" si="61"/>
        <v/>
      </c>
      <c r="AF659" s="15" t="str">
        <f t="shared" si="62"/>
        <v/>
      </c>
      <c r="AG659" s="15">
        <f t="shared" si="63"/>
        <v>0</v>
      </c>
      <c r="AH659" s="15">
        <f t="shared" si="64"/>
        <v>0</v>
      </c>
      <c r="AI659" s="15" t="str">
        <f t="shared" si="65"/>
        <v/>
      </c>
      <c r="AJ659" s="15" t="str">
        <f>IF(AI659="","",IF(COUNTIFS($AI$9:AI659,AI659)=1,1,0))</f>
        <v/>
      </c>
      <c r="AK659" s="15" t="str">
        <f ca="1">IF(COUNTA(A659:AC659)=0,"",IF(OR(NOT(ISNUMBER(C659)),C659&lt;1),"Missing / invalid date",IF(A659="","Missing case ID",IF(COUNTIFS($A$9:$A$1008,A659)&gt;1,"Duplicate case ID",IF(C659&gt;TODAY(),"Future incident date",IF(OR(E659="",F659="",G659="",H659="",I659="",J659=""),"Complete required fields",IF(OR(AND(E659&lt;&gt;"",COUNTIFS(Setup!$F$13:$F$212,E659)=0),AND(F659&lt;&gt;"",COUNTIFS(Setup!$G$13:$G$212,F659)=0),AND(G659&lt;&gt;"",COUNTIFS(Setup!$H$13:$H$212,G659)=0),AND(H659&lt;&gt;"",COUNTIFS(Setup!$I$13:$I$212,H659)=0),AND(I659&lt;&gt;"",COUNTIFS(Setup!$J$13:$J$212,I659)=0),AND(J659&lt;&gt;"",COUNTIFS(Setup!$K$13:$K$212,J659)=0),AND(K659&lt;&gt;"",COUNTIFS(Setup!$L$13:$L$212,K659)=0),AND(L659&lt;&gt;"",COUNTIFS(Setup!$M$13:$M$212,L659)=0),AND(M659&lt;&gt;"",COUNTIFS(Setup!$N$13:$N$212,M659)=0),AND(N659&lt;&gt;"",COUNTIFS(Setup!$O$13:$O$212,N659)=0),AND(O659&lt;&gt;"",COUNTIFS(Setup!$P$13:$P$212,O659)=0),AND(P659&lt;&gt;"",COUNTIFS(Setup!$Q$13:$Q$212,P659)=0),AND(V659&lt;&gt;"",COUNTIFS(Setup!$R$13:$R$212,V659)=0),AND(W659&lt;&gt;"",COUNTIFS(Setup!$R$13:$R$212,W659)=0),AND(X659&lt;&gt;"",COUNTIFS(Setup!$S$13:$S$212,X659)=0),AND(Y659&lt;&gt;"",COUNTIFS(Setup!$S$13:$S$212,Y659)=0),AND(Z659&lt;&gt;"",COUNTIFS(Setup!$T$13:$T$212,Z659)=0)),"Use listed categories",IF(J659="Pending","Confirm work-relatedness",IF(COUNTIFS($AI$9:$AI$1008,AI659,$C$9:$C$1008,"&lt;&gt;"&amp;C659)&gt;0,"Event dates disagree",IF(OR(AND(Q659&lt;&gt;"",OR(NOT(ISNUMBER(Q659)),Q659&lt;0)),AND(R659&lt;&gt;"",OR(NOT(ISNUMBER(R659)),R659&lt;0)),AND(S659&lt;&gt;"",OR(NOT(ISNUMBER(S659)),S659&lt;0))),"Check days / cost",IF(AND(I659="Lost time",OR(NOT(ISNUMBER(Q659)),Q659&lt;1)),"Enter lost days",IF(AND(I659="Restricted / modified work",OR(NOT(ISNUMBER(R659)),R659&lt;1)),"Enter restricted days",IF(AND(Z659="Closed",NOT(ISNUMBER(AB659))),"Enter closure date",IF(AND(ISNUMBER(AB659),OR(AB659&lt;C659,AB659&gt;TODAY())),"Check closure date","Ready"))))))))))))))</f>
        <v/>
      </c>
    </row>
    <row r="660" spans="1:37" ht="24.95" customHeight="1">
      <c r="A660" s="23"/>
      <c r="B660" s="23"/>
      <c r="C660" s="24"/>
      <c r="D660" s="25"/>
      <c r="E660" s="26"/>
      <c r="F660" s="26"/>
      <c r="G660" s="26"/>
      <c r="H660" s="26"/>
      <c r="I660" s="26"/>
      <c r="J660" s="26"/>
      <c r="K660" s="26"/>
      <c r="L660" s="26"/>
      <c r="M660" s="26"/>
      <c r="N660" s="26"/>
      <c r="O660" s="26"/>
      <c r="P660" s="26"/>
      <c r="Q660" s="27"/>
      <c r="R660" s="27"/>
      <c r="S660" s="28"/>
      <c r="T660" s="26"/>
      <c r="U660" s="26"/>
      <c r="V660" s="26"/>
      <c r="W660" s="26"/>
      <c r="X660" s="26"/>
      <c r="Y660" s="26"/>
      <c r="Z660" s="26"/>
      <c r="AA660" s="26"/>
      <c r="AB660" s="24"/>
      <c r="AC660" s="26"/>
      <c r="AD660" s="15" t="str">
        <f t="shared" si="60"/>
        <v/>
      </c>
      <c r="AE660" s="16" t="str">
        <f t="shared" si="61"/>
        <v/>
      </c>
      <c r="AF660" s="15" t="str">
        <f t="shared" si="62"/>
        <v/>
      </c>
      <c r="AG660" s="15">
        <f t="shared" si="63"/>
        <v>0</v>
      </c>
      <c r="AH660" s="15">
        <f t="shared" si="64"/>
        <v>0</v>
      </c>
      <c r="AI660" s="15" t="str">
        <f t="shared" si="65"/>
        <v/>
      </c>
      <c r="AJ660" s="15" t="str">
        <f>IF(AI660="","",IF(COUNTIFS($AI$9:AI660,AI660)=1,1,0))</f>
        <v/>
      </c>
      <c r="AK660" s="15" t="str">
        <f ca="1">IF(COUNTA(A660:AC660)=0,"",IF(OR(NOT(ISNUMBER(C660)),C660&lt;1),"Missing / invalid date",IF(A660="","Missing case ID",IF(COUNTIFS($A$9:$A$1008,A660)&gt;1,"Duplicate case ID",IF(C660&gt;TODAY(),"Future incident date",IF(OR(E660="",F660="",G660="",H660="",I660="",J660=""),"Complete required fields",IF(OR(AND(E660&lt;&gt;"",COUNTIFS(Setup!$F$13:$F$212,E660)=0),AND(F660&lt;&gt;"",COUNTIFS(Setup!$G$13:$G$212,F660)=0),AND(G660&lt;&gt;"",COUNTIFS(Setup!$H$13:$H$212,G660)=0),AND(H660&lt;&gt;"",COUNTIFS(Setup!$I$13:$I$212,H660)=0),AND(I660&lt;&gt;"",COUNTIFS(Setup!$J$13:$J$212,I660)=0),AND(J660&lt;&gt;"",COUNTIFS(Setup!$K$13:$K$212,J660)=0),AND(K660&lt;&gt;"",COUNTIFS(Setup!$L$13:$L$212,K660)=0),AND(L660&lt;&gt;"",COUNTIFS(Setup!$M$13:$M$212,L660)=0),AND(M660&lt;&gt;"",COUNTIFS(Setup!$N$13:$N$212,M660)=0),AND(N660&lt;&gt;"",COUNTIFS(Setup!$O$13:$O$212,N660)=0),AND(O660&lt;&gt;"",COUNTIFS(Setup!$P$13:$P$212,O660)=0),AND(P660&lt;&gt;"",COUNTIFS(Setup!$Q$13:$Q$212,P660)=0),AND(V660&lt;&gt;"",COUNTIFS(Setup!$R$13:$R$212,V660)=0),AND(W660&lt;&gt;"",COUNTIFS(Setup!$R$13:$R$212,W660)=0),AND(X660&lt;&gt;"",COUNTIFS(Setup!$S$13:$S$212,X660)=0),AND(Y660&lt;&gt;"",COUNTIFS(Setup!$S$13:$S$212,Y660)=0),AND(Z660&lt;&gt;"",COUNTIFS(Setup!$T$13:$T$212,Z660)=0)),"Use listed categories",IF(J660="Pending","Confirm work-relatedness",IF(COUNTIFS($AI$9:$AI$1008,AI660,$C$9:$C$1008,"&lt;&gt;"&amp;C660)&gt;0,"Event dates disagree",IF(OR(AND(Q660&lt;&gt;"",OR(NOT(ISNUMBER(Q660)),Q660&lt;0)),AND(R660&lt;&gt;"",OR(NOT(ISNUMBER(R660)),R660&lt;0)),AND(S660&lt;&gt;"",OR(NOT(ISNUMBER(S660)),S660&lt;0))),"Check days / cost",IF(AND(I660="Lost time",OR(NOT(ISNUMBER(Q660)),Q660&lt;1)),"Enter lost days",IF(AND(I660="Restricted / modified work",OR(NOT(ISNUMBER(R660)),R660&lt;1)),"Enter restricted days",IF(AND(Z660="Closed",NOT(ISNUMBER(AB660))),"Enter closure date",IF(AND(ISNUMBER(AB660),OR(AB660&lt;C660,AB660&gt;TODAY())),"Check closure date","Ready"))))))))))))))</f>
        <v/>
      </c>
    </row>
    <row r="661" spans="1:37" ht="24.95" customHeight="1">
      <c r="A661" s="17"/>
      <c r="B661" s="17"/>
      <c r="C661" s="18"/>
      <c r="D661" s="19"/>
      <c r="E661" s="20"/>
      <c r="F661" s="20"/>
      <c r="G661" s="20"/>
      <c r="H661" s="20"/>
      <c r="I661" s="20"/>
      <c r="J661" s="20"/>
      <c r="K661" s="20"/>
      <c r="L661" s="20"/>
      <c r="M661" s="20"/>
      <c r="N661" s="20"/>
      <c r="O661" s="20"/>
      <c r="P661" s="20"/>
      <c r="Q661" s="21"/>
      <c r="R661" s="21"/>
      <c r="S661" s="22"/>
      <c r="T661" s="20"/>
      <c r="U661" s="20"/>
      <c r="V661" s="20"/>
      <c r="W661" s="20"/>
      <c r="X661" s="20"/>
      <c r="Y661" s="20"/>
      <c r="Z661" s="20"/>
      <c r="AA661" s="20"/>
      <c r="AB661" s="18"/>
      <c r="AC661" s="20"/>
      <c r="AD661" s="15" t="str">
        <f t="shared" si="60"/>
        <v/>
      </c>
      <c r="AE661" s="16" t="str">
        <f t="shared" si="61"/>
        <v/>
      </c>
      <c r="AF661" s="15" t="str">
        <f t="shared" si="62"/>
        <v/>
      </c>
      <c r="AG661" s="15">
        <f t="shared" si="63"/>
        <v>0</v>
      </c>
      <c r="AH661" s="15">
        <f t="shared" si="64"/>
        <v>0</v>
      </c>
      <c r="AI661" s="15" t="str">
        <f t="shared" si="65"/>
        <v/>
      </c>
      <c r="AJ661" s="15" t="str">
        <f>IF(AI661="","",IF(COUNTIFS($AI$9:AI661,AI661)=1,1,0))</f>
        <v/>
      </c>
      <c r="AK661" s="15" t="str">
        <f ca="1">IF(COUNTA(A661:AC661)=0,"",IF(OR(NOT(ISNUMBER(C661)),C661&lt;1),"Missing / invalid date",IF(A661="","Missing case ID",IF(COUNTIFS($A$9:$A$1008,A661)&gt;1,"Duplicate case ID",IF(C661&gt;TODAY(),"Future incident date",IF(OR(E661="",F661="",G661="",H661="",I661="",J661=""),"Complete required fields",IF(OR(AND(E661&lt;&gt;"",COUNTIFS(Setup!$F$13:$F$212,E661)=0),AND(F661&lt;&gt;"",COUNTIFS(Setup!$G$13:$G$212,F661)=0),AND(G661&lt;&gt;"",COUNTIFS(Setup!$H$13:$H$212,G661)=0),AND(H661&lt;&gt;"",COUNTIFS(Setup!$I$13:$I$212,H661)=0),AND(I661&lt;&gt;"",COUNTIFS(Setup!$J$13:$J$212,I661)=0),AND(J661&lt;&gt;"",COUNTIFS(Setup!$K$13:$K$212,J661)=0),AND(K661&lt;&gt;"",COUNTIFS(Setup!$L$13:$L$212,K661)=0),AND(L661&lt;&gt;"",COUNTIFS(Setup!$M$13:$M$212,L661)=0),AND(M661&lt;&gt;"",COUNTIFS(Setup!$N$13:$N$212,M661)=0),AND(N661&lt;&gt;"",COUNTIFS(Setup!$O$13:$O$212,N661)=0),AND(O661&lt;&gt;"",COUNTIFS(Setup!$P$13:$P$212,O661)=0),AND(P661&lt;&gt;"",COUNTIFS(Setup!$Q$13:$Q$212,P661)=0),AND(V661&lt;&gt;"",COUNTIFS(Setup!$R$13:$R$212,V661)=0),AND(W661&lt;&gt;"",COUNTIFS(Setup!$R$13:$R$212,W661)=0),AND(X661&lt;&gt;"",COUNTIFS(Setup!$S$13:$S$212,X661)=0),AND(Y661&lt;&gt;"",COUNTIFS(Setup!$S$13:$S$212,Y661)=0),AND(Z661&lt;&gt;"",COUNTIFS(Setup!$T$13:$T$212,Z661)=0)),"Use listed categories",IF(J661="Pending","Confirm work-relatedness",IF(COUNTIFS($AI$9:$AI$1008,AI661,$C$9:$C$1008,"&lt;&gt;"&amp;C661)&gt;0,"Event dates disagree",IF(OR(AND(Q661&lt;&gt;"",OR(NOT(ISNUMBER(Q661)),Q661&lt;0)),AND(R661&lt;&gt;"",OR(NOT(ISNUMBER(R661)),R661&lt;0)),AND(S661&lt;&gt;"",OR(NOT(ISNUMBER(S661)),S661&lt;0))),"Check days / cost",IF(AND(I661="Lost time",OR(NOT(ISNUMBER(Q661)),Q661&lt;1)),"Enter lost days",IF(AND(I661="Restricted / modified work",OR(NOT(ISNUMBER(R661)),R661&lt;1)),"Enter restricted days",IF(AND(Z661="Closed",NOT(ISNUMBER(AB661))),"Enter closure date",IF(AND(ISNUMBER(AB661),OR(AB661&lt;C661,AB661&gt;TODAY())),"Check closure date","Ready"))))))))))))))</f>
        <v/>
      </c>
    </row>
    <row r="662" spans="1:37" ht="24.95" customHeight="1">
      <c r="A662" s="23"/>
      <c r="B662" s="23"/>
      <c r="C662" s="24"/>
      <c r="D662" s="25"/>
      <c r="E662" s="26"/>
      <c r="F662" s="26"/>
      <c r="G662" s="26"/>
      <c r="H662" s="26"/>
      <c r="I662" s="26"/>
      <c r="J662" s="26"/>
      <c r="K662" s="26"/>
      <c r="L662" s="26"/>
      <c r="M662" s="26"/>
      <c r="N662" s="26"/>
      <c r="O662" s="26"/>
      <c r="P662" s="26"/>
      <c r="Q662" s="27"/>
      <c r="R662" s="27"/>
      <c r="S662" s="28"/>
      <c r="T662" s="26"/>
      <c r="U662" s="26"/>
      <c r="V662" s="26"/>
      <c r="W662" s="26"/>
      <c r="X662" s="26"/>
      <c r="Y662" s="26"/>
      <c r="Z662" s="26"/>
      <c r="AA662" s="26"/>
      <c r="AB662" s="24"/>
      <c r="AC662" s="26"/>
      <c r="AD662" s="15" t="str">
        <f t="shared" si="60"/>
        <v/>
      </c>
      <c r="AE662" s="16" t="str">
        <f t="shared" si="61"/>
        <v/>
      </c>
      <c r="AF662" s="15" t="str">
        <f t="shared" si="62"/>
        <v/>
      </c>
      <c r="AG662" s="15">
        <f t="shared" si="63"/>
        <v>0</v>
      </c>
      <c r="AH662" s="15">
        <f t="shared" si="64"/>
        <v>0</v>
      </c>
      <c r="AI662" s="15" t="str">
        <f t="shared" si="65"/>
        <v/>
      </c>
      <c r="AJ662" s="15" t="str">
        <f>IF(AI662="","",IF(COUNTIFS($AI$9:AI662,AI662)=1,1,0))</f>
        <v/>
      </c>
      <c r="AK662" s="15" t="str">
        <f ca="1">IF(COUNTA(A662:AC662)=0,"",IF(OR(NOT(ISNUMBER(C662)),C662&lt;1),"Missing / invalid date",IF(A662="","Missing case ID",IF(COUNTIFS($A$9:$A$1008,A662)&gt;1,"Duplicate case ID",IF(C662&gt;TODAY(),"Future incident date",IF(OR(E662="",F662="",G662="",H662="",I662="",J662=""),"Complete required fields",IF(OR(AND(E662&lt;&gt;"",COUNTIFS(Setup!$F$13:$F$212,E662)=0),AND(F662&lt;&gt;"",COUNTIFS(Setup!$G$13:$G$212,F662)=0),AND(G662&lt;&gt;"",COUNTIFS(Setup!$H$13:$H$212,G662)=0),AND(H662&lt;&gt;"",COUNTIFS(Setup!$I$13:$I$212,H662)=0),AND(I662&lt;&gt;"",COUNTIFS(Setup!$J$13:$J$212,I662)=0),AND(J662&lt;&gt;"",COUNTIFS(Setup!$K$13:$K$212,J662)=0),AND(K662&lt;&gt;"",COUNTIFS(Setup!$L$13:$L$212,K662)=0),AND(L662&lt;&gt;"",COUNTIFS(Setup!$M$13:$M$212,L662)=0),AND(M662&lt;&gt;"",COUNTIFS(Setup!$N$13:$N$212,M662)=0),AND(N662&lt;&gt;"",COUNTIFS(Setup!$O$13:$O$212,N662)=0),AND(O662&lt;&gt;"",COUNTIFS(Setup!$P$13:$P$212,O662)=0),AND(P662&lt;&gt;"",COUNTIFS(Setup!$Q$13:$Q$212,P662)=0),AND(V662&lt;&gt;"",COUNTIFS(Setup!$R$13:$R$212,V662)=0),AND(W662&lt;&gt;"",COUNTIFS(Setup!$R$13:$R$212,W662)=0),AND(X662&lt;&gt;"",COUNTIFS(Setup!$S$13:$S$212,X662)=0),AND(Y662&lt;&gt;"",COUNTIFS(Setup!$S$13:$S$212,Y662)=0),AND(Z662&lt;&gt;"",COUNTIFS(Setup!$T$13:$T$212,Z662)=0)),"Use listed categories",IF(J662="Pending","Confirm work-relatedness",IF(COUNTIFS($AI$9:$AI$1008,AI662,$C$9:$C$1008,"&lt;&gt;"&amp;C662)&gt;0,"Event dates disagree",IF(OR(AND(Q662&lt;&gt;"",OR(NOT(ISNUMBER(Q662)),Q662&lt;0)),AND(R662&lt;&gt;"",OR(NOT(ISNUMBER(R662)),R662&lt;0)),AND(S662&lt;&gt;"",OR(NOT(ISNUMBER(S662)),S662&lt;0))),"Check days / cost",IF(AND(I662="Lost time",OR(NOT(ISNUMBER(Q662)),Q662&lt;1)),"Enter lost days",IF(AND(I662="Restricted / modified work",OR(NOT(ISNUMBER(R662)),R662&lt;1)),"Enter restricted days",IF(AND(Z662="Closed",NOT(ISNUMBER(AB662))),"Enter closure date",IF(AND(ISNUMBER(AB662),OR(AB662&lt;C662,AB662&gt;TODAY())),"Check closure date","Ready"))))))))))))))</f>
        <v/>
      </c>
    </row>
    <row r="663" spans="1:37" ht="24.95" customHeight="1">
      <c r="A663" s="17"/>
      <c r="B663" s="17"/>
      <c r="C663" s="18"/>
      <c r="D663" s="19"/>
      <c r="E663" s="20"/>
      <c r="F663" s="20"/>
      <c r="G663" s="20"/>
      <c r="H663" s="20"/>
      <c r="I663" s="20"/>
      <c r="J663" s="20"/>
      <c r="K663" s="20"/>
      <c r="L663" s="20"/>
      <c r="M663" s="20"/>
      <c r="N663" s="20"/>
      <c r="O663" s="20"/>
      <c r="P663" s="20"/>
      <c r="Q663" s="21"/>
      <c r="R663" s="21"/>
      <c r="S663" s="22"/>
      <c r="T663" s="20"/>
      <c r="U663" s="20"/>
      <c r="V663" s="20"/>
      <c r="W663" s="20"/>
      <c r="X663" s="20"/>
      <c r="Y663" s="20"/>
      <c r="Z663" s="20"/>
      <c r="AA663" s="20"/>
      <c r="AB663" s="18"/>
      <c r="AC663" s="20"/>
      <c r="AD663" s="15" t="str">
        <f t="shared" si="60"/>
        <v/>
      </c>
      <c r="AE663" s="16" t="str">
        <f t="shared" si="61"/>
        <v/>
      </c>
      <c r="AF663" s="15" t="str">
        <f t="shared" si="62"/>
        <v/>
      </c>
      <c r="AG663" s="15">
        <f t="shared" si="63"/>
        <v>0</v>
      </c>
      <c r="AH663" s="15">
        <f t="shared" si="64"/>
        <v>0</v>
      </c>
      <c r="AI663" s="15" t="str">
        <f t="shared" si="65"/>
        <v/>
      </c>
      <c r="AJ663" s="15" t="str">
        <f>IF(AI663="","",IF(COUNTIFS($AI$9:AI663,AI663)=1,1,0))</f>
        <v/>
      </c>
      <c r="AK663" s="15" t="str">
        <f ca="1">IF(COUNTA(A663:AC663)=0,"",IF(OR(NOT(ISNUMBER(C663)),C663&lt;1),"Missing / invalid date",IF(A663="","Missing case ID",IF(COUNTIFS($A$9:$A$1008,A663)&gt;1,"Duplicate case ID",IF(C663&gt;TODAY(),"Future incident date",IF(OR(E663="",F663="",G663="",H663="",I663="",J663=""),"Complete required fields",IF(OR(AND(E663&lt;&gt;"",COUNTIFS(Setup!$F$13:$F$212,E663)=0),AND(F663&lt;&gt;"",COUNTIFS(Setup!$G$13:$G$212,F663)=0),AND(G663&lt;&gt;"",COUNTIFS(Setup!$H$13:$H$212,G663)=0),AND(H663&lt;&gt;"",COUNTIFS(Setup!$I$13:$I$212,H663)=0),AND(I663&lt;&gt;"",COUNTIFS(Setup!$J$13:$J$212,I663)=0),AND(J663&lt;&gt;"",COUNTIFS(Setup!$K$13:$K$212,J663)=0),AND(K663&lt;&gt;"",COUNTIFS(Setup!$L$13:$L$212,K663)=0),AND(L663&lt;&gt;"",COUNTIFS(Setup!$M$13:$M$212,L663)=0),AND(M663&lt;&gt;"",COUNTIFS(Setup!$N$13:$N$212,M663)=0),AND(N663&lt;&gt;"",COUNTIFS(Setup!$O$13:$O$212,N663)=0),AND(O663&lt;&gt;"",COUNTIFS(Setup!$P$13:$P$212,O663)=0),AND(P663&lt;&gt;"",COUNTIFS(Setup!$Q$13:$Q$212,P663)=0),AND(V663&lt;&gt;"",COUNTIFS(Setup!$R$13:$R$212,V663)=0),AND(W663&lt;&gt;"",COUNTIFS(Setup!$R$13:$R$212,W663)=0),AND(X663&lt;&gt;"",COUNTIFS(Setup!$S$13:$S$212,X663)=0),AND(Y663&lt;&gt;"",COUNTIFS(Setup!$S$13:$S$212,Y663)=0),AND(Z663&lt;&gt;"",COUNTIFS(Setup!$T$13:$T$212,Z663)=0)),"Use listed categories",IF(J663="Pending","Confirm work-relatedness",IF(COUNTIFS($AI$9:$AI$1008,AI663,$C$9:$C$1008,"&lt;&gt;"&amp;C663)&gt;0,"Event dates disagree",IF(OR(AND(Q663&lt;&gt;"",OR(NOT(ISNUMBER(Q663)),Q663&lt;0)),AND(R663&lt;&gt;"",OR(NOT(ISNUMBER(R663)),R663&lt;0)),AND(S663&lt;&gt;"",OR(NOT(ISNUMBER(S663)),S663&lt;0))),"Check days / cost",IF(AND(I663="Lost time",OR(NOT(ISNUMBER(Q663)),Q663&lt;1)),"Enter lost days",IF(AND(I663="Restricted / modified work",OR(NOT(ISNUMBER(R663)),R663&lt;1)),"Enter restricted days",IF(AND(Z663="Closed",NOT(ISNUMBER(AB663))),"Enter closure date",IF(AND(ISNUMBER(AB663),OR(AB663&lt;C663,AB663&gt;TODAY())),"Check closure date","Ready"))))))))))))))</f>
        <v/>
      </c>
    </row>
    <row r="664" spans="1:37" ht="24.95" customHeight="1">
      <c r="A664" s="23"/>
      <c r="B664" s="23"/>
      <c r="C664" s="24"/>
      <c r="D664" s="25"/>
      <c r="E664" s="26"/>
      <c r="F664" s="26"/>
      <c r="G664" s="26"/>
      <c r="H664" s="26"/>
      <c r="I664" s="26"/>
      <c r="J664" s="26"/>
      <c r="K664" s="26"/>
      <c r="L664" s="26"/>
      <c r="M664" s="26"/>
      <c r="N664" s="26"/>
      <c r="O664" s="26"/>
      <c r="P664" s="26"/>
      <c r="Q664" s="27"/>
      <c r="R664" s="27"/>
      <c r="S664" s="28"/>
      <c r="T664" s="26"/>
      <c r="U664" s="26"/>
      <c r="V664" s="26"/>
      <c r="W664" s="26"/>
      <c r="X664" s="26"/>
      <c r="Y664" s="26"/>
      <c r="Z664" s="26"/>
      <c r="AA664" s="26"/>
      <c r="AB664" s="24"/>
      <c r="AC664" s="26"/>
      <c r="AD664" s="15" t="str">
        <f t="shared" si="60"/>
        <v/>
      </c>
      <c r="AE664" s="16" t="str">
        <f t="shared" si="61"/>
        <v/>
      </c>
      <c r="AF664" s="15" t="str">
        <f t="shared" si="62"/>
        <v/>
      </c>
      <c r="AG664" s="15">
        <f t="shared" si="63"/>
        <v>0</v>
      </c>
      <c r="AH664" s="15">
        <f t="shared" si="64"/>
        <v>0</v>
      </c>
      <c r="AI664" s="15" t="str">
        <f t="shared" si="65"/>
        <v/>
      </c>
      <c r="AJ664" s="15" t="str">
        <f>IF(AI664="","",IF(COUNTIFS($AI$9:AI664,AI664)=1,1,0))</f>
        <v/>
      </c>
      <c r="AK664" s="15" t="str">
        <f ca="1">IF(COUNTA(A664:AC664)=0,"",IF(OR(NOT(ISNUMBER(C664)),C664&lt;1),"Missing / invalid date",IF(A664="","Missing case ID",IF(COUNTIFS($A$9:$A$1008,A664)&gt;1,"Duplicate case ID",IF(C664&gt;TODAY(),"Future incident date",IF(OR(E664="",F664="",G664="",H664="",I664="",J664=""),"Complete required fields",IF(OR(AND(E664&lt;&gt;"",COUNTIFS(Setup!$F$13:$F$212,E664)=0),AND(F664&lt;&gt;"",COUNTIFS(Setup!$G$13:$G$212,F664)=0),AND(G664&lt;&gt;"",COUNTIFS(Setup!$H$13:$H$212,G664)=0),AND(H664&lt;&gt;"",COUNTIFS(Setup!$I$13:$I$212,H664)=0),AND(I664&lt;&gt;"",COUNTIFS(Setup!$J$13:$J$212,I664)=0),AND(J664&lt;&gt;"",COUNTIFS(Setup!$K$13:$K$212,J664)=0),AND(K664&lt;&gt;"",COUNTIFS(Setup!$L$13:$L$212,K664)=0),AND(L664&lt;&gt;"",COUNTIFS(Setup!$M$13:$M$212,L664)=0),AND(M664&lt;&gt;"",COUNTIFS(Setup!$N$13:$N$212,M664)=0),AND(N664&lt;&gt;"",COUNTIFS(Setup!$O$13:$O$212,N664)=0),AND(O664&lt;&gt;"",COUNTIFS(Setup!$P$13:$P$212,O664)=0),AND(P664&lt;&gt;"",COUNTIFS(Setup!$Q$13:$Q$212,P664)=0),AND(V664&lt;&gt;"",COUNTIFS(Setup!$R$13:$R$212,V664)=0),AND(W664&lt;&gt;"",COUNTIFS(Setup!$R$13:$R$212,W664)=0),AND(X664&lt;&gt;"",COUNTIFS(Setup!$S$13:$S$212,X664)=0),AND(Y664&lt;&gt;"",COUNTIFS(Setup!$S$13:$S$212,Y664)=0),AND(Z664&lt;&gt;"",COUNTIFS(Setup!$T$13:$T$212,Z664)=0)),"Use listed categories",IF(J664="Pending","Confirm work-relatedness",IF(COUNTIFS($AI$9:$AI$1008,AI664,$C$9:$C$1008,"&lt;&gt;"&amp;C664)&gt;0,"Event dates disagree",IF(OR(AND(Q664&lt;&gt;"",OR(NOT(ISNUMBER(Q664)),Q664&lt;0)),AND(R664&lt;&gt;"",OR(NOT(ISNUMBER(R664)),R664&lt;0)),AND(S664&lt;&gt;"",OR(NOT(ISNUMBER(S664)),S664&lt;0))),"Check days / cost",IF(AND(I664="Lost time",OR(NOT(ISNUMBER(Q664)),Q664&lt;1)),"Enter lost days",IF(AND(I664="Restricted / modified work",OR(NOT(ISNUMBER(R664)),R664&lt;1)),"Enter restricted days",IF(AND(Z664="Closed",NOT(ISNUMBER(AB664))),"Enter closure date",IF(AND(ISNUMBER(AB664),OR(AB664&lt;C664,AB664&gt;TODAY())),"Check closure date","Ready"))))))))))))))</f>
        <v/>
      </c>
    </row>
    <row r="665" spans="1:37" ht="24.95" customHeight="1">
      <c r="A665" s="17"/>
      <c r="B665" s="17"/>
      <c r="C665" s="18"/>
      <c r="D665" s="19"/>
      <c r="E665" s="20"/>
      <c r="F665" s="20"/>
      <c r="G665" s="20"/>
      <c r="H665" s="20"/>
      <c r="I665" s="20"/>
      <c r="J665" s="20"/>
      <c r="K665" s="20"/>
      <c r="L665" s="20"/>
      <c r="M665" s="20"/>
      <c r="N665" s="20"/>
      <c r="O665" s="20"/>
      <c r="P665" s="20"/>
      <c r="Q665" s="21"/>
      <c r="R665" s="21"/>
      <c r="S665" s="22"/>
      <c r="T665" s="20"/>
      <c r="U665" s="20"/>
      <c r="V665" s="20"/>
      <c r="W665" s="20"/>
      <c r="X665" s="20"/>
      <c r="Y665" s="20"/>
      <c r="Z665" s="20"/>
      <c r="AA665" s="20"/>
      <c r="AB665" s="18"/>
      <c r="AC665" s="20"/>
      <c r="AD665" s="15" t="str">
        <f t="shared" si="60"/>
        <v/>
      </c>
      <c r="AE665" s="16" t="str">
        <f t="shared" si="61"/>
        <v/>
      </c>
      <c r="AF665" s="15" t="str">
        <f t="shared" si="62"/>
        <v/>
      </c>
      <c r="AG665" s="15">
        <f t="shared" si="63"/>
        <v>0</v>
      </c>
      <c r="AH665" s="15">
        <f t="shared" si="64"/>
        <v>0</v>
      </c>
      <c r="AI665" s="15" t="str">
        <f t="shared" si="65"/>
        <v/>
      </c>
      <c r="AJ665" s="15" t="str">
        <f>IF(AI665="","",IF(COUNTIFS($AI$9:AI665,AI665)=1,1,0))</f>
        <v/>
      </c>
      <c r="AK665" s="15" t="str">
        <f ca="1">IF(COUNTA(A665:AC665)=0,"",IF(OR(NOT(ISNUMBER(C665)),C665&lt;1),"Missing / invalid date",IF(A665="","Missing case ID",IF(COUNTIFS($A$9:$A$1008,A665)&gt;1,"Duplicate case ID",IF(C665&gt;TODAY(),"Future incident date",IF(OR(E665="",F665="",G665="",H665="",I665="",J665=""),"Complete required fields",IF(OR(AND(E665&lt;&gt;"",COUNTIFS(Setup!$F$13:$F$212,E665)=0),AND(F665&lt;&gt;"",COUNTIFS(Setup!$G$13:$G$212,F665)=0),AND(G665&lt;&gt;"",COUNTIFS(Setup!$H$13:$H$212,G665)=0),AND(H665&lt;&gt;"",COUNTIFS(Setup!$I$13:$I$212,H665)=0),AND(I665&lt;&gt;"",COUNTIFS(Setup!$J$13:$J$212,I665)=0),AND(J665&lt;&gt;"",COUNTIFS(Setup!$K$13:$K$212,J665)=0),AND(K665&lt;&gt;"",COUNTIFS(Setup!$L$13:$L$212,K665)=0),AND(L665&lt;&gt;"",COUNTIFS(Setup!$M$13:$M$212,L665)=0),AND(M665&lt;&gt;"",COUNTIFS(Setup!$N$13:$N$212,M665)=0),AND(N665&lt;&gt;"",COUNTIFS(Setup!$O$13:$O$212,N665)=0),AND(O665&lt;&gt;"",COUNTIFS(Setup!$P$13:$P$212,O665)=0),AND(P665&lt;&gt;"",COUNTIFS(Setup!$Q$13:$Q$212,P665)=0),AND(V665&lt;&gt;"",COUNTIFS(Setup!$R$13:$R$212,V665)=0),AND(W665&lt;&gt;"",COUNTIFS(Setup!$R$13:$R$212,W665)=0),AND(X665&lt;&gt;"",COUNTIFS(Setup!$S$13:$S$212,X665)=0),AND(Y665&lt;&gt;"",COUNTIFS(Setup!$S$13:$S$212,Y665)=0),AND(Z665&lt;&gt;"",COUNTIFS(Setup!$T$13:$T$212,Z665)=0)),"Use listed categories",IF(J665="Pending","Confirm work-relatedness",IF(COUNTIFS($AI$9:$AI$1008,AI665,$C$9:$C$1008,"&lt;&gt;"&amp;C665)&gt;0,"Event dates disagree",IF(OR(AND(Q665&lt;&gt;"",OR(NOT(ISNUMBER(Q665)),Q665&lt;0)),AND(R665&lt;&gt;"",OR(NOT(ISNUMBER(R665)),R665&lt;0)),AND(S665&lt;&gt;"",OR(NOT(ISNUMBER(S665)),S665&lt;0))),"Check days / cost",IF(AND(I665="Lost time",OR(NOT(ISNUMBER(Q665)),Q665&lt;1)),"Enter lost days",IF(AND(I665="Restricted / modified work",OR(NOT(ISNUMBER(R665)),R665&lt;1)),"Enter restricted days",IF(AND(Z665="Closed",NOT(ISNUMBER(AB665))),"Enter closure date",IF(AND(ISNUMBER(AB665),OR(AB665&lt;C665,AB665&gt;TODAY())),"Check closure date","Ready"))))))))))))))</f>
        <v/>
      </c>
    </row>
    <row r="666" spans="1:37" ht="24.95" customHeight="1">
      <c r="A666" s="23"/>
      <c r="B666" s="23"/>
      <c r="C666" s="24"/>
      <c r="D666" s="25"/>
      <c r="E666" s="26"/>
      <c r="F666" s="26"/>
      <c r="G666" s="26"/>
      <c r="H666" s="26"/>
      <c r="I666" s="26"/>
      <c r="J666" s="26"/>
      <c r="K666" s="26"/>
      <c r="L666" s="26"/>
      <c r="M666" s="26"/>
      <c r="N666" s="26"/>
      <c r="O666" s="26"/>
      <c r="P666" s="26"/>
      <c r="Q666" s="27"/>
      <c r="R666" s="27"/>
      <c r="S666" s="28"/>
      <c r="T666" s="26"/>
      <c r="U666" s="26"/>
      <c r="V666" s="26"/>
      <c r="W666" s="26"/>
      <c r="X666" s="26"/>
      <c r="Y666" s="26"/>
      <c r="Z666" s="26"/>
      <c r="AA666" s="26"/>
      <c r="AB666" s="24"/>
      <c r="AC666" s="26"/>
      <c r="AD666" s="15" t="str">
        <f t="shared" si="60"/>
        <v/>
      </c>
      <c r="AE666" s="16" t="str">
        <f t="shared" si="61"/>
        <v/>
      </c>
      <c r="AF666" s="15" t="str">
        <f t="shared" si="62"/>
        <v/>
      </c>
      <c r="AG666" s="15">
        <f t="shared" si="63"/>
        <v>0</v>
      </c>
      <c r="AH666" s="15">
        <f t="shared" si="64"/>
        <v>0</v>
      </c>
      <c r="AI666" s="15" t="str">
        <f t="shared" si="65"/>
        <v/>
      </c>
      <c r="AJ666" s="15" t="str">
        <f>IF(AI666="","",IF(COUNTIFS($AI$9:AI666,AI666)=1,1,0))</f>
        <v/>
      </c>
      <c r="AK666" s="15" t="str">
        <f ca="1">IF(COUNTA(A666:AC666)=0,"",IF(OR(NOT(ISNUMBER(C666)),C666&lt;1),"Missing / invalid date",IF(A666="","Missing case ID",IF(COUNTIFS($A$9:$A$1008,A666)&gt;1,"Duplicate case ID",IF(C666&gt;TODAY(),"Future incident date",IF(OR(E666="",F666="",G666="",H666="",I666="",J666=""),"Complete required fields",IF(OR(AND(E666&lt;&gt;"",COUNTIFS(Setup!$F$13:$F$212,E666)=0),AND(F666&lt;&gt;"",COUNTIFS(Setup!$G$13:$G$212,F666)=0),AND(G666&lt;&gt;"",COUNTIFS(Setup!$H$13:$H$212,G666)=0),AND(H666&lt;&gt;"",COUNTIFS(Setup!$I$13:$I$212,H666)=0),AND(I666&lt;&gt;"",COUNTIFS(Setup!$J$13:$J$212,I666)=0),AND(J666&lt;&gt;"",COUNTIFS(Setup!$K$13:$K$212,J666)=0),AND(K666&lt;&gt;"",COUNTIFS(Setup!$L$13:$L$212,K666)=0),AND(L666&lt;&gt;"",COUNTIFS(Setup!$M$13:$M$212,L666)=0),AND(M666&lt;&gt;"",COUNTIFS(Setup!$N$13:$N$212,M666)=0),AND(N666&lt;&gt;"",COUNTIFS(Setup!$O$13:$O$212,N666)=0),AND(O666&lt;&gt;"",COUNTIFS(Setup!$P$13:$P$212,O666)=0),AND(P666&lt;&gt;"",COUNTIFS(Setup!$Q$13:$Q$212,P666)=0),AND(V666&lt;&gt;"",COUNTIFS(Setup!$R$13:$R$212,V666)=0),AND(W666&lt;&gt;"",COUNTIFS(Setup!$R$13:$R$212,W666)=0),AND(X666&lt;&gt;"",COUNTIFS(Setup!$S$13:$S$212,X666)=0),AND(Y666&lt;&gt;"",COUNTIFS(Setup!$S$13:$S$212,Y666)=0),AND(Z666&lt;&gt;"",COUNTIFS(Setup!$T$13:$T$212,Z666)=0)),"Use listed categories",IF(J666="Pending","Confirm work-relatedness",IF(COUNTIFS($AI$9:$AI$1008,AI666,$C$9:$C$1008,"&lt;&gt;"&amp;C666)&gt;0,"Event dates disagree",IF(OR(AND(Q666&lt;&gt;"",OR(NOT(ISNUMBER(Q666)),Q666&lt;0)),AND(R666&lt;&gt;"",OR(NOT(ISNUMBER(R666)),R666&lt;0)),AND(S666&lt;&gt;"",OR(NOT(ISNUMBER(S666)),S666&lt;0))),"Check days / cost",IF(AND(I666="Lost time",OR(NOT(ISNUMBER(Q666)),Q666&lt;1)),"Enter lost days",IF(AND(I666="Restricted / modified work",OR(NOT(ISNUMBER(R666)),R666&lt;1)),"Enter restricted days",IF(AND(Z666="Closed",NOT(ISNUMBER(AB666))),"Enter closure date",IF(AND(ISNUMBER(AB666),OR(AB666&lt;C666,AB666&gt;TODAY())),"Check closure date","Ready"))))))))))))))</f>
        <v/>
      </c>
    </row>
    <row r="667" spans="1:37" ht="24.95" customHeight="1">
      <c r="A667" s="17"/>
      <c r="B667" s="17"/>
      <c r="C667" s="18"/>
      <c r="D667" s="19"/>
      <c r="E667" s="20"/>
      <c r="F667" s="20"/>
      <c r="G667" s="20"/>
      <c r="H667" s="20"/>
      <c r="I667" s="20"/>
      <c r="J667" s="20"/>
      <c r="K667" s="20"/>
      <c r="L667" s="20"/>
      <c r="M667" s="20"/>
      <c r="N667" s="20"/>
      <c r="O667" s="20"/>
      <c r="P667" s="20"/>
      <c r="Q667" s="21"/>
      <c r="R667" s="21"/>
      <c r="S667" s="22"/>
      <c r="T667" s="20"/>
      <c r="U667" s="20"/>
      <c r="V667" s="20"/>
      <c r="W667" s="20"/>
      <c r="X667" s="20"/>
      <c r="Y667" s="20"/>
      <c r="Z667" s="20"/>
      <c r="AA667" s="20"/>
      <c r="AB667" s="18"/>
      <c r="AC667" s="20"/>
      <c r="AD667" s="15" t="str">
        <f t="shared" si="60"/>
        <v/>
      </c>
      <c r="AE667" s="16" t="str">
        <f t="shared" si="61"/>
        <v/>
      </c>
      <c r="AF667" s="15" t="str">
        <f t="shared" si="62"/>
        <v/>
      </c>
      <c r="AG667" s="15">
        <f t="shared" si="63"/>
        <v>0</v>
      </c>
      <c r="AH667" s="15">
        <f t="shared" si="64"/>
        <v>0</v>
      </c>
      <c r="AI667" s="15" t="str">
        <f t="shared" si="65"/>
        <v/>
      </c>
      <c r="AJ667" s="15" t="str">
        <f>IF(AI667="","",IF(COUNTIFS($AI$9:AI667,AI667)=1,1,0))</f>
        <v/>
      </c>
      <c r="AK667" s="15" t="str">
        <f ca="1">IF(COUNTA(A667:AC667)=0,"",IF(OR(NOT(ISNUMBER(C667)),C667&lt;1),"Missing / invalid date",IF(A667="","Missing case ID",IF(COUNTIFS($A$9:$A$1008,A667)&gt;1,"Duplicate case ID",IF(C667&gt;TODAY(),"Future incident date",IF(OR(E667="",F667="",G667="",H667="",I667="",J667=""),"Complete required fields",IF(OR(AND(E667&lt;&gt;"",COUNTIFS(Setup!$F$13:$F$212,E667)=0),AND(F667&lt;&gt;"",COUNTIFS(Setup!$G$13:$G$212,F667)=0),AND(G667&lt;&gt;"",COUNTIFS(Setup!$H$13:$H$212,G667)=0),AND(H667&lt;&gt;"",COUNTIFS(Setup!$I$13:$I$212,H667)=0),AND(I667&lt;&gt;"",COUNTIFS(Setup!$J$13:$J$212,I667)=0),AND(J667&lt;&gt;"",COUNTIFS(Setup!$K$13:$K$212,J667)=0),AND(K667&lt;&gt;"",COUNTIFS(Setup!$L$13:$L$212,K667)=0),AND(L667&lt;&gt;"",COUNTIFS(Setup!$M$13:$M$212,L667)=0),AND(M667&lt;&gt;"",COUNTIFS(Setup!$N$13:$N$212,M667)=0),AND(N667&lt;&gt;"",COUNTIFS(Setup!$O$13:$O$212,N667)=0),AND(O667&lt;&gt;"",COUNTIFS(Setup!$P$13:$P$212,O667)=0),AND(P667&lt;&gt;"",COUNTIFS(Setup!$Q$13:$Q$212,P667)=0),AND(V667&lt;&gt;"",COUNTIFS(Setup!$R$13:$R$212,V667)=0),AND(W667&lt;&gt;"",COUNTIFS(Setup!$R$13:$R$212,W667)=0),AND(X667&lt;&gt;"",COUNTIFS(Setup!$S$13:$S$212,X667)=0),AND(Y667&lt;&gt;"",COUNTIFS(Setup!$S$13:$S$212,Y667)=0),AND(Z667&lt;&gt;"",COUNTIFS(Setup!$T$13:$T$212,Z667)=0)),"Use listed categories",IF(J667="Pending","Confirm work-relatedness",IF(COUNTIFS($AI$9:$AI$1008,AI667,$C$9:$C$1008,"&lt;&gt;"&amp;C667)&gt;0,"Event dates disagree",IF(OR(AND(Q667&lt;&gt;"",OR(NOT(ISNUMBER(Q667)),Q667&lt;0)),AND(R667&lt;&gt;"",OR(NOT(ISNUMBER(R667)),R667&lt;0)),AND(S667&lt;&gt;"",OR(NOT(ISNUMBER(S667)),S667&lt;0))),"Check days / cost",IF(AND(I667="Lost time",OR(NOT(ISNUMBER(Q667)),Q667&lt;1)),"Enter lost days",IF(AND(I667="Restricted / modified work",OR(NOT(ISNUMBER(R667)),R667&lt;1)),"Enter restricted days",IF(AND(Z667="Closed",NOT(ISNUMBER(AB667))),"Enter closure date",IF(AND(ISNUMBER(AB667),OR(AB667&lt;C667,AB667&gt;TODAY())),"Check closure date","Ready"))))))))))))))</f>
        <v/>
      </c>
    </row>
    <row r="668" spans="1:37" ht="24.95" customHeight="1">
      <c r="A668" s="23"/>
      <c r="B668" s="23"/>
      <c r="C668" s="24"/>
      <c r="D668" s="25"/>
      <c r="E668" s="26"/>
      <c r="F668" s="26"/>
      <c r="G668" s="26"/>
      <c r="H668" s="26"/>
      <c r="I668" s="26"/>
      <c r="J668" s="26"/>
      <c r="K668" s="26"/>
      <c r="L668" s="26"/>
      <c r="M668" s="26"/>
      <c r="N668" s="26"/>
      <c r="O668" s="26"/>
      <c r="P668" s="26"/>
      <c r="Q668" s="27"/>
      <c r="R668" s="27"/>
      <c r="S668" s="28"/>
      <c r="T668" s="26"/>
      <c r="U668" s="26"/>
      <c r="V668" s="26"/>
      <c r="W668" s="26"/>
      <c r="X668" s="26"/>
      <c r="Y668" s="26"/>
      <c r="Z668" s="26"/>
      <c r="AA668" s="26"/>
      <c r="AB668" s="24"/>
      <c r="AC668" s="26"/>
      <c r="AD668" s="15" t="str">
        <f t="shared" si="60"/>
        <v/>
      </c>
      <c r="AE668" s="16" t="str">
        <f t="shared" si="61"/>
        <v/>
      </c>
      <c r="AF668" s="15" t="str">
        <f t="shared" si="62"/>
        <v/>
      </c>
      <c r="AG668" s="15">
        <f t="shared" si="63"/>
        <v>0</v>
      </c>
      <c r="AH668" s="15">
        <f t="shared" si="64"/>
        <v>0</v>
      </c>
      <c r="AI668" s="15" t="str">
        <f t="shared" si="65"/>
        <v/>
      </c>
      <c r="AJ668" s="15" t="str">
        <f>IF(AI668="","",IF(COUNTIFS($AI$9:AI668,AI668)=1,1,0))</f>
        <v/>
      </c>
      <c r="AK668" s="15" t="str">
        <f ca="1">IF(COUNTA(A668:AC668)=0,"",IF(OR(NOT(ISNUMBER(C668)),C668&lt;1),"Missing / invalid date",IF(A668="","Missing case ID",IF(COUNTIFS($A$9:$A$1008,A668)&gt;1,"Duplicate case ID",IF(C668&gt;TODAY(),"Future incident date",IF(OR(E668="",F668="",G668="",H668="",I668="",J668=""),"Complete required fields",IF(OR(AND(E668&lt;&gt;"",COUNTIFS(Setup!$F$13:$F$212,E668)=0),AND(F668&lt;&gt;"",COUNTIFS(Setup!$G$13:$G$212,F668)=0),AND(G668&lt;&gt;"",COUNTIFS(Setup!$H$13:$H$212,G668)=0),AND(H668&lt;&gt;"",COUNTIFS(Setup!$I$13:$I$212,H668)=0),AND(I668&lt;&gt;"",COUNTIFS(Setup!$J$13:$J$212,I668)=0),AND(J668&lt;&gt;"",COUNTIFS(Setup!$K$13:$K$212,J668)=0),AND(K668&lt;&gt;"",COUNTIFS(Setup!$L$13:$L$212,K668)=0),AND(L668&lt;&gt;"",COUNTIFS(Setup!$M$13:$M$212,L668)=0),AND(M668&lt;&gt;"",COUNTIFS(Setup!$N$13:$N$212,M668)=0),AND(N668&lt;&gt;"",COUNTIFS(Setup!$O$13:$O$212,N668)=0),AND(O668&lt;&gt;"",COUNTIFS(Setup!$P$13:$P$212,O668)=0),AND(P668&lt;&gt;"",COUNTIFS(Setup!$Q$13:$Q$212,P668)=0),AND(V668&lt;&gt;"",COUNTIFS(Setup!$R$13:$R$212,V668)=0),AND(W668&lt;&gt;"",COUNTIFS(Setup!$R$13:$R$212,W668)=0),AND(X668&lt;&gt;"",COUNTIFS(Setup!$S$13:$S$212,X668)=0),AND(Y668&lt;&gt;"",COUNTIFS(Setup!$S$13:$S$212,Y668)=0),AND(Z668&lt;&gt;"",COUNTIFS(Setup!$T$13:$T$212,Z668)=0)),"Use listed categories",IF(J668="Pending","Confirm work-relatedness",IF(COUNTIFS($AI$9:$AI$1008,AI668,$C$9:$C$1008,"&lt;&gt;"&amp;C668)&gt;0,"Event dates disagree",IF(OR(AND(Q668&lt;&gt;"",OR(NOT(ISNUMBER(Q668)),Q668&lt;0)),AND(R668&lt;&gt;"",OR(NOT(ISNUMBER(R668)),R668&lt;0)),AND(S668&lt;&gt;"",OR(NOT(ISNUMBER(S668)),S668&lt;0))),"Check days / cost",IF(AND(I668="Lost time",OR(NOT(ISNUMBER(Q668)),Q668&lt;1)),"Enter lost days",IF(AND(I668="Restricted / modified work",OR(NOT(ISNUMBER(R668)),R668&lt;1)),"Enter restricted days",IF(AND(Z668="Closed",NOT(ISNUMBER(AB668))),"Enter closure date",IF(AND(ISNUMBER(AB668),OR(AB668&lt;C668,AB668&gt;TODAY())),"Check closure date","Ready"))))))))))))))</f>
        <v/>
      </c>
    </row>
    <row r="669" spans="1:37" ht="24.95" customHeight="1">
      <c r="A669" s="17"/>
      <c r="B669" s="17"/>
      <c r="C669" s="18"/>
      <c r="D669" s="19"/>
      <c r="E669" s="20"/>
      <c r="F669" s="20"/>
      <c r="G669" s="20"/>
      <c r="H669" s="20"/>
      <c r="I669" s="20"/>
      <c r="J669" s="20"/>
      <c r="K669" s="20"/>
      <c r="L669" s="20"/>
      <c r="M669" s="20"/>
      <c r="N669" s="20"/>
      <c r="O669" s="20"/>
      <c r="P669" s="20"/>
      <c r="Q669" s="21"/>
      <c r="R669" s="21"/>
      <c r="S669" s="22"/>
      <c r="T669" s="20"/>
      <c r="U669" s="20"/>
      <c r="V669" s="20"/>
      <c r="W669" s="20"/>
      <c r="X669" s="20"/>
      <c r="Y669" s="20"/>
      <c r="Z669" s="20"/>
      <c r="AA669" s="20"/>
      <c r="AB669" s="18"/>
      <c r="AC669" s="20"/>
      <c r="AD669" s="15" t="str">
        <f t="shared" si="60"/>
        <v/>
      </c>
      <c r="AE669" s="16" t="str">
        <f t="shared" si="61"/>
        <v/>
      </c>
      <c r="AF669" s="15" t="str">
        <f t="shared" si="62"/>
        <v/>
      </c>
      <c r="AG669" s="15">
        <f t="shared" si="63"/>
        <v>0</v>
      </c>
      <c r="AH669" s="15">
        <f t="shared" si="64"/>
        <v>0</v>
      </c>
      <c r="AI669" s="15" t="str">
        <f t="shared" si="65"/>
        <v/>
      </c>
      <c r="AJ669" s="15" t="str">
        <f>IF(AI669="","",IF(COUNTIFS($AI$9:AI669,AI669)=1,1,0))</f>
        <v/>
      </c>
      <c r="AK669" s="15" t="str">
        <f ca="1">IF(COUNTA(A669:AC669)=0,"",IF(OR(NOT(ISNUMBER(C669)),C669&lt;1),"Missing / invalid date",IF(A669="","Missing case ID",IF(COUNTIFS($A$9:$A$1008,A669)&gt;1,"Duplicate case ID",IF(C669&gt;TODAY(),"Future incident date",IF(OR(E669="",F669="",G669="",H669="",I669="",J669=""),"Complete required fields",IF(OR(AND(E669&lt;&gt;"",COUNTIFS(Setup!$F$13:$F$212,E669)=0),AND(F669&lt;&gt;"",COUNTIFS(Setup!$G$13:$G$212,F669)=0),AND(G669&lt;&gt;"",COUNTIFS(Setup!$H$13:$H$212,G669)=0),AND(H669&lt;&gt;"",COUNTIFS(Setup!$I$13:$I$212,H669)=0),AND(I669&lt;&gt;"",COUNTIFS(Setup!$J$13:$J$212,I669)=0),AND(J669&lt;&gt;"",COUNTIFS(Setup!$K$13:$K$212,J669)=0),AND(K669&lt;&gt;"",COUNTIFS(Setup!$L$13:$L$212,K669)=0),AND(L669&lt;&gt;"",COUNTIFS(Setup!$M$13:$M$212,L669)=0),AND(M669&lt;&gt;"",COUNTIFS(Setup!$N$13:$N$212,M669)=0),AND(N669&lt;&gt;"",COUNTIFS(Setup!$O$13:$O$212,N669)=0),AND(O669&lt;&gt;"",COUNTIFS(Setup!$P$13:$P$212,O669)=0),AND(P669&lt;&gt;"",COUNTIFS(Setup!$Q$13:$Q$212,P669)=0),AND(V669&lt;&gt;"",COUNTIFS(Setup!$R$13:$R$212,V669)=0),AND(W669&lt;&gt;"",COUNTIFS(Setup!$R$13:$R$212,W669)=0),AND(X669&lt;&gt;"",COUNTIFS(Setup!$S$13:$S$212,X669)=0),AND(Y669&lt;&gt;"",COUNTIFS(Setup!$S$13:$S$212,Y669)=0),AND(Z669&lt;&gt;"",COUNTIFS(Setup!$T$13:$T$212,Z669)=0)),"Use listed categories",IF(J669="Pending","Confirm work-relatedness",IF(COUNTIFS($AI$9:$AI$1008,AI669,$C$9:$C$1008,"&lt;&gt;"&amp;C669)&gt;0,"Event dates disagree",IF(OR(AND(Q669&lt;&gt;"",OR(NOT(ISNUMBER(Q669)),Q669&lt;0)),AND(R669&lt;&gt;"",OR(NOT(ISNUMBER(R669)),R669&lt;0)),AND(S669&lt;&gt;"",OR(NOT(ISNUMBER(S669)),S669&lt;0))),"Check days / cost",IF(AND(I669="Lost time",OR(NOT(ISNUMBER(Q669)),Q669&lt;1)),"Enter lost days",IF(AND(I669="Restricted / modified work",OR(NOT(ISNUMBER(R669)),R669&lt;1)),"Enter restricted days",IF(AND(Z669="Closed",NOT(ISNUMBER(AB669))),"Enter closure date",IF(AND(ISNUMBER(AB669),OR(AB669&lt;C669,AB669&gt;TODAY())),"Check closure date","Ready"))))))))))))))</f>
        <v/>
      </c>
    </row>
    <row r="670" spans="1:37" ht="24.95" customHeight="1">
      <c r="A670" s="23"/>
      <c r="B670" s="23"/>
      <c r="C670" s="24"/>
      <c r="D670" s="25"/>
      <c r="E670" s="26"/>
      <c r="F670" s="26"/>
      <c r="G670" s="26"/>
      <c r="H670" s="26"/>
      <c r="I670" s="26"/>
      <c r="J670" s="26"/>
      <c r="K670" s="26"/>
      <c r="L670" s="26"/>
      <c r="M670" s="26"/>
      <c r="N670" s="26"/>
      <c r="O670" s="26"/>
      <c r="P670" s="26"/>
      <c r="Q670" s="27"/>
      <c r="R670" s="27"/>
      <c r="S670" s="28"/>
      <c r="T670" s="26"/>
      <c r="U670" s="26"/>
      <c r="V670" s="26"/>
      <c r="W670" s="26"/>
      <c r="X670" s="26"/>
      <c r="Y670" s="26"/>
      <c r="Z670" s="26"/>
      <c r="AA670" s="26"/>
      <c r="AB670" s="24"/>
      <c r="AC670" s="26"/>
      <c r="AD670" s="15" t="str">
        <f t="shared" si="60"/>
        <v/>
      </c>
      <c r="AE670" s="16" t="str">
        <f t="shared" si="61"/>
        <v/>
      </c>
      <c r="AF670" s="15" t="str">
        <f t="shared" si="62"/>
        <v/>
      </c>
      <c r="AG670" s="15">
        <f t="shared" si="63"/>
        <v>0</v>
      </c>
      <c r="AH670" s="15">
        <f t="shared" si="64"/>
        <v>0</v>
      </c>
      <c r="AI670" s="15" t="str">
        <f t="shared" si="65"/>
        <v/>
      </c>
      <c r="AJ670" s="15" t="str">
        <f>IF(AI670="","",IF(COUNTIFS($AI$9:AI670,AI670)=1,1,0))</f>
        <v/>
      </c>
      <c r="AK670" s="15" t="str">
        <f ca="1">IF(COUNTA(A670:AC670)=0,"",IF(OR(NOT(ISNUMBER(C670)),C670&lt;1),"Missing / invalid date",IF(A670="","Missing case ID",IF(COUNTIFS($A$9:$A$1008,A670)&gt;1,"Duplicate case ID",IF(C670&gt;TODAY(),"Future incident date",IF(OR(E670="",F670="",G670="",H670="",I670="",J670=""),"Complete required fields",IF(OR(AND(E670&lt;&gt;"",COUNTIFS(Setup!$F$13:$F$212,E670)=0),AND(F670&lt;&gt;"",COUNTIFS(Setup!$G$13:$G$212,F670)=0),AND(G670&lt;&gt;"",COUNTIFS(Setup!$H$13:$H$212,G670)=0),AND(H670&lt;&gt;"",COUNTIFS(Setup!$I$13:$I$212,H670)=0),AND(I670&lt;&gt;"",COUNTIFS(Setup!$J$13:$J$212,I670)=0),AND(J670&lt;&gt;"",COUNTIFS(Setup!$K$13:$K$212,J670)=0),AND(K670&lt;&gt;"",COUNTIFS(Setup!$L$13:$L$212,K670)=0),AND(L670&lt;&gt;"",COUNTIFS(Setup!$M$13:$M$212,L670)=0),AND(M670&lt;&gt;"",COUNTIFS(Setup!$N$13:$N$212,M670)=0),AND(N670&lt;&gt;"",COUNTIFS(Setup!$O$13:$O$212,N670)=0),AND(O670&lt;&gt;"",COUNTIFS(Setup!$P$13:$P$212,O670)=0),AND(P670&lt;&gt;"",COUNTIFS(Setup!$Q$13:$Q$212,P670)=0),AND(V670&lt;&gt;"",COUNTIFS(Setup!$R$13:$R$212,V670)=0),AND(W670&lt;&gt;"",COUNTIFS(Setup!$R$13:$R$212,W670)=0),AND(X670&lt;&gt;"",COUNTIFS(Setup!$S$13:$S$212,X670)=0),AND(Y670&lt;&gt;"",COUNTIFS(Setup!$S$13:$S$212,Y670)=0),AND(Z670&lt;&gt;"",COUNTIFS(Setup!$T$13:$T$212,Z670)=0)),"Use listed categories",IF(J670="Pending","Confirm work-relatedness",IF(COUNTIFS($AI$9:$AI$1008,AI670,$C$9:$C$1008,"&lt;&gt;"&amp;C670)&gt;0,"Event dates disagree",IF(OR(AND(Q670&lt;&gt;"",OR(NOT(ISNUMBER(Q670)),Q670&lt;0)),AND(R670&lt;&gt;"",OR(NOT(ISNUMBER(R670)),R670&lt;0)),AND(S670&lt;&gt;"",OR(NOT(ISNUMBER(S670)),S670&lt;0))),"Check days / cost",IF(AND(I670="Lost time",OR(NOT(ISNUMBER(Q670)),Q670&lt;1)),"Enter lost days",IF(AND(I670="Restricted / modified work",OR(NOT(ISNUMBER(R670)),R670&lt;1)),"Enter restricted days",IF(AND(Z670="Closed",NOT(ISNUMBER(AB670))),"Enter closure date",IF(AND(ISNUMBER(AB670),OR(AB670&lt;C670,AB670&gt;TODAY())),"Check closure date","Ready"))))))))))))))</f>
        <v/>
      </c>
    </row>
    <row r="671" spans="1:37" ht="24.95" customHeight="1">
      <c r="A671" s="17"/>
      <c r="B671" s="17"/>
      <c r="C671" s="18"/>
      <c r="D671" s="19"/>
      <c r="E671" s="20"/>
      <c r="F671" s="20"/>
      <c r="G671" s="20"/>
      <c r="H671" s="20"/>
      <c r="I671" s="20"/>
      <c r="J671" s="20"/>
      <c r="K671" s="20"/>
      <c r="L671" s="20"/>
      <c r="M671" s="20"/>
      <c r="N671" s="20"/>
      <c r="O671" s="20"/>
      <c r="P671" s="20"/>
      <c r="Q671" s="21"/>
      <c r="R671" s="21"/>
      <c r="S671" s="22"/>
      <c r="T671" s="20"/>
      <c r="U671" s="20"/>
      <c r="V671" s="20"/>
      <c r="W671" s="20"/>
      <c r="X671" s="20"/>
      <c r="Y671" s="20"/>
      <c r="Z671" s="20"/>
      <c r="AA671" s="20"/>
      <c r="AB671" s="18"/>
      <c r="AC671" s="20"/>
      <c r="AD671" s="15" t="str">
        <f t="shared" si="60"/>
        <v/>
      </c>
      <c r="AE671" s="16" t="str">
        <f t="shared" si="61"/>
        <v/>
      </c>
      <c r="AF671" s="15" t="str">
        <f t="shared" si="62"/>
        <v/>
      </c>
      <c r="AG671" s="15">
        <f t="shared" si="63"/>
        <v>0</v>
      </c>
      <c r="AH671" s="15">
        <f t="shared" si="64"/>
        <v>0</v>
      </c>
      <c r="AI671" s="15" t="str">
        <f t="shared" si="65"/>
        <v/>
      </c>
      <c r="AJ671" s="15" t="str">
        <f>IF(AI671="","",IF(COUNTIFS($AI$9:AI671,AI671)=1,1,0))</f>
        <v/>
      </c>
      <c r="AK671" s="15" t="str">
        <f ca="1">IF(COUNTA(A671:AC671)=0,"",IF(OR(NOT(ISNUMBER(C671)),C671&lt;1),"Missing / invalid date",IF(A671="","Missing case ID",IF(COUNTIFS($A$9:$A$1008,A671)&gt;1,"Duplicate case ID",IF(C671&gt;TODAY(),"Future incident date",IF(OR(E671="",F671="",G671="",H671="",I671="",J671=""),"Complete required fields",IF(OR(AND(E671&lt;&gt;"",COUNTIFS(Setup!$F$13:$F$212,E671)=0),AND(F671&lt;&gt;"",COUNTIFS(Setup!$G$13:$G$212,F671)=0),AND(G671&lt;&gt;"",COUNTIFS(Setup!$H$13:$H$212,G671)=0),AND(H671&lt;&gt;"",COUNTIFS(Setup!$I$13:$I$212,H671)=0),AND(I671&lt;&gt;"",COUNTIFS(Setup!$J$13:$J$212,I671)=0),AND(J671&lt;&gt;"",COUNTIFS(Setup!$K$13:$K$212,J671)=0),AND(K671&lt;&gt;"",COUNTIFS(Setup!$L$13:$L$212,K671)=0),AND(L671&lt;&gt;"",COUNTIFS(Setup!$M$13:$M$212,L671)=0),AND(M671&lt;&gt;"",COUNTIFS(Setup!$N$13:$N$212,M671)=0),AND(N671&lt;&gt;"",COUNTIFS(Setup!$O$13:$O$212,N671)=0),AND(O671&lt;&gt;"",COUNTIFS(Setup!$P$13:$P$212,O671)=0),AND(P671&lt;&gt;"",COUNTIFS(Setup!$Q$13:$Q$212,P671)=0),AND(V671&lt;&gt;"",COUNTIFS(Setup!$R$13:$R$212,V671)=0),AND(W671&lt;&gt;"",COUNTIFS(Setup!$R$13:$R$212,W671)=0),AND(X671&lt;&gt;"",COUNTIFS(Setup!$S$13:$S$212,X671)=0),AND(Y671&lt;&gt;"",COUNTIFS(Setup!$S$13:$S$212,Y671)=0),AND(Z671&lt;&gt;"",COUNTIFS(Setup!$T$13:$T$212,Z671)=0)),"Use listed categories",IF(J671="Pending","Confirm work-relatedness",IF(COUNTIFS($AI$9:$AI$1008,AI671,$C$9:$C$1008,"&lt;&gt;"&amp;C671)&gt;0,"Event dates disagree",IF(OR(AND(Q671&lt;&gt;"",OR(NOT(ISNUMBER(Q671)),Q671&lt;0)),AND(R671&lt;&gt;"",OR(NOT(ISNUMBER(R671)),R671&lt;0)),AND(S671&lt;&gt;"",OR(NOT(ISNUMBER(S671)),S671&lt;0))),"Check days / cost",IF(AND(I671="Lost time",OR(NOT(ISNUMBER(Q671)),Q671&lt;1)),"Enter lost days",IF(AND(I671="Restricted / modified work",OR(NOT(ISNUMBER(R671)),R671&lt;1)),"Enter restricted days",IF(AND(Z671="Closed",NOT(ISNUMBER(AB671))),"Enter closure date",IF(AND(ISNUMBER(AB671),OR(AB671&lt;C671,AB671&gt;TODAY())),"Check closure date","Ready"))))))))))))))</f>
        <v/>
      </c>
    </row>
    <row r="672" spans="1:37" ht="24.95" customHeight="1">
      <c r="A672" s="23"/>
      <c r="B672" s="23"/>
      <c r="C672" s="24"/>
      <c r="D672" s="25"/>
      <c r="E672" s="26"/>
      <c r="F672" s="26"/>
      <c r="G672" s="26"/>
      <c r="H672" s="26"/>
      <c r="I672" s="26"/>
      <c r="J672" s="26"/>
      <c r="K672" s="26"/>
      <c r="L672" s="26"/>
      <c r="M672" s="26"/>
      <c r="N672" s="26"/>
      <c r="O672" s="26"/>
      <c r="P672" s="26"/>
      <c r="Q672" s="27"/>
      <c r="R672" s="27"/>
      <c r="S672" s="28"/>
      <c r="T672" s="26"/>
      <c r="U672" s="26"/>
      <c r="V672" s="26"/>
      <c r="W672" s="26"/>
      <c r="X672" s="26"/>
      <c r="Y672" s="26"/>
      <c r="Z672" s="26"/>
      <c r="AA672" s="26"/>
      <c r="AB672" s="24"/>
      <c r="AC672" s="26"/>
      <c r="AD672" s="15" t="str">
        <f t="shared" si="60"/>
        <v/>
      </c>
      <c r="AE672" s="16" t="str">
        <f t="shared" si="61"/>
        <v/>
      </c>
      <c r="AF672" s="15" t="str">
        <f t="shared" si="62"/>
        <v/>
      </c>
      <c r="AG672" s="15">
        <f t="shared" si="63"/>
        <v>0</v>
      </c>
      <c r="AH672" s="15">
        <f t="shared" si="64"/>
        <v>0</v>
      </c>
      <c r="AI672" s="15" t="str">
        <f t="shared" si="65"/>
        <v/>
      </c>
      <c r="AJ672" s="15" t="str">
        <f>IF(AI672="","",IF(COUNTIFS($AI$9:AI672,AI672)=1,1,0))</f>
        <v/>
      </c>
      <c r="AK672" s="15" t="str">
        <f ca="1">IF(COUNTA(A672:AC672)=0,"",IF(OR(NOT(ISNUMBER(C672)),C672&lt;1),"Missing / invalid date",IF(A672="","Missing case ID",IF(COUNTIFS($A$9:$A$1008,A672)&gt;1,"Duplicate case ID",IF(C672&gt;TODAY(),"Future incident date",IF(OR(E672="",F672="",G672="",H672="",I672="",J672=""),"Complete required fields",IF(OR(AND(E672&lt;&gt;"",COUNTIFS(Setup!$F$13:$F$212,E672)=0),AND(F672&lt;&gt;"",COUNTIFS(Setup!$G$13:$G$212,F672)=0),AND(G672&lt;&gt;"",COUNTIFS(Setup!$H$13:$H$212,G672)=0),AND(H672&lt;&gt;"",COUNTIFS(Setup!$I$13:$I$212,H672)=0),AND(I672&lt;&gt;"",COUNTIFS(Setup!$J$13:$J$212,I672)=0),AND(J672&lt;&gt;"",COUNTIFS(Setup!$K$13:$K$212,J672)=0),AND(K672&lt;&gt;"",COUNTIFS(Setup!$L$13:$L$212,K672)=0),AND(L672&lt;&gt;"",COUNTIFS(Setup!$M$13:$M$212,L672)=0),AND(M672&lt;&gt;"",COUNTIFS(Setup!$N$13:$N$212,M672)=0),AND(N672&lt;&gt;"",COUNTIFS(Setup!$O$13:$O$212,N672)=0),AND(O672&lt;&gt;"",COUNTIFS(Setup!$P$13:$P$212,O672)=0),AND(P672&lt;&gt;"",COUNTIFS(Setup!$Q$13:$Q$212,P672)=0),AND(V672&lt;&gt;"",COUNTIFS(Setup!$R$13:$R$212,V672)=0),AND(W672&lt;&gt;"",COUNTIFS(Setup!$R$13:$R$212,W672)=0),AND(X672&lt;&gt;"",COUNTIFS(Setup!$S$13:$S$212,X672)=0),AND(Y672&lt;&gt;"",COUNTIFS(Setup!$S$13:$S$212,Y672)=0),AND(Z672&lt;&gt;"",COUNTIFS(Setup!$T$13:$T$212,Z672)=0)),"Use listed categories",IF(J672="Pending","Confirm work-relatedness",IF(COUNTIFS($AI$9:$AI$1008,AI672,$C$9:$C$1008,"&lt;&gt;"&amp;C672)&gt;0,"Event dates disagree",IF(OR(AND(Q672&lt;&gt;"",OR(NOT(ISNUMBER(Q672)),Q672&lt;0)),AND(R672&lt;&gt;"",OR(NOT(ISNUMBER(R672)),R672&lt;0)),AND(S672&lt;&gt;"",OR(NOT(ISNUMBER(S672)),S672&lt;0))),"Check days / cost",IF(AND(I672="Lost time",OR(NOT(ISNUMBER(Q672)),Q672&lt;1)),"Enter lost days",IF(AND(I672="Restricted / modified work",OR(NOT(ISNUMBER(R672)),R672&lt;1)),"Enter restricted days",IF(AND(Z672="Closed",NOT(ISNUMBER(AB672))),"Enter closure date",IF(AND(ISNUMBER(AB672),OR(AB672&lt;C672,AB672&gt;TODAY())),"Check closure date","Ready"))))))))))))))</f>
        <v/>
      </c>
    </row>
    <row r="673" spans="1:37" ht="24.95" customHeight="1">
      <c r="A673" s="17"/>
      <c r="B673" s="17"/>
      <c r="C673" s="18"/>
      <c r="D673" s="19"/>
      <c r="E673" s="20"/>
      <c r="F673" s="20"/>
      <c r="G673" s="20"/>
      <c r="H673" s="20"/>
      <c r="I673" s="20"/>
      <c r="J673" s="20"/>
      <c r="K673" s="20"/>
      <c r="L673" s="20"/>
      <c r="M673" s="20"/>
      <c r="N673" s="20"/>
      <c r="O673" s="20"/>
      <c r="P673" s="20"/>
      <c r="Q673" s="21"/>
      <c r="R673" s="21"/>
      <c r="S673" s="22"/>
      <c r="T673" s="20"/>
      <c r="U673" s="20"/>
      <c r="V673" s="20"/>
      <c r="W673" s="20"/>
      <c r="X673" s="20"/>
      <c r="Y673" s="20"/>
      <c r="Z673" s="20"/>
      <c r="AA673" s="20"/>
      <c r="AB673" s="18"/>
      <c r="AC673" s="20"/>
      <c r="AD673" s="15" t="str">
        <f t="shared" si="60"/>
        <v/>
      </c>
      <c r="AE673" s="16" t="str">
        <f t="shared" si="61"/>
        <v/>
      </c>
      <c r="AF673" s="15" t="str">
        <f t="shared" si="62"/>
        <v/>
      </c>
      <c r="AG673" s="15">
        <f t="shared" si="63"/>
        <v>0</v>
      </c>
      <c r="AH673" s="15">
        <f t="shared" si="64"/>
        <v>0</v>
      </c>
      <c r="AI673" s="15" t="str">
        <f t="shared" si="65"/>
        <v/>
      </c>
      <c r="AJ673" s="15" t="str">
        <f>IF(AI673="","",IF(COUNTIFS($AI$9:AI673,AI673)=1,1,0))</f>
        <v/>
      </c>
      <c r="AK673" s="15" t="str">
        <f ca="1">IF(COUNTA(A673:AC673)=0,"",IF(OR(NOT(ISNUMBER(C673)),C673&lt;1),"Missing / invalid date",IF(A673="","Missing case ID",IF(COUNTIFS($A$9:$A$1008,A673)&gt;1,"Duplicate case ID",IF(C673&gt;TODAY(),"Future incident date",IF(OR(E673="",F673="",G673="",H673="",I673="",J673=""),"Complete required fields",IF(OR(AND(E673&lt;&gt;"",COUNTIFS(Setup!$F$13:$F$212,E673)=0),AND(F673&lt;&gt;"",COUNTIFS(Setup!$G$13:$G$212,F673)=0),AND(G673&lt;&gt;"",COUNTIFS(Setup!$H$13:$H$212,G673)=0),AND(H673&lt;&gt;"",COUNTIFS(Setup!$I$13:$I$212,H673)=0),AND(I673&lt;&gt;"",COUNTIFS(Setup!$J$13:$J$212,I673)=0),AND(J673&lt;&gt;"",COUNTIFS(Setup!$K$13:$K$212,J673)=0),AND(K673&lt;&gt;"",COUNTIFS(Setup!$L$13:$L$212,K673)=0),AND(L673&lt;&gt;"",COUNTIFS(Setup!$M$13:$M$212,L673)=0),AND(M673&lt;&gt;"",COUNTIFS(Setup!$N$13:$N$212,M673)=0),AND(N673&lt;&gt;"",COUNTIFS(Setup!$O$13:$O$212,N673)=0),AND(O673&lt;&gt;"",COUNTIFS(Setup!$P$13:$P$212,O673)=0),AND(P673&lt;&gt;"",COUNTIFS(Setup!$Q$13:$Q$212,P673)=0),AND(V673&lt;&gt;"",COUNTIFS(Setup!$R$13:$R$212,V673)=0),AND(W673&lt;&gt;"",COUNTIFS(Setup!$R$13:$R$212,W673)=0),AND(X673&lt;&gt;"",COUNTIFS(Setup!$S$13:$S$212,X673)=0),AND(Y673&lt;&gt;"",COUNTIFS(Setup!$S$13:$S$212,Y673)=0),AND(Z673&lt;&gt;"",COUNTIFS(Setup!$T$13:$T$212,Z673)=0)),"Use listed categories",IF(J673="Pending","Confirm work-relatedness",IF(COUNTIFS($AI$9:$AI$1008,AI673,$C$9:$C$1008,"&lt;&gt;"&amp;C673)&gt;0,"Event dates disagree",IF(OR(AND(Q673&lt;&gt;"",OR(NOT(ISNUMBER(Q673)),Q673&lt;0)),AND(R673&lt;&gt;"",OR(NOT(ISNUMBER(R673)),R673&lt;0)),AND(S673&lt;&gt;"",OR(NOT(ISNUMBER(S673)),S673&lt;0))),"Check days / cost",IF(AND(I673="Lost time",OR(NOT(ISNUMBER(Q673)),Q673&lt;1)),"Enter lost days",IF(AND(I673="Restricted / modified work",OR(NOT(ISNUMBER(R673)),R673&lt;1)),"Enter restricted days",IF(AND(Z673="Closed",NOT(ISNUMBER(AB673))),"Enter closure date",IF(AND(ISNUMBER(AB673),OR(AB673&lt;C673,AB673&gt;TODAY())),"Check closure date","Ready"))))))))))))))</f>
        <v/>
      </c>
    </row>
    <row r="674" spans="1:37" ht="24.95" customHeight="1">
      <c r="A674" s="23"/>
      <c r="B674" s="23"/>
      <c r="C674" s="24"/>
      <c r="D674" s="25"/>
      <c r="E674" s="26"/>
      <c r="F674" s="26"/>
      <c r="G674" s="26"/>
      <c r="H674" s="26"/>
      <c r="I674" s="26"/>
      <c r="J674" s="26"/>
      <c r="K674" s="26"/>
      <c r="L674" s="26"/>
      <c r="M674" s="26"/>
      <c r="N674" s="26"/>
      <c r="O674" s="26"/>
      <c r="P674" s="26"/>
      <c r="Q674" s="27"/>
      <c r="R674" s="27"/>
      <c r="S674" s="28"/>
      <c r="T674" s="26"/>
      <c r="U674" s="26"/>
      <c r="V674" s="26"/>
      <c r="W674" s="26"/>
      <c r="X674" s="26"/>
      <c r="Y674" s="26"/>
      <c r="Z674" s="26"/>
      <c r="AA674" s="26"/>
      <c r="AB674" s="24"/>
      <c r="AC674" s="26"/>
      <c r="AD674" s="15" t="str">
        <f t="shared" si="60"/>
        <v/>
      </c>
      <c r="AE674" s="16" t="str">
        <f t="shared" si="61"/>
        <v/>
      </c>
      <c r="AF674" s="15" t="str">
        <f t="shared" si="62"/>
        <v/>
      </c>
      <c r="AG674" s="15">
        <f t="shared" si="63"/>
        <v>0</v>
      </c>
      <c r="AH674" s="15">
        <f t="shared" si="64"/>
        <v>0</v>
      </c>
      <c r="AI674" s="15" t="str">
        <f t="shared" si="65"/>
        <v/>
      </c>
      <c r="AJ674" s="15" t="str">
        <f>IF(AI674="","",IF(COUNTIFS($AI$9:AI674,AI674)=1,1,0))</f>
        <v/>
      </c>
      <c r="AK674" s="15" t="str">
        <f ca="1">IF(COUNTA(A674:AC674)=0,"",IF(OR(NOT(ISNUMBER(C674)),C674&lt;1),"Missing / invalid date",IF(A674="","Missing case ID",IF(COUNTIFS($A$9:$A$1008,A674)&gt;1,"Duplicate case ID",IF(C674&gt;TODAY(),"Future incident date",IF(OR(E674="",F674="",G674="",H674="",I674="",J674=""),"Complete required fields",IF(OR(AND(E674&lt;&gt;"",COUNTIFS(Setup!$F$13:$F$212,E674)=0),AND(F674&lt;&gt;"",COUNTIFS(Setup!$G$13:$G$212,F674)=0),AND(G674&lt;&gt;"",COUNTIFS(Setup!$H$13:$H$212,G674)=0),AND(H674&lt;&gt;"",COUNTIFS(Setup!$I$13:$I$212,H674)=0),AND(I674&lt;&gt;"",COUNTIFS(Setup!$J$13:$J$212,I674)=0),AND(J674&lt;&gt;"",COUNTIFS(Setup!$K$13:$K$212,J674)=0),AND(K674&lt;&gt;"",COUNTIFS(Setup!$L$13:$L$212,K674)=0),AND(L674&lt;&gt;"",COUNTIFS(Setup!$M$13:$M$212,L674)=0),AND(M674&lt;&gt;"",COUNTIFS(Setup!$N$13:$N$212,M674)=0),AND(N674&lt;&gt;"",COUNTIFS(Setup!$O$13:$O$212,N674)=0),AND(O674&lt;&gt;"",COUNTIFS(Setup!$P$13:$P$212,O674)=0),AND(P674&lt;&gt;"",COUNTIFS(Setup!$Q$13:$Q$212,P674)=0),AND(V674&lt;&gt;"",COUNTIFS(Setup!$R$13:$R$212,V674)=0),AND(W674&lt;&gt;"",COUNTIFS(Setup!$R$13:$R$212,W674)=0),AND(X674&lt;&gt;"",COUNTIFS(Setup!$S$13:$S$212,X674)=0),AND(Y674&lt;&gt;"",COUNTIFS(Setup!$S$13:$S$212,Y674)=0),AND(Z674&lt;&gt;"",COUNTIFS(Setup!$T$13:$T$212,Z674)=0)),"Use listed categories",IF(J674="Pending","Confirm work-relatedness",IF(COUNTIFS($AI$9:$AI$1008,AI674,$C$9:$C$1008,"&lt;&gt;"&amp;C674)&gt;0,"Event dates disagree",IF(OR(AND(Q674&lt;&gt;"",OR(NOT(ISNUMBER(Q674)),Q674&lt;0)),AND(R674&lt;&gt;"",OR(NOT(ISNUMBER(R674)),R674&lt;0)),AND(S674&lt;&gt;"",OR(NOT(ISNUMBER(S674)),S674&lt;0))),"Check days / cost",IF(AND(I674="Lost time",OR(NOT(ISNUMBER(Q674)),Q674&lt;1)),"Enter lost days",IF(AND(I674="Restricted / modified work",OR(NOT(ISNUMBER(R674)),R674&lt;1)),"Enter restricted days",IF(AND(Z674="Closed",NOT(ISNUMBER(AB674))),"Enter closure date",IF(AND(ISNUMBER(AB674),OR(AB674&lt;C674,AB674&gt;TODAY())),"Check closure date","Ready"))))))))))))))</f>
        <v/>
      </c>
    </row>
    <row r="675" spans="1:37" ht="24.95" customHeight="1">
      <c r="A675" s="17"/>
      <c r="B675" s="17"/>
      <c r="C675" s="18"/>
      <c r="D675" s="19"/>
      <c r="E675" s="20"/>
      <c r="F675" s="20"/>
      <c r="G675" s="20"/>
      <c r="H675" s="20"/>
      <c r="I675" s="20"/>
      <c r="J675" s="20"/>
      <c r="K675" s="20"/>
      <c r="L675" s="20"/>
      <c r="M675" s="20"/>
      <c r="N675" s="20"/>
      <c r="O675" s="20"/>
      <c r="P675" s="20"/>
      <c r="Q675" s="21"/>
      <c r="R675" s="21"/>
      <c r="S675" s="22"/>
      <c r="T675" s="20"/>
      <c r="U675" s="20"/>
      <c r="V675" s="20"/>
      <c r="W675" s="20"/>
      <c r="X675" s="20"/>
      <c r="Y675" s="20"/>
      <c r="Z675" s="20"/>
      <c r="AA675" s="20"/>
      <c r="AB675" s="18"/>
      <c r="AC675" s="20"/>
      <c r="AD675" s="15" t="str">
        <f t="shared" si="60"/>
        <v/>
      </c>
      <c r="AE675" s="16" t="str">
        <f t="shared" si="61"/>
        <v/>
      </c>
      <c r="AF675" s="15" t="str">
        <f t="shared" si="62"/>
        <v/>
      </c>
      <c r="AG675" s="15">
        <f t="shared" si="63"/>
        <v>0</v>
      </c>
      <c r="AH675" s="15">
        <f t="shared" si="64"/>
        <v>0</v>
      </c>
      <c r="AI675" s="15" t="str">
        <f t="shared" si="65"/>
        <v/>
      </c>
      <c r="AJ675" s="15" t="str">
        <f>IF(AI675="","",IF(COUNTIFS($AI$9:AI675,AI675)=1,1,0))</f>
        <v/>
      </c>
      <c r="AK675" s="15" t="str">
        <f ca="1">IF(COUNTA(A675:AC675)=0,"",IF(OR(NOT(ISNUMBER(C675)),C675&lt;1),"Missing / invalid date",IF(A675="","Missing case ID",IF(COUNTIFS($A$9:$A$1008,A675)&gt;1,"Duplicate case ID",IF(C675&gt;TODAY(),"Future incident date",IF(OR(E675="",F675="",G675="",H675="",I675="",J675=""),"Complete required fields",IF(OR(AND(E675&lt;&gt;"",COUNTIFS(Setup!$F$13:$F$212,E675)=0),AND(F675&lt;&gt;"",COUNTIFS(Setup!$G$13:$G$212,F675)=0),AND(G675&lt;&gt;"",COUNTIFS(Setup!$H$13:$H$212,G675)=0),AND(H675&lt;&gt;"",COUNTIFS(Setup!$I$13:$I$212,H675)=0),AND(I675&lt;&gt;"",COUNTIFS(Setup!$J$13:$J$212,I675)=0),AND(J675&lt;&gt;"",COUNTIFS(Setup!$K$13:$K$212,J675)=0),AND(K675&lt;&gt;"",COUNTIFS(Setup!$L$13:$L$212,K675)=0),AND(L675&lt;&gt;"",COUNTIFS(Setup!$M$13:$M$212,L675)=0),AND(M675&lt;&gt;"",COUNTIFS(Setup!$N$13:$N$212,M675)=0),AND(N675&lt;&gt;"",COUNTIFS(Setup!$O$13:$O$212,N675)=0),AND(O675&lt;&gt;"",COUNTIFS(Setup!$P$13:$P$212,O675)=0),AND(P675&lt;&gt;"",COUNTIFS(Setup!$Q$13:$Q$212,P675)=0),AND(V675&lt;&gt;"",COUNTIFS(Setup!$R$13:$R$212,V675)=0),AND(W675&lt;&gt;"",COUNTIFS(Setup!$R$13:$R$212,W675)=0),AND(X675&lt;&gt;"",COUNTIFS(Setup!$S$13:$S$212,X675)=0),AND(Y675&lt;&gt;"",COUNTIFS(Setup!$S$13:$S$212,Y675)=0),AND(Z675&lt;&gt;"",COUNTIFS(Setup!$T$13:$T$212,Z675)=0)),"Use listed categories",IF(J675="Pending","Confirm work-relatedness",IF(COUNTIFS($AI$9:$AI$1008,AI675,$C$9:$C$1008,"&lt;&gt;"&amp;C675)&gt;0,"Event dates disagree",IF(OR(AND(Q675&lt;&gt;"",OR(NOT(ISNUMBER(Q675)),Q675&lt;0)),AND(R675&lt;&gt;"",OR(NOT(ISNUMBER(R675)),R675&lt;0)),AND(S675&lt;&gt;"",OR(NOT(ISNUMBER(S675)),S675&lt;0))),"Check days / cost",IF(AND(I675="Lost time",OR(NOT(ISNUMBER(Q675)),Q675&lt;1)),"Enter lost days",IF(AND(I675="Restricted / modified work",OR(NOT(ISNUMBER(R675)),R675&lt;1)),"Enter restricted days",IF(AND(Z675="Closed",NOT(ISNUMBER(AB675))),"Enter closure date",IF(AND(ISNUMBER(AB675),OR(AB675&lt;C675,AB675&gt;TODAY())),"Check closure date","Ready"))))))))))))))</f>
        <v/>
      </c>
    </row>
    <row r="676" spans="1:37" ht="24.95" customHeight="1">
      <c r="A676" s="23"/>
      <c r="B676" s="23"/>
      <c r="C676" s="24"/>
      <c r="D676" s="25"/>
      <c r="E676" s="26"/>
      <c r="F676" s="26"/>
      <c r="G676" s="26"/>
      <c r="H676" s="26"/>
      <c r="I676" s="26"/>
      <c r="J676" s="26"/>
      <c r="K676" s="26"/>
      <c r="L676" s="26"/>
      <c r="M676" s="26"/>
      <c r="N676" s="26"/>
      <c r="O676" s="26"/>
      <c r="P676" s="26"/>
      <c r="Q676" s="27"/>
      <c r="R676" s="27"/>
      <c r="S676" s="28"/>
      <c r="T676" s="26"/>
      <c r="U676" s="26"/>
      <c r="V676" s="26"/>
      <c r="W676" s="26"/>
      <c r="X676" s="26"/>
      <c r="Y676" s="26"/>
      <c r="Z676" s="26"/>
      <c r="AA676" s="26"/>
      <c r="AB676" s="24"/>
      <c r="AC676" s="26"/>
      <c r="AD676" s="15" t="str">
        <f t="shared" si="60"/>
        <v/>
      </c>
      <c r="AE676" s="16" t="str">
        <f t="shared" si="61"/>
        <v/>
      </c>
      <c r="AF676" s="15" t="str">
        <f t="shared" si="62"/>
        <v/>
      </c>
      <c r="AG676" s="15">
        <f t="shared" si="63"/>
        <v>0</v>
      </c>
      <c r="AH676" s="15">
        <f t="shared" si="64"/>
        <v>0</v>
      </c>
      <c r="AI676" s="15" t="str">
        <f t="shared" si="65"/>
        <v/>
      </c>
      <c r="AJ676" s="15" t="str">
        <f>IF(AI676="","",IF(COUNTIFS($AI$9:AI676,AI676)=1,1,0))</f>
        <v/>
      </c>
      <c r="AK676" s="15" t="str">
        <f ca="1">IF(COUNTA(A676:AC676)=0,"",IF(OR(NOT(ISNUMBER(C676)),C676&lt;1),"Missing / invalid date",IF(A676="","Missing case ID",IF(COUNTIFS($A$9:$A$1008,A676)&gt;1,"Duplicate case ID",IF(C676&gt;TODAY(),"Future incident date",IF(OR(E676="",F676="",G676="",H676="",I676="",J676=""),"Complete required fields",IF(OR(AND(E676&lt;&gt;"",COUNTIFS(Setup!$F$13:$F$212,E676)=0),AND(F676&lt;&gt;"",COUNTIFS(Setup!$G$13:$G$212,F676)=0),AND(G676&lt;&gt;"",COUNTIFS(Setup!$H$13:$H$212,G676)=0),AND(H676&lt;&gt;"",COUNTIFS(Setup!$I$13:$I$212,H676)=0),AND(I676&lt;&gt;"",COUNTIFS(Setup!$J$13:$J$212,I676)=0),AND(J676&lt;&gt;"",COUNTIFS(Setup!$K$13:$K$212,J676)=0),AND(K676&lt;&gt;"",COUNTIFS(Setup!$L$13:$L$212,K676)=0),AND(L676&lt;&gt;"",COUNTIFS(Setup!$M$13:$M$212,L676)=0),AND(M676&lt;&gt;"",COUNTIFS(Setup!$N$13:$N$212,M676)=0),AND(N676&lt;&gt;"",COUNTIFS(Setup!$O$13:$O$212,N676)=0),AND(O676&lt;&gt;"",COUNTIFS(Setup!$P$13:$P$212,O676)=0),AND(P676&lt;&gt;"",COUNTIFS(Setup!$Q$13:$Q$212,P676)=0),AND(V676&lt;&gt;"",COUNTIFS(Setup!$R$13:$R$212,V676)=0),AND(W676&lt;&gt;"",COUNTIFS(Setup!$R$13:$R$212,W676)=0),AND(X676&lt;&gt;"",COUNTIFS(Setup!$S$13:$S$212,X676)=0),AND(Y676&lt;&gt;"",COUNTIFS(Setup!$S$13:$S$212,Y676)=0),AND(Z676&lt;&gt;"",COUNTIFS(Setup!$T$13:$T$212,Z676)=0)),"Use listed categories",IF(J676="Pending","Confirm work-relatedness",IF(COUNTIFS($AI$9:$AI$1008,AI676,$C$9:$C$1008,"&lt;&gt;"&amp;C676)&gt;0,"Event dates disagree",IF(OR(AND(Q676&lt;&gt;"",OR(NOT(ISNUMBER(Q676)),Q676&lt;0)),AND(R676&lt;&gt;"",OR(NOT(ISNUMBER(R676)),R676&lt;0)),AND(S676&lt;&gt;"",OR(NOT(ISNUMBER(S676)),S676&lt;0))),"Check days / cost",IF(AND(I676="Lost time",OR(NOT(ISNUMBER(Q676)),Q676&lt;1)),"Enter lost days",IF(AND(I676="Restricted / modified work",OR(NOT(ISNUMBER(R676)),R676&lt;1)),"Enter restricted days",IF(AND(Z676="Closed",NOT(ISNUMBER(AB676))),"Enter closure date",IF(AND(ISNUMBER(AB676),OR(AB676&lt;C676,AB676&gt;TODAY())),"Check closure date","Ready"))))))))))))))</f>
        <v/>
      </c>
    </row>
    <row r="677" spans="1:37" ht="24.95" customHeight="1">
      <c r="A677" s="17"/>
      <c r="B677" s="17"/>
      <c r="C677" s="18"/>
      <c r="D677" s="19"/>
      <c r="E677" s="20"/>
      <c r="F677" s="20"/>
      <c r="G677" s="20"/>
      <c r="H677" s="20"/>
      <c r="I677" s="20"/>
      <c r="J677" s="20"/>
      <c r="K677" s="20"/>
      <c r="L677" s="20"/>
      <c r="M677" s="20"/>
      <c r="N677" s="20"/>
      <c r="O677" s="20"/>
      <c r="P677" s="20"/>
      <c r="Q677" s="21"/>
      <c r="R677" s="21"/>
      <c r="S677" s="22"/>
      <c r="T677" s="20"/>
      <c r="U677" s="20"/>
      <c r="V677" s="20"/>
      <c r="W677" s="20"/>
      <c r="X677" s="20"/>
      <c r="Y677" s="20"/>
      <c r="Z677" s="20"/>
      <c r="AA677" s="20"/>
      <c r="AB677" s="18"/>
      <c r="AC677" s="20"/>
      <c r="AD677" s="15" t="str">
        <f t="shared" si="60"/>
        <v/>
      </c>
      <c r="AE677" s="16" t="str">
        <f t="shared" si="61"/>
        <v/>
      </c>
      <c r="AF677" s="15" t="str">
        <f t="shared" si="62"/>
        <v/>
      </c>
      <c r="AG677" s="15">
        <f t="shared" si="63"/>
        <v>0</v>
      </c>
      <c r="AH677" s="15">
        <f t="shared" si="64"/>
        <v>0</v>
      </c>
      <c r="AI677" s="15" t="str">
        <f t="shared" si="65"/>
        <v/>
      </c>
      <c r="AJ677" s="15" t="str">
        <f>IF(AI677="","",IF(COUNTIFS($AI$9:AI677,AI677)=1,1,0))</f>
        <v/>
      </c>
      <c r="AK677" s="15" t="str">
        <f ca="1">IF(COUNTA(A677:AC677)=0,"",IF(OR(NOT(ISNUMBER(C677)),C677&lt;1),"Missing / invalid date",IF(A677="","Missing case ID",IF(COUNTIFS($A$9:$A$1008,A677)&gt;1,"Duplicate case ID",IF(C677&gt;TODAY(),"Future incident date",IF(OR(E677="",F677="",G677="",H677="",I677="",J677=""),"Complete required fields",IF(OR(AND(E677&lt;&gt;"",COUNTIFS(Setup!$F$13:$F$212,E677)=0),AND(F677&lt;&gt;"",COUNTIFS(Setup!$G$13:$G$212,F677)=0),AND(G677&lt;&gt;"",COUNTIFS(Setup!$H$13:$H$212,G677)=0),AND(H677&lt;&gt;"",COUNTIFS(Setup!$I$13:$I$212,H677)=0),AND(I677&lt;&gt;"",COUNTIFS(Setup!$J$13:$J$212,I677)=0),AND(J677&lt;&gt;"",COUNTIFS(Setup!$K$13:$K$212,J677)=0),AND(K677&lt;&gt;"",COUNTIFS(Setup!$L$13:$L$212,K677)=0),AND(L677&lt;&gt;"",COUNTIFS(Setup!$M$13:$M$212,L677)=0),AND(M677&lt;&gt;"",COUNTIFS(Setup!$N$13:$N$212,M677)=0),AND(N677&lt;&gt;"",COUNTIFS(Setup!$O$13:$O$212,N677)=0),AND(O677&lt;&gt;"",COUNTIFS(Setup!$P$13:$P$212,O677)=0),AND(P677&lt;&gt;"",COUNTIFS(Setup!$Q$13:$Q$212,P677)=0),AND(V677&lt;&gt;"",COUNTIFS(Setup!$R$13:$R$212,V677)=0),AND(W677&lt;&gt;"",COUNTIFS(Setup!$R$13:$R$212,W677)=0),AND(X677&lt;&gt;"",COUNTIFS(Setup!$S$13:$S$212,X677)=0),AND(Y677&lt;&gt;"",COUNTIFS(Setup!$S$13:$S$212,Y677)=0),AND(Z677&lt;&gt;"",COUNTIFS(Setup!$T$13:$T$212,Z677)=0)),"Use listed categories",IF(J677="Pending","Confirm work-relatedness",IF(COUNTIFS($AI$9:$AI$1008,AI677,$C$9:$C$1008,"&lt;&gt;"&amp;C677)&gt;0,"Event dates disagree",IF(OR(AND(Q677&lt;&gt;"",OR(NOT(ISNUMBER(Q677)),Q677&lt;0)),AND(R677&lt;&gt;"",OR(NOT(ISNUMBER(R677)),R677&lt;0)),AND(S677&lt;&gt;"",OR(NOT(ISNUMBER(S677)),S677&lt;0))),"Check days / cost",IF(AND(I677="Lost time",OR(NOT(ISNUMBER(Q677)),Q677&lt;1)),"Enter lost days",IF(AND(I677="Restricted / modified work",OR(NOT(ISNUMBER(R677)),R677&lt;1)),"Enter restricted days",IF(AND(Z677="Closed",NOT(ISNUMBER(AB677))),"Enter closure date",IF(AND(ISNUMBER(AB677),OR(AB677&lt;C677,AB677&gt;TODAY())),"Check closure date","Ready"))))))))))))))</f>
        <v/>
      </c>
    </row>
    <row r="678" spans="1:37" ht="24.95" customHeight="1">
      <c r="A678" s="23"/>
      <c r="B678" s="23"/>
      <c r="C678" s="24"/>
      <c r="D678" s="25"/>
      <c r="E678" s="26"/>
      <c r="F678" s="26"/>
      <c r="G678" s="26"/>
      <c r="H678" s="26"/>
      <c r="I678" s="26"/>
      <c r="J678" s="26"/>
      <c r="K678" s="26"/>
      <c r="L678" s="26"/>
      <c r="M678" s="26"/>
      <c r="N678" s="26"/>
      <c r="O678" s="26"/>
      <c r="P678" s="26"/>
      <c r="Q678" s="27"/>
      <c r="R678" s="27"/>
      <c r="S678" s="28"/>
      <c r="T678" s="26"/>
      <c r="U678" s="26"/>
      <c r="V678" s="26"/>
      <c r="W678" s="26"/>
      <c r="X678" s="26"/>
      <c r="Y678" s="26"/>
      <c r="Z678" s="26"/>
      <c r="AA678" s="26"/>
      <c r="AB678" s="24"/>
      <c r="AC678" s="26"/>
      <c r="AD678" s="15" t="str">
        <f t="shared" si="60"/>
        <v/>
      </c>
      <c r="AE678" s="16" t="str">
        <f t="shared" si="61"/>
        <v/>
      </c>
      <c r="AF678" s="15" t="str">
        <f t="shared" si="62"/>
        <v/>
      </c>
      <c r="AG678" s="15">
        <f t="shared" si="63"/>
        <v>0</v>
      </c>
      <c r="AH678" s="15">
        <f t="shared" si="64"/>
        <v>0</v>
      </c>
      <c r="AI678" s="15" t="str">
        <f t="shared" si="65"/>
        <v/>
      </c>
      <c r="AJ678" s="15" t="str">
        <f>IF(AI678="","",IF(COUNTIFS($AI$9:AI678,AI678)=1,1,0))</f>
        <v/>
      </c>
      <c r="AK678" s="15" t="str">
        <f ca="1">IF(COUNTA(A678:AC678)=0,"",IF(OR(NOT(ISNUMBER(C678)),C678&lt;1),"Missing / invalid date",IF(A678="","Missing case ID",IF(COUNTIFS($A$9:$A$1008,A678)&gt;1,"Duplicate case ID",IF(C678&gt;TODAY(),"Future incident date",IF(OR(E678="",F678="",G678="",H678="",I678="",J678=""),"Complete required fields",IF(OR(AND(E678&lt;&gt;"",COUNTIFS(Setup!$F$13:$F$212,E678)=0),AND(F678&lt;&gt;"",COUNTIFS(Setup!$G$13:$G$212,F678)=0),AND(G678&lt;&gt;"",COUNTIFS(Setup!$H$13:$H$212,G678)=0),AND(H678&lt;&gt;"",COUNTIFS(Setup!$I$13:$I$212,H678)=0),AND(I678&lt;&gt;"",COUNTIFS(Setup!$J$13:$J$212,I678)=0),AND(J678&lt;&gt;"",COUNTIFS(Setup!$K$13:$K$212,J678)=0),AND(K678&lt;&gt;"",COUNTIFS(Setup!$L$13:$L$212,K678)=0),AND(L678&lt;&gt;"",COUNTIFS(Setup!$M$13:$M$212,L678)=0),AND(M678&lt;&gt;"",COUNTIFS(Setup!$N$13:$N$212,M678)=0),AND(N678&lt;&gt;"",COUNTIFS(Setup!$O$13:$O$212,N678)=0),AND(O678&lt;&gt;"",COUNTIFS(Setup!$P$13:$P$212,O678)=0),AND(P678&lt;&gt;"",COUNTIFS(Setup!$Q$13:$Q$212,P678)=0),AND(V678&lt;&gt;"",COUNTIFS(Setup!$R$13:$R$212,V678)=0),AND(W678&lt;&gt;"",COUNTIFS(Setup!$R$13:$R$212,W678)=0),AND(X678&lt;&gt;"",COUNTIFS(Setup!$S$13:$S$212,X678)=0),AND(Y678&lt;&gt;"",COUNTIFS(Setup!$S$13:$S$212,Y678)=0),AND(Z678&lt;&gt;"",COUNTIFS(Setup!$T$13:$T$212,Z678)=0)),"Use listed categories",IF(J678="Pending","Confirm work-relatedness",IF(COUNTIFS($AI$9:$AI$1008,AI678,$C$9:$C$1008,"&lt;&gt;"&amp;C678)&gt;0,"Event dates disagree",IF(OR(AND(Q678&lt;&gt;"",OR(NOT(ISNUMBER(Q678)),Q678&lt;0)),AND(R678&lt;&gt;"",OR(NOT(ISNUMBER(R678)),R678&lt;0)),AND(S678&lt;&gt;"",OR(NOT(ISNUMBER(S678)),S678&lt;0))),"Check days / cost",IF(AND(I678="Lost time",OR(NOT(ISNUMBER(Q678)),Q678&lt;1)),"Enter lost days",IF(AND(I678="Restricted / modified work",OR(NOT(ISNUMBER(R678)),R678&lt;1)),"Enter restricted days",IF(AND(Z678="Closed",NOT(ISNUMBER(AB678))),"Enter closure date",IF(AND(ISNUMBER(AB678),OR(AB678&lt;C678,AB678&gt;TODAY())),"Check closure date","Ready"))))))))))))))</f>
        <v/>
      </c>
    </row>
    <row r="679" spans="1:37" ht="24.95" customHeight="1">
      <c r="A679" s="17"/>
      <c r="B679" s="17"/>
      <c r="C679" s="18"/>
      <c r="D679" s="19"/>
      <c r="E679" s="20"/>
      <c r="F679" s="20"/>
      <c r="G679" s="20"/>
      <c r="H679" s="20"/>
      <c r="I679" s="20"/>
      <c r="J679" s="20"/>
      <c r="K679" s="20"/>
      <c r="L679" s="20"/>
      <c r="M679" s="20"/>
      <c r="N679" s="20"/>
      <c r="O679" s="20"/>
      <c r="P679" s="20"/>
      <c r="Q679" s="21"/>
      <c r="R679" s="21"/>
      <c r="S679" s="22"/>
      <c r="T679" s="20"/>
      <c r="U679" s="20"/>
      <c r="V679" s="20"/>
      <c r="W679" s="20"/>
      <c r="X679" s="20"/>
      <c r="Y679" s="20"/>
      <c r="Z679" s="20"/>
      <c r="AA679" s="20"/>
      <c r="AB679" s="18"/>
      <c r="AC679" s="20"/>
      <c r="AD679" s="15" t="str">
        <f t="shared" si="60"/>
        <v/>
      </c>
      <c r="AE679" s="16" t="str">
        <f t="shared" si="61"/>
        <v/>
      </c>
      <c r="AF679" s="15" t="str">
        <f t="shared" si="62"/>
        <v/>
      </c>
      <c r="AG679" s="15">
        <f t="shared" si="63"/>
        <v>0</v>
      </c>
      <c r="AH679" s="15">
        <f t="shared" si="64"/>
        <v>0</v>
      </c>
      <c r="AI679" s="15" t="str">
        <f t="shared" si="65"/>
        <v/>
      </c>
      <c r="AJ679" s="15" t="str">
        <f>IF(AI679="","",IF(COUNTIFS($AI$9:AI679,AI679)=1,1,0))</f>
        <v/>
      </c>
      <c r="AK679" s="15" t="str">
        <f ca="1">IF(COUNTA(A679:AC679)=0,"",IF(OR(NOT(ISNUMBER(C679)),C679&lt;1),"Missing / invalid date",IF(A679="","Missing case ID",IF(COUNTIFS($A$9:$A$1008,A679)&gt;1,"Duplicate case ID",IF(C679&gt;TODAY(),"Future incident date",IF(OR(E679="",F679="",G679="",H679="",I679="",J679=""),"Complete required fields",IF(OR(AND(E679&lt;&gt;"",COUNTIFS(Setup!$F$13:$F$212,E679)=0),AND(F679&lt;&gt;"",COUNTIFS(Setup!$G$13:$G$212,F679)=0),AND(G679&lt;&gt;"",COUNTIFS(Setup!$H$13:$H$212,G679)=0),AND(H679&lt;&gt;"",COUNTIFS(Setup!$I$13:$I$212,H679)=0),AND(I679&lt;&gt;"",COUNTIFS(Setup!$J$13:$J$212,I679)=0),AND(J679&lt;&gt;"",COUNTIFS(Setup!$K$13:$K$212,J679)=0),AND(K679&lt;&gt;"",COUNTIFS(Setup!$L$13:$L$212,K679)=0),AND(L679&lt;&gt;"",COUNTIFS(Setup!$M$13:$M$212,L679)=0),AND(M679&lt;&gt;"",COUNTIFS(Setup!$N$13:$N$212,M679)=0),AND(N679&lt;&gt;"",COUNTIFS(Setup!$O$13:$O$212,N679)=0),AND(O679&lt;&gt;"",COUNTIFS(Setup!$P$13:$P$212,O679)=0),AND(P679&lt;&gt;"",COUNTIFS(Setup!$Q$13:$Q$212,P679)=0),AND(V679&lt;&gt;"",COUNTIFS(Setup!$R$13:$R$212,V679)=0),AND(W679&lt;&gt;"",COUNTIFS(Setup!$R$13:$R$212,W679)=0),AND(X679&lt;&gt;"",COUNTIFS(Setup!$S$13:$S$212,X679)=0),AND(Y679&lt;&gt;"",COUNTIFS(Setup!$S$13:$S$212,Y679)=0),AND(Z679&lt;&gt;"",COUNTIFS(Setup!$T$13:$T$212,Z679)=0)),"Use listed categories",IF(J679="Pending","Confirm work-relatedness",IF(COUNTIFS($AI$9:$AI$1008,AI679,$C$9:$C$1008,"&lt;&gt;"&amp;C679)&gt;0,"Event dates disagree",IF(OR(AND(Q679&lt;&gt;"",OR(NOT(ISNUMBER(Q679)),Q679&lt;0)),AND(R679&lt;&gt;"",OR(NOT(ISNUMBER(R679)),R679&lt;0)),AND(S679&lt;&gt;"",OR(NOT(ISNUMBER(S679)),S679&lt;0))),"Check days / cost",IF(AND(I679="Lost time",OR(NOT(ISNUMBER(Q679)),Q679&lt;1)),"Enter lost days",IF(AND(I679="Restricted / modified work",OR(NOT(ISNUMBER(R679)),R679&lt;1)),"Enter restricted days",IF(AND(Z679="Closed",NOT(ISNUMBER(AB679))),"Enter closure date",IF(AND(ISNUMBER(AB679),OR(AB679&lt;C679,AB679&gt;TODAY())),"Check closure date","Ready"))))))))))))))</f>
        <v/>
      </c>
    </row>
    <row r="680" spans="1:37" ht="24.95" customHeight="1">
      <c r="A680" s="23"/>
      <c r="B680" s="23"/>
      <c r="C680" s="24"/>
      <c r="D680" s="25"/>
      <c r="E680" s="26"/>
      <c r="F680" s="26"/>
      <c r="G680" s="26"/>
      <c r="H680" s="26"/>
      <c r="I680" s="26"/>
      <c r="J680" s="26"/>
      <c r="K680" s="26"/>
      <c r="L680" s="26"/>
      <c r="M680" s="26"/>
      <c r="N680" s="26"/>
      <c r="O680" s="26"/>
      <c r="P680" s="26"/>
      <c r="Q680" s="27"/>
      <c r="R680" s="27"/>
      <c r="S680" s="28"/>
      <c r="T680" s="26"/>
      <c r="U680" s="26"/>
      <c r="V680" s="26"/>
      <c r="W680" s="26"/>
      <c r="X680" s="26"/>
      <c r="Y680" s="26"/>
      <c r="Z680" s="26"/>
      <c r="AA680" s="26"/>
      <c r="AB680" s="24"/>
      <c r="AC680" s="26"/>
      <c r="AD680" s="15" t="str">
        <f t="shared" si="60"/>
        <v/>
      </c>
      <c r="AE680" s="16" t="str">
        <f t="shared" si="61"/>
        <v/>
      </c>
      <c r="AF680" s="15" t="str">
        <f t="shared" si="62"/>
        <v/>
      </c>
      <c r="AG680" s="15">
        <f t="shared" si="63"/>
        <v>0</v>
      </c>
      <c r="AH680" s="15">
        <f t="shared" si="64"/>
        <v>0</v>
      </c>
      <c r="AI680" s="15" t="str">
        <f t="shared" si="65"/>
        <v/>
      </c>
      <c r="AJ680" s="15" t="str">
        <f>IF(AI680="","",IF(COUNTIFS($AI$9:AI680,AI680)=1,1,0))</f>
        <v/>
      </c>
      <c r="AK680" s="15" t="str">
        <f ca="1">IF(COUNTA(A680:AC680)=0,"",IF(OR(NOT(ISNUMBER(C680)),C680&lt;1),"Missing / invalid date",IF(A680="","Missing case ID",IF(COUNTIFS($A$9:$A$1008,A680)&gt;1,"Duplicate case ID",IF(C680&gt;TODAY(),"Future incident date",IF(OR(E680="",F680="",G680="",H680="",I680="",J680=""),"Complete required fields",IF(OR(AND(E680&lt;&gt;"",COUNTIFS(Setup!$F$13:$F$212,E680)=0),AND(F680&lt;&gt;"",COUNTIFS(Setup!$G$13:$G$212,F680)=0),AND(G680&lt;&gt;"",COUNTIFS(Setup!$H$13:$H$212,G680)=0),AND(H680&lt;&gt;"",COUNTIFS(Setup!$I$13:$I$212,H680)=0),AND(I680&lt;&gt;"",COUNTIFS(Setup!$J$13:$J$212,I680)=0),AND(J680&lt;&gt;"",COUNTIFS(Setup!$K$13:$K$212,J680)=0),AND(K680&lt;&gt;"",COUNTIFS(Setup!$L$13:$L$212,K680)=0),AND(L680&lt;&gt;"",COUNTIFS(Setup!$M$13:$M$212,L680)=0),AND(M680&lt;&gt;"",COUNTIFS(Setup!$N$13:$N$212,M680)=0),AND(N680&lt;&gt;"",COUNTIFS(Setup!$O$13:$O$212,N680)=0),AND(O680&lt;&gt;"",COUNTIFS(Setup!$P$13:$P$212,O680)=0),AND(P680&lt;&gt;"",COUNTIFS(Setup!$Q$13:$Q$212,P680)=0),AND(V680&lt;&gt;"",COUNTIFS(Setup!$R$13:$R$212,V680)=0),AND(W680&lt;&gt;"",COUNTIFS(Setup!$R$13:$R$212,W680)=0),AND(X680&lt;&gt;"",COUNTIFS(Setup!$S$13:$S$212,X680)=0),AND(Y680&lt;&gt;"",COUNTIFS(Setup!$S$13:$S$212,Y680)=0),AND(Z680&lt;&gt;"",COUNTIFS(Setup!$T$13:$T$212,Z680)=0)),"Use listed categories",IF(J680="Pending","Confirm work-relatedness",IF(COUNTIFS($AI$9:$AI$1008,AI680,$C$9:$C$1008,"&lt;&gt;"&amp;C680)&gt;0,"Event dates disagree",IF(OR(AND(Q680&lt;&gt;"",OR(NOT(ISNUMBER(Q680)),Q680&lt;0)),AND(R680&lt;&gt;"",OR(NOT(ISNUMBER(R680)),R680&lt;0)),AND(S680&lt;&gt;"",OR(NOT(ISNUMBER(S680)),S680&lt;0))),"Check days / cost",IF(AND(I680="Lost time",OR(NOT(ISNUMBER(Q680)),Q680&lt;1)),"Enter lost days",IF(AND(I680="Restricted / modified work",OR(NOT(ISNUMBER(R680)),R680&lt;1)),"Enter restricted days",IF(AND(Z680="Closed",NOT(ISNUMBER(AB680))),"Enter closure date",IF(AND(ISNUMBER(AB680),OR(AB680&lt;C680,AB680&gt;TODAY())),"Check closure date","Ready"))))))))))))))</f>
        <v/>
      </c>
    </row>
    <row r="681" spans="1:37" ht="24.95" customHeight="1">
      <c r="A681" s="17"/>
      <c r="B681" s="17"/>
      <c r="C681" s="18"/>
      <c r="D681" s="19"/>
      <c r="E681" s="20"/>
      <c r="F681" s="20"/>
      <c r="G681" s="20"/>
      <c r="H681" s="20"/>
      <c r="I681" s="20"/>
      <c r="J681" s="20"/>
      <c r="K681" s="20"/>
      <c r="L681" s="20"/>
      <c r="M681" s="20"/>
      <c r="N681" s="20"/>
      <c r="O681" s="20"/>
      <c r="P681" s="20"/>
      <c r="Q681" s="21"/>
      <c r="R681" s="21"/>
      <c r="S681" s="22"/>
      <c r="T681" s="20"/>
      <c r="U681" s="20"/>
      <c r="V681" s="20"/>
      <c r="W681" s="20"/>
      <c r="X681" s="20"/>
      <c r="Y681" s="20"/>
      <c r="Z681" s="20"/>
      <c r="AA681" s="20"/>
      <c r="AB681" s="18"/>
      <c r="AC681" s="20"/>
      <c r="AD681" s="15" t="str">
        <f t="shared" si="60"/>
        <v/>
      </c>
      <c r="AE681" s="16" t="str">
        <f t="shared" si="61"/>
        <v/>
      </c>
      <c r="AF681" s="15" t="str">
        <f t="shared" si="62"/>
        <v/>
      </c>
      <c r="AG681" s="15">
        <f t="shared" si="63"/>
        <v>0</v>
      </c>
      <c r="AH681" s="15">
        <f t="shared" si="64"/>
        <v>0</v>
      </c>
      <c r="AI681" s="15" t="str">
        <f t="shared" si="65"/>
        <v/>
      </c>
      <c r="AJ681" s="15" t="str">
        <f>IF(AI681="","",IF(COUNTIFS($AI$9:AI681,AI681)=1,1,0))</f>
        <v/>
      </c>
      <c r="AK681" s="15" t="str">
        <f ca="1">IF(COUNTA(A681:AC681)=0,"",IF(OR(NOT(ISNUMBER(C681)),C681&lt;1),"Missing / invalid date",IF(A681="","Missing case ID",IF(COUNTIFS($A$9:$A$1008,A681)&gt;1,"Duplicate case ID",IF(C681&gt;TODAY(),"Future incident date",IF(OR(E681="",F681="",G681="",H681="",I681="",J681=""),"Complete required fields",IF(OR(AND(E681&lt;&gt;"",COUNTIFS(Setup!$F$13:$F$212,E681)=0),AND(F681&lt;&gt;"",COUNTIFS(Setup!$G$13:$G$212,F681)=0),AND(G681&lt;&gt;"",COUNTIFS(Setup!$H$13:$H$212,G681)=0),AND(H681&lt;&gt;"",COUNTIFS(Setup!$I$13:$I$212,H681)=0),AND(I681&lt;&gt;"",COUNTIFS(Setup!$J$13:$J$212,I681)=0),AND(J681&lt;&gt;"",COUNTIFS(Setup!$K$13:$K$212,J681)=0),AND(K681&lt;&gt;"",COUNTIFS(Setup!$L$13:$L$212,K681)=0),AND(L681&lt;&gt;"",COUNTIFS(Setup!$M$13:$M$212,L681)=0),AND(M681&lt;&gt;"",COUNTIFS(Setup!$N$13:$N$212,M681)=0),AND(N681&lt;&gt;"",COUNTIFS(Setup!$O$13:$O$212,N681)=0),AND(O681&lt;&gt;"",COUNTIFS(Setup!$P$13:$P$212,O681)=0),AND(P681&lt;&gt;"",COUNTIFS(Setup!$Q$13:$Q$212,P681)=0),AND(V681&lt;&gt;"",COUNTIFS(Setup!$R$13:$R$212,V681)=0),AND(W681&lt;&gt;"",COUNTIFS(Setup!$R$13:$R$212,W681)=0),AND(X681&lt;&gt;"",COUNTIFS(Setup!$S$13:$S$212,X681)=0),AND(Y681&lt;&gt;"",COUNTIFS(Setup!$S$13:$S$212,Y681)=0),AND(Z681&lt;&gt;"",COUNTIFS(Setup!$T$13:$T$212,Z681)=0)),"Use listed categories",IF(J681="Pending","Confirm work-relatedness",IF(COUNTIFS($AI$9:$AI$1008,AI681,$C$9:$C$1008,"&lt;&gt;"&amp;C681)&gt;0,"Event dates disagree",IF(OR(AND(Q681&lt;&gt;"",OR(NOT(ISNUMBER(Q681)),Q681&lt;0)),AND(R681&lt;&gt;"",OR(NOT(ISNUMBER(R681)),R681&lt;0)),AND(S681&lt;&gt;"",OR(NOT(ISNUMBER(S681)),S681&lt;0))),"Check days / cost",IF(AND(I681="Lost time",OR(NOT(ISNUMBER(Q681)),Q681&lt;1)),"Enter lost days",IF(AND(I681="Restricted / modified work",OR(NOT(ISNUMBER(R681)),R681&lt;1)),"Enter restricted days",IF(AND(Z681="Closed",NOT(ISNUMBER(AB681))),"Enter closure date",IF(AND(ISNUMBER(AB681),OR(AB681&lt;C681,AB681&gt;TODAY())),"Check closure date","Ready"))))))))))))))</f>
        <v/>
      </c>
    </row>
    <row r="682" spans="1:37" ht="24.95" customHeight="1">
      <c r="A682" s="23"/>
      <c r="B682" s="23"/>
      <c r="C682" s="24"/>
      <c r="D682" s="25"/>
      <c r="E682" s="26"/>
      <c r="F682" s="26"/>
      <c r="G682" s="26"/>
      <c r="H682" s="26"/>
      <c r="I682" s="26"/>
      <c r="J682" s="26"/>
      <c r="K682" s="26"/>
      <c r="L682" s="26"/>
      <c r="M682" s="26"/>
      <c r="N682" s="26"/>
      <c r="O682" s="26"/>
      <c r="P682" s="26"/>
      <c r="Q682" s="27"/>
      <c r="R682" s="27"/>
      <c r="S682" s="28"/>
      <c r="T682" s="26"/>
      <c r="U682" s="26"/>
      <c r="V682" s="26"/>
      <c r="W682" s="26"/>
      <c r="X682" s="26"/>
      <c r="Y682" s="26"/>
      <c r="Z682" s="26"/>
      <c r="AA682" s="26"/>
      <c r="AB682" s="24"/>
      <c r="AC682" s="26"/>
      <c r="AD682" s="15" t="str">
        <f t="shared" si="60"/>
        <v/>
      </c>
      <c r="AE682" s="16" t="str">
        <f t="shared" si="61"/>
        <v/>
      </c>
      <c r="AF682" s="15" t="str">
        <f t="shared" si="62"/>
        <v/>
      </c>
      <c r="AG682" s="15">
        <f t="shared" si="63"/>
        <v>0</v>
      </c>
      <c r="AH682" s="15">
        <f t="shared" si="64"/>
        <v>0</v>
      </c>
      <c r="AI682" s="15" t="str">
        <f t="shared" si="65"/>
        <v/>
      </c>
      <c r="AJ682" s="15" t="str">
        <f>IF(AI682="","",IF(COUNTIFS($AI$9:AI682,AI682)=1,1,0))</f>
        <v/>
      </c>
      <c r="AK682" s="15" t="str">
        <f ca="1">IF(COUNTA(A682:AC682)=0,"",IF(OR(NOT(ISNUMBER(C682)),C682&lt;1),"Missing / invalid date",IF(A682="","Missing case ID",IF(COUNTIFS($A$9:$A$1008,A682)&gt;1,"Duplicate case ID",IF(C682&gt;TODAY(),"Future incident date",IF(OR(E682="",F682="",G682="",H682="",I682="",J682=""),"Complete required fields",IF(OR(AND(E682&lt;&gt;"",COUNTIFS(Setup!$F$13:$F$212,E682)=0),AND(F682&lt;&gt;"",COUNTIFS(Setup!$G$13:$G$212,F682)=0),AND(G682&lt;&gt;"",COUNTIFS(Setup!$H$13:$H$212,G682)=0),AND(H682&lt;&gt;"",COUNTIFS(Setup!$I$13:$I$212,H682)=0),AND(I682&lt;&gt;"",COUNTIFS(Setup!$J$13:$J$212,I682)=0),AND(J682&lt;&gt;"",COUNTIFS(Setup!$K$13:$K$212,J682)=0),AND(K682&lt;&gt;"",COUNTIFS(Setup!$L$13:$L$212,K682)=0),AND(L682&lt;&gt;"",COUNTIFS(Setup!$M$13:$M$212,L682)=0),AND(M682&lt;&gt;"",COUNTIFS(Setup!$N$13:$N$212,M682)=0),AND(N682&lt;&gt;"",COUNTIFS(Setup!$O$13:$O$212,N682)=0),AND(O682&lt;&gt;"",COUNTIFS(Setup!$P$13:$P$212,O682)=0),AND(P682&lt;&gt;"",COUNTIFS(Setup!$Q$13:$Q$212,P682)=0),AND(V682&lt;&gt;"",COUNTIFS(Setup!$R$13:$R$212,V682)=0),AND(W682&lt;&gt;"",COUNTIFS(Setup!$R$13:$R$212,W682)=0),AND(X682&lt;&gt;"",COUNTIFS(Setup!$S$13:$S$212,X682)=0),AND(Y682&lt;&gt;"",COUNTIFS(Setup!$S$13:$S$212,Y682)=0),AND(Z682&lt;&gt;"",COUNTIFS(Setup!$T$13:$T$212,Z682)=0)),"Use listed categories",IF(J682="Pending","Confirm work-relatedness",IF(COUNTIFS($AI$9:$AI$1008,AI682,$C$9:$C$1008,"&lt;&gt;"&amp;C682)&gt;0,"Event dates disagree",IF(OR(AND(Q682&lt;&gt;"",OR(NOT(ISNUMBER(Q682)),Q682&lt;0)),AND(R682&lt;&gt;"",OR(NOT(ISNUMBER(R682)),R682&lt;0)),AND(S682&lt;&gt;"",OR(NOT(ISNUMBER(S682)),S682&lt;0))),"Check days / cost",IF(AND(I682="Lost time",OR(NOT(ISNUMBER(Q682)),Q682&lt;1)),"Enter lost days",IF(AND(I682="Restricted / modified work",OR(NOT(ISNUMBER(R682)),R682&lt;1)),"Enter restricted days",IF(AND(Z682="Closed",NOT(ISNUMBER(AB682))),"Enter closure date",IF(AND(ISNUMBER(AB682),OR(AB682&lt;C682,AB682&gt;TODAY())),"Check closure date","Ready"))))))))))))))</f>
        <v/>
      </c>
    </row>
    <row r="683" spans="1:37" ht="24.95" customHeight="1">
      <c r="A683" s="17"/>
      <c r="B683" s="17"/>
      <c r="C683" s="18"/>
      <c r="D683" s="19"/>
      <c r="E683" s="20"/>
      <c r="F683" s="20"/>
      <c r="G683" s="20"/>
      <c r="H683" s="20"/>
      <c r="I683" s="20"/>
      <c r="J683" s="20"/>
      <c r="K683" s="20"/>
      <c r="L683" s="20"/>
      <c r="M683" s="20"/>
      <c r="N683" s="20"/>
      <c r="O683" s="20"/>
      <c r="P683" s="20"/>
      <c r="Q683" s="21"/>
      <c r="R683" s="21"/>
      <c r="S683" s="22"/>
      <c r="T683" s="20"/>
      <c r="U683" s="20"/>
      <c r="V683" s="20"/>
      <c r="W683" s="20"/>
      <c r="X683" s="20"/>
      <c r="Y683" s="20"/>
      <c r="Z683" s="20"/>
      <c r="AA683" s="20"/>
      <c r="AB683" s="18"/>
      <c r="AC683" s="20"/>
      <c r="AD683" s="15" t="str">
        <f t="shared" si="60"/>
        <v/>
      </c>
      <c r="AE683" s="16" t="str">
        <f t="shared" si="61"/>
        <v/>
      </c>
      <c r="AF683" s="15" t="str">
        <f t="shared" si="62"/>
        <v/>
      </c>
      <c r="AG683" s="15">
        <f t="shared" si="63"/>
        <v>0</v>
      </c>
      <c r="AH683" s="15">
        <f t="shared" si="64"/>
        <v>0</v>
      </c>
      <c r="AI683" s="15" t="str">
        <f t="shared" si="65"/>
        <v/>
      </c>
      <c r="AJ683" s="15" t="str">
        <f>IF(AI683="","",IF(COUNTIFS($AI$9:AI683,AI683)=1,1,0))</f>
        <v/>
      </c>
      <c r="AK683" s="15" t="str">
        <f ca="1">IF(COUNTA(A683:AC683)=0,"",IF(OR(NOT(ISNUMBER(C683)),C683&lt;1),"Missing / invalid date",IF(A683="","Missing case ID",IF(COUNTIFS($A$9:$A$1008,A683)&gt;1,"Duplicate case ID",IF(C683&gt;TODAY(),"Future incident date",IF(OR(E683="",F683="",G683="",H683="",I683="",J683=""),"Complete required fields",IF(OR(AND(E683&lt;&gt;"",COUNTIFS(Setup!$F$13:$F$212,E683)=0),AND(F683&lt;&gt;"",COUNTIFS(Setup!$G$13:$G$212,F683)=0),AND(G683&lt;&gt;"",COUNTIFS(Setup!$H$13:$H$212,G683)=0),AND(H683&lt;&gt;"",COUNTIFS(Setup!$I$13:$I$212,H683)=0),AND(I683&lt;&gt;"",COUNTIFS(Setup!$J$13:$J$212,I683)=0),AND(J683&lt;&gt;"",COUNTIFS(Setup!$K$13:$K$212,J683)=0),AND(K683&lt;&gt;"",COUNTIFS(Setup!$L$13:$L$212,K683)=0),AND(L683&lt;&gt;"",COUNTIFS(Setup!$M$13:$M$212,L683)=0),AND(M683&lt;&gt;"",COUNTIFS(Setup!$N$13:$N$212,M683)=0),AND(N683&lt;&gt;"",COUNTIFS(Setup!$O$13:$O$212,N683)=0),AND(O683&lt;&gt;"",COUNTIFS(Setup!$P$13:$P$212,O683)=0),AND(P683&lt;&gt;"",COUNTIFS(Setup!$Q$13:$Q$212,P683)=0),AND(V683&lt;&gt;"",COUNTIFS(Setup!$R$13:$R$212,V683)=0),AND(W683&lt;&gt;"",COUNTIFS(Setup!$R$13:$R$212,W683)=0),AND(X683&lt;&gt;"",COUNTIFS(Setup!$S$13:$S$212,X683)=0),AND(Y683&lt;&gt;"",COUNTIFS(Setup!$S$13:$S$212,Y683)=0),AND(Z683&lt;&gt;"",COUNTIFS(Setup!$T$13:$T$212,Z683)=0)),"Use listed categories",IF(J683="Pending","Confirm work-relatedness",IF(COUNTIFS($AI$9:$AI$1008,AI683,$C$9:$C$1008,"&lt;&gt;"&amp;C683)&gt;0,"Event dates disagree",IF(OR(AND(Q683&lt;&gt;"",OR(NOT(ISNUMBER(Q683)),Q683&lt;0)),AND(R683&lt;&gt;"",OR(NOT(ISNUMBER(R683)),R683&lt;0)),AND(S683&lt;&gt;"",OR(NOT(ISNUMBER(S683)),S683&lt;0))),"Check days / cost",IF(AND(I683="Lost time",OR(NOT(ISNUMBER(Q683)),Q683&lt;1)),"Enter lost days",IF(AND(I683="Restricted / modified work",OR(NOT(ISNUMBER(R683)),R683&lt;1)),"Enter restricted days",IF(AND(Z683="Closed",NOT(ISNUMBER(AB683))),"Enter closure date",IF(AND(ISNUMBER(AB683),OR(AB683&lt;C683,AB683&gt;TODAY())),"Check closure date","Ready"))))))))))))))</f>
        <v/>
      </c>
    </row>
    <row r="684" spans="1:37" ht="24.95" customHeight="1">
      <c r="A684" s="23"/>
      <c r="B684" s="23"/>
      <c r="C684" s="24"/>
      <c r="D684" s="25"/>
      <c r="E684" s="26"/>
      <c r="F684" s="26"/>
      <c r="G684" s="26"/>
      <c r="H684" s="26"/>
      <c r="I684" s="26"/>
      <c r="J684" s="26"/>
      <c r="K684" s="26"/>
      <c r="L684" s="26"/>
      <c r="M684" s="26"/>
      <c r="N684" s="26"/>
      <c r="O684" s="26"/>
      <c r="P684" s="26"/>
      <c r="Q684" s="27"/>
      <c r="R684" s="27"/>
      <c r="S684" s="28"/>
      <c r="T684" s="26"/>
      <c r="U684" s="26"/>
      <c r="V684" s="26"/>
      <c r="W684" s="26"/>
      <c r="X684" s="26"/>
      <c r="Y684" s="26"/>
      <c r="Z684" s="26"/>
      <c r="AA684" s="26"/>
      <c r="AB684" s="24"/>
      <c r="AC684" s="26"/>
      <c r="AD684" s="15" t="str">
        <f t="shared" si="60"/>
        <v/>
      </c>
      <c r="AE684" s="16" t="str">
        <f t="shared" si="61"/>
        <v/>
      </c>
      <c r="AF684" s="15" t="str">
        <f t="shared" si="62"/>
        <v/>
      </c>
      <c r="AG684" s="15">
        <f t="shared" si="63"/>
        <v>0</v>
      </c>
      <c r="AH684" s="15">
        <f t="shared" si="64"/>
        <v>0</v>
      </c>
      <c r="AI684" s="15" t="str">
        <f t="shared" si="65"/>
        <v/>
      </c>
      <c r="AJ684" s="15" t="str">
        <f>IF(AI684="","",IF(COUNTIFS($AI$9:AI684,AI684)=1,1,0))</f>
        <v/>
      </c>
      <c r="AK684" s="15" t="str">
        <f ca="1">IF(COUNTA(A684:AC684)=0,"",IF(OR(NOT(ISNUMBER(C684)),C684&lt;1),"Missing / invalid date",IF(A684="","Missing case ID",IF(COUNTIFS($A$9:$A$1008,A684)&gt;1,"Duplicate case ID",IF(C684&gt;TODAY(),"Future incident date",IF(OR(E684="",F684="",G684="",H684="",I684="",J684=""),"Complete required fields",IF(OR(AND(E684&lt;&gt;"",COUNTIFS(Setup!$F$13:$F$212,E684)=0),AND(F684&lt;&gt;"",COUNTIFS(Setup!$G$13:$G$212,F684)=0),AND(G684&lt;&gt;"",COUNTIFS(Setup!$H$13:$H$212,G684)=0),AND(H684&lt;&gt;"",COUNTIFS(Setup!$I$13:$I$212,H684)=0),AND(I684&lt;&gt;"",COUNTIFS(Setup!$J$13:$J$212,I684)=0),AND(J684&lt;&gt;"",COUNTIFS(Setup!$K$13:$K$212,J684)=0),AND(K684&lt;&gt;"",COUNTIFS(Setup!$L$13:$L$212,K684)=0),AND(L684&lt;&gt;"",COUNTIFS(Setup!$M$13:$M$212,L684)=0),AND(M684&lt;&gt;"",COUNTIFS(Setup!$N$13:$N$212,M684)=0),AND(N684&lt;&gt;"",COUNTIFS(Setup!$O$13:$O$212,N684)=0),AND(O684&lt;&gt;"",COUNTIFS(Setup!$P$13:$P$212,O684)=0),AND(P684&lt;&gt;"",COUNTIFS(Setup!$Q$13:$Q$212,P684)=0),AND(V684&lt;&gt;"",COUNTIFS(Setup!$R$13:$R$212,V684)=0),AND(W684&lt;&gt;"",COUNTIFS(Setup!$R$13:$R$212,W684)=0),AND(X684&lt;&gt;"",COUNTIFS(Setup!$S$13:$S$212,X684)=0),AND(Y684&lt;&gt;"",COUNTIFS(Setup!$S$13:$S$212,Y684)=0),AND(Z684&lt;&gt;"",COUNTIFS(Setup!$T$13:$T$212,Z684)=0)),"Use listed categories",IF(J684="Pending","Confirm work-relatedness",IF(COUNTIFS($AI$9:$AI$1008,AI684,$C$9:$C$1008,"&lt;&gt;"&amp;C684)&gt;0,"Event dates disagree",IF(OR(AND(Q684&lt;&gt;"",OR(NOT(ISNUMBER(Q684)),Q684&lt;0)),AND(R684&lt;&gt;"",OR(NOT(ISNUMBER(R684)),R684&lt;0)),AND(S684&lt;&gt;"",OR(NOT(ISNUMBER(S684)),S684&lt;0))),"Check days / cost",IF(AND(I684="Lost time",OR(NOT(ISNUMBER(Q684)),Q684&lt;1)),"Enter lost days",IF(AND(I684="Restricted / modified work",OR(NOT(ISNUMBER(R684)),R684&lt;1)),"Enter restricted days",IF(AND(Z684="Closed",NOT(ISNUMBER(AB684))),"Enter closure date",IF(AND(ISNUMBER(AB684),OR(AB684&lt;C684,AB684&gt;TODAY())),"Check closure date","Ready"))))))))))))))</f>
        <v/>
      </c>
    </row>
    <row r="685" spans="1:37" ht="24.95" customHeight="1">
      <c r="A685" s="17"/>
      <c r="B685" s="17"/>
      <c r="C685" s="18"/>
      <c r="D685" s="19"/>
      <c r="E685" s="20"/>
      <c r="F685" s="20"/>
      <c r="G685" s="20"/>
      <c r="H685" s="20"/>
      <c r="I685" s="20"/>
      <c r="J685" s="20"/>
      <c r="K685" s="20"/>
      <c r="L685" s="20"/>
      <c r="M685" s="20"/>
      <c r="N685" s="20"/>
      <c r="O685" s="20"/>
      <c r="P685" s="20"/>
      <c r="Q685" s="21"/>
      <c r="R685" s="21"/>
      <c r="S685" s="22"/>
      <c r="T685" s="20"/>
      <c r="U685" s="20"/>
      <c r="V685" s="20"/>
      <c r="W685" s="20"/>
      <c r="X685" s="20"/>
      <c r="Y685" s="20"/>
      <c r="Z685" s="20"/>
      <c r="AA685" s="20"/>
      <c r="AB685" s="18"/>
      <c r="AC685" s="20"/>
      <c r="AD685" s="15" t="str">
        <f t="shared" si="60"/>
        <v/>
      </c>
      <c r="AE685" s="16" t="str">
        <f t="shared" si="61"/>
        <v/>
      </c>
      <c r="AF685" s="15" t="str">
        <f t="shared" si="62"/>
        <v/>
      </c>
      <c r="AG685" s="15">
        <f t="shared" si="63"/>
        <v>0</v>
      </c>
      <c r="AH685" s="15">
        <f t="shared" si="64"/>
        <v>0</v>
      </c>
      <c r="AI685" s="15" t="str">
        <f t="shared" si="65"/>
        <v/>
      </c>
      <c r="AJ685" s="15" t="str">
        <f>IF(AI685="","",IF(COUNTIFS($AI$9:AI685,AI685)=1,1,0))</f>
        <v/>
      </c>
      <c r="AK685" s="15" t="str">
        <f ca="1">IF(COUNTA(A685:AC685)=0,"",IF(OR(NOT(ISNUMBER(C685)),C685&lt;1),"Missing / invalid date",IF(A685="","Missing case ID",IF(COUNTIFS($A$9:$A$1008,A685)&gt;1,"Duplicate case ID",IF(C685&gt;TODAY(),"Future incident date",IF(OR(E685="",F685="",G685="",H685="",I685="",J685=""),"Complete required fields",IF(OR(AND(E685&lt;&gt;"",COUNTIFS(Setup!$F$13:$F$212,E685)=0),AND(F685&lt;&gt;"",COUNTIFS(Setup!$G$13:$G$212,F685)=0),AND(G685&lt;&gt;"",COUNTIFS(Setup!$H$13:$H$212,G685)=0),AND(H685&lt;&gt;"",COUNTIFS(Setup!$I$13:$I$212,H685)=0),AND(I685&lt;&gt;"",COUNTIFS(Setup!$J$13:$J$212,I685)=0),AND(J685&lt;&gt;"",COUNTIFS(Setup!$K$13:$K$212,J685)=0),AND(K685&lt;&gt;"",COUNTIFS(Setup!$L$13:$L$212,K685)=0),AND(L685&lt;&gt;"",COUNTIFS(Setup!$M$13:$M$212,L685)=0),AND(M685&lt;&gt;"",COUNTIFS(Setup!$N$13:$N$212,M685)=0),AND(N685&lt;&gt;"",COUNTIFS(Setup!$O$13:$O$212,N685)=0),AND(O685&lt;&gt;"",COUNTIFS(Setup!$P$13:$P$212,O685)=0),AND(P685&lt;&gt;"",COUNTIFS(Setup!$Q$13:$Q$212,P685)=0),AND(V685&lt;&gt;"",COUNTIFS(Setup!$R$13:$R$212,V685)=0),AND(W685&lt;&gt;"",COUNTIFS(Setup!$R$13:$R$212,W685)=0),AND(X685&lt;&gt;"",COUNTIFS(Setup!$S$13:$S$212,X685)=0),AND(Y685&lt;&gt;"",COUNTIFS(Setup!$S$13:$S$212,Y685)=0),AND(Z685&lt;&gt;"",COUNTIFS(Setup!$T$13:$T$212,Z685)=0)),"Use listed categories",IF(J685="Pending","Confirm work-relatedness",IF(COUNTIFS($AI$9:$AI$1008,AI685,$C$9:$C$1008,"&lt;&gt;"&amp;C685)&gt;0,"Event dates disagree",IF(OR(AND(Q685&lt;&gt;"",OR(NOT(ISNUMBER(Q685)),Q685&lt;0)),AND(R685&lt;&gt;"",OR(NOT(ISNUMBER(R685)),R685&lt;0)),AND(S685&lt;&gt;"",OR(NOT(ISNUMBER(S685)),S685&lt;0))),"Check days / cost",IF(AND(I685="Lost time",OR(NOT(ISNUMBER(Q685)),Q685&lt;1)),"Enter lost days",IF(AND(I685="Restricted / modified work",OR(NOT(ISNUMBER(R685)),R685&lt;1)),"Enter restricted days",IF(AND(Z685="Closed",NOT(ISNUMBER(AB685))),"Enter closure date",IF(AND(ISNUMBER(AB685),OR(AB685&lt;C685,AB685&gt;TODAY())),"Check closure date","Ready"))))))))))))))</f>
        <v/>
      </c>
    </row>
    <row r="686" spans="1:37" ht="24.95" customHeight="1">
      <c r="A686" s="23"/>
      <c r="B686" s="23"/>
      <c r="C686" s="24"/>
      <c r="D686" s="25"/>
      <c r="E686" s="26"/>
      <c r="F686" s="26"/>
      <c r="G686" s="26"/>
      <c r="H686" s="26"/>
      <c r="I686" s="26"/>
      <c r="J686" s="26"/>
      <c r="K686" s="26"/>
      <c r="L686" s="26"/>
      <c r="M686" s="26"/>
      <c r="N686" s="26"/>
      <c r="O686" s="26"/>
      <c r="P686" s="26"/>
      <c r="Q686" s="27"/>
      <c r="R686" s="27"/>
      <c r="S686" s="28"/>
      <c r="T686" s="26"/>
      <c r="U686" s="26"/>
      <c r="V686" s="26"/>
      <c r="W686" s="26"/>
      <c r="X686" s="26"/>
      <c r="Y686" s="26"/>
      <c r="Z686" s="26"/>
      <c r="AA686" s="26"/>
      <c r="AB686" s="24"/>
      <c r="AC686" s="26"/>
      <c r="AD686" s="15" t="str">
        <f t="shared" si="60"/>
        <v/>
      </c>
      <c r="AE686" s="16" t="str">
        <f t="shared" si="61"/>
        <v/>
      </c>
      <c r="AF686" s="15" t="str">
        <f t="shared" si="62"/>
        <v/>
      </c>
      <c r="AG686" s="15">
        <f t="shared" si="63"/>
        <v>0</v>
      </c>
      <c r="AH686" s="15">
        <f t="shared" si="64"/>
        <v>0</v>
      </c>
      <c r="AI686" s="15" t="str">
        <f t="shared" si="65"/>
        <v/>
      </c>
      <c r="AJ686" s="15" t="str">
        <f>IF(AI686="","",IF(COUNTIFS($AI$9:AI686,AI686)=1,1,0))</f>
        <v/>
      </c>
      <c r="AK686" s="15" t="str">
        <f ca="1">IF(COUNTA(A686:AC686)=0,"",IF(OR(NOT(ISNUMBER(C686)),C686&lt;1),"Missing / invalid date",IF(A686="","Missing case ID",IF(COUNTIFS($A$9:$A$1008,A686)&gt;1,"Duplicate case ID",IF(C686&gt;TODAY(),"Future incident date",IF(OR(E686="",F686="",G686="",H686="",I686="",J686=""),"Complete required fields",IF(OR(AND(E686&lt;&gt;"",COUNTIFS(Setup!$F$13:$F$212,E686)=0),AND(F686&lt;&gt;"",COUNTIFS(Setup!$G$13:$G$212,F686)=0),AND(G686&lt;&gt;"",COUNTIFS(Setup!$H$13:$H$212,G686)=0),AND(H686&lt;&gt;"",COUNTIFS(Setup!$I$13:$I$212,H686)=0),AND(I686&lt;&gt;"",COUNTIFS(Setup!$J$13:$J$212,I686)=0),AND(J686&lt;&gt;"",COUNTIFS(Setup!$K$13:$K$212,J686)=0),AND(K686&lt;&gt;"",COUNTIFS(Setup!$L$13:$L$212,K686)=0),AND(L686&lt;&gt;"",COUNTIFS(Setup!$M$13:$M$212,L686)=0),AND(M686&lt;&gt;"",COUNTIFS(Setup!$N$13:$N$212,M686)=0),AND(N686&lt;&gt;"",COUNTIFS(Setup!$O$13:$O$212,N686)=0),AND(O686&lt;&gt;"",COUNTIFS(Setup!$P$13:$P$212,O686)=0),AND(P686&lt;&gt;"",COUNTIFS(Setup!$Q$13:$Q$212,P686)=0),AND(V686&lt;&gt;"",COUNTIFS(Setup!$R$13:$R$212,V686)=0),AND(W686&lt;&gt;"",COUNTIFS(Setup!$R$13:$R$212,W686)=0),AND(X686&lt;&gt;"",COUNTIFS(Setup!$S$13:$S$212,X686)=0),AND(Y686&lt;&gt;"",COUNTIFS(Setup!$S$13:$S$212,Y686)=0),AND(Z686&lt;&gt;"",COUNTIFS(Setup!$T$13:$T$212,Z686)=0)),"Use listed categories",IF(J686="Pending","Confirm work-relatedness",IF(COUNTIFS($AI$9:$AI$1008,AI686,$C$9:$C$1008,"&lt;&gt;"&amp;C686)&gt;0,"Event dates disagree",IF(OR(AND(Q686&lt;&gt;"",OR(NOT(ISNUMBER(Q686)),Q686&lt;0)),AND(R686&lt;&gt;"",OR(NOT(ISNUMBER(R686)),R686&lt;0)),AND(S686&lt;&gt;"",OR(NOT(ISNUMBER(S686)),S686&lt;0))),"Check days / cost",IF(AND(I686="Lost time",OR(NOT(ISNUMBER(Q686)),Q686&lt;1)),"Enter lost days",IF(AND(I686="Restricted / modified work",OR(NOT(ISNUMBER(R686)),R686&lt;1)),"Enter restricted days",IF(AND(Z686="Closed",NOT(ISNUMBER(AB686))),"Enter closure date",IF(AND(ISNUMBER(AB686),OR(AB686&lt;C686,AB686&gt;TODAY())),"Check closure date","Ready"))))))))))))))</f>
        <v/>
      </c>
    </row>
    <row r="687" spans="1:37" ht="24.95" customHeight="1">
      <c r="A687" s="17"/>
      <c r="B687" s="17"/>
      <c r="C687" s="18"/>
      <c r="D687" s="19"/>
      <c r="E687" s="20"/>
      <c r="F687" s="20"/>
      <c r="G687" s="20"/>
      <c r="H687" s="20"/>
      <c r="I687" s="20"/>
      <c r="J687" s="20"/>
      <c r="K687" s="20"/>
      <c r="L687" s="20"/>
      <c r="M687" s="20"/>
      <c r="N687" s="20"/>
      <c r="O687" s="20"/>
      <c r="P687" s="20"/>
      <c r="Q687" s="21"/>
      <c r="R687" s="21"/>
      <c r="S687" s="22"/>
      <c r="T687" s="20"/>
      <c r="U687" s="20"/>
      <c r="V687" s="20"/>
      <c r="W687" s="20"/>
      <c r="X687" s="20"/>
      <c r="Y687" s="20"/>
      <c r="Z687" s="20"/>
      <c r="AA687" s="20"/>
      <c r="AB687" s="18"/>
      <c r="AC687" s="20"/>
      <c r="AD687" s="15" t="str">
        <f t="shared" si="60"/>
        <v/>
      </c>
      <c r="AE687" s="16" t="str">
        <f t="shared" si="61"/>
        <v/>
      </c>
      <c r="AF687" s="15" t="str">
        <f t="shared" si="62"/>
        <v/>
      </c>
      <c r="AG687" s="15">
        <f t="shared" si="63"/>
        <v>0</v>
      </c>
      <c r="AH687" s="15">
        <f t="shared" si="64"/>
        <v>0</v>
      </c>
      <c r="AI687" s="15" t="str">
        <f t="shared" si="65"/>
        <v/>
      </c>
      <c r="AJ687" s="15" t="str">
        <f>IF(AI687="","",IF(COUNTIFS($AI$9:AI687,AI687)=1,1,0))</f>
        <v/>
      </c>
      <c r="AK687" s="15" t="str">
        <f ca="1">IF(COUNTA(A687:AC687)=0,"",IF(OR(NOT(ISNUMBER(C687)),C687&lt;1),"Missing / invalid date",IF(A687="","Missing case ID",IF(COUNTIFS($A$9:$A$1008,A687)&gt;1,"Duplicate case ID",IF(C687&gt;TODAY(),"Future incident date",IF(OR(E687="",F687="",G687="",H687="",I687="",J687=""),"Complete required fields",IF(OR(AND(E687&lt;&gt;"",COUNTIFS(Setup!$F$13:$F$212,E687)=0),AND(F687&lt;&gt;"",COUNTIFS(Setup!$G$13:$G$212,F687)=0),AND(G687&lt;&gt;"",COUNTIFS(Setup!$H$13:$H$212,G687)=0),AND(H687&lt;&gt;"",COUNTIFS(Setup!$I$13:$I$212,H687)=0),AND(I687&lt;&gt;"",COUNTIFS(Setup!$J$13:$J$212,I687)=0),AND(J687&lt;&gt;"",COUNTIFS(Setup!$K$13:$K$212,J687)=0),AND(K687&lt;&gt;"",COUNTIFS(Setup!$L$13:$L$212,K687)=0),AND(L687&lt;&gt;"",COUNTIFS(Setup!$M$13:$M$212,L687)=0),AND(M687&lt;&gt;"",COUNTIFS(Setup!$N$13:$N$212,M687)=0),AND(N687&lt;&gt;"",COUNTIFS(Setup!$O$13:$O$212,N687)=0),AND(O687&lt;&gt;"",COUNTIFS(Setup!$P$13:$P$212,O687)=0),AND(P687&lt;&gt;"",COUNTIFS(Setup!$Q$13:$Q$212,P687)=0),AND(V687&lt;&gt;"",COUNTIFS(Setup!$R$13:$R$212,V687)=0),AND(W687&lt;&gt;"",COUNTIFS(Setup!$R$13:$R$212,W687)=0),AND(X687&lt;&gt;"",COUNTIFS(Setup!$S$13:$S$212,X687)=0),AND(Y687&lt;&gt;"",COUNTIFS(Setup!$S$13:$S$212,Y687)=0),AND(Z687&lt;&gt;"",COUNTIFS(Setup!$T$13:$T$212,Z687)=0)),"Use listed categories",IF(J687="Pending","Confirm work-relatedness",IF(COUNTIFS($AI$9:$AI$1008,AI687,$C$9:$C$1008,"&lt;&gt;"&amp;C687)&gt;0,"Event dates disagree",IF(OR(AND(Q687&lt;&gt;"",OR(NOT(ISNUMBER(Q687)),Q687&lt;0)),AND(R687&lt;&gt;"",OR(NOT(ISNUMBER(R687)),R687&lt;0)),AND(S687&lt;&gt;"",OR(NOT(ISNUMBER(S687)),S687&lt;0))),"Check days / cost",IF(AND(I687="Lost time",OR(NOT(ISNUMBER(Q687)),Q687&lt;1)),"Enter lost days",IF(AND(I687="Restricted / modified work",OR(NOT(ISNUMBER(R687)),R687&lt;1)),"Enter restricted days",IF(AND(Z687="Closed",NOT(ISNUMBER(AB687))),"Enter closure date",IF(AND(ISNUMBER(AB687),OR(AB687&lt;C687,AB687&gt;TODAY())),"Check closure date","Ready"))))))))))))))</f>
        <v/>
      </c>
    </row>
    <row r="688" spans="1:37" ht="24.95" customHeight="1">
      <c r="A688" s="23"/>
      <c r="B688" s="23"/>
      <c r="C688" s="24"/>
      <c r="D688" s="25"/>
      <c r="E688" s="26"/>
      <c r="F688" s="26"/>
      <c r="G688" s="26"/>
      <c r="H688" s="26"/>
      <c r="I688" s="26"/>
      <c r="J688" s="26"/>
      <c r="K688" s="26"/>
      <c r="L688" s="26"/>
      <c r="M688" s="26"/>
      <c r="N688" s="26"/>
      <c r="O688" s="26"/>
      <c r="P688" s="26"/>
      <c r="Q688" s="27"/>
      <c r="R688" s="27"/>
      <c r="S688" s="28"/>
      <c r="T688" s="26"/>
      <c r="U688" s="26"/>
      <c r="V688" s="26"/>
      <c r="W688" s="26"/>
      <c r="X688" s="26"/>
      <c r="Y688" s="26"/>
      <c r="Z688" s="26"/>
      <c r="AA688" s="26"/>
      <c r="AB688" s="24"/>
      <c r="AC688" s="26"/>
      <c r="AD688" s="15" t="str">
        <f t="shared" si="60"/>
        <v/>
      </c>
      <c r="AE688" s="16" t="str">
        <f t="shared" si="61"/>
        <v/>
      </c>
      <c r="AF688" s="15" t="str">
        <f t="shared" si="62"/>
        <v/>
      </c>
      <c r="AG688" s="15">
        <f t="shared" si="63"/>
        <v>0</v>
      </c>
      <c r="AH688" s="15">
        <f t="shared" si="64"/>
        <v>0</v>
      </c>
      <c r="AI688" s="15" t="str">
        <f t="shared" si="65"/>
        <v/>
      </c>
      <c r="AJ688" s="15" t="str">
        <f>IF(AI688="","",IF(COUNTIFS($AI$9:AI688,AI688)=1,1,0))</f>
        <v/>
      </c>
      <c r="AK688" s="15" t="str">
        <f ca="1">IF(COUNTA(A688:AC688)=0,"",IF(OR(NOT(ISNUMBER(C688)),C688&lt;1),"Missing / invalid date",IF(A688="","Missing case ID",IF(COUNTIFS($A$9:$A$1008,A688)&gt;1,"Duplicate case ID",IF(C688&gt;TODAY(),"Future incident date",IF(OR(E688="",F688="",G688="",H688="",I688="",J688=""),"Complete required fields",IF(OR(AND(E688&lt;&gt;"",COUNTIFS(Setup!$F$13:$F$212,E688)=0),AND(F688&lt;&gt;"",COUNTIFS(Setup!$G$13:$G$212,F688)=0),AND(G688&lt;&gt;"",COUNTIFS(Setup!$H$13:$H$212,G688)=0),AND(H688&lt;&gt;"",COUNTIFS(Setup!$I$13:$I$212,H688)=0),AND(I688&lt;&gt;"",COUNTIFS(Setup!$J$13:$J$212,I688)=0),AND(J688&lt;&gt;"",COUNTIFS(Setup!$K$13:$K$212,J688)=0),AND(K688&lt;&gt;"",COUNTIFS(Setup!$L$13:$L$212,K688)=0),AND(L688&lt;&gt;"",COUNTIFS(Setup!$M$13:$M$212,L688)=0),AND(M688&lt;&gt;"",COUNTIFS(Setup!$N$13:$N$212,M688)=0),AND(N688&lt;&gt;"",COUNTIFS(Setup!$O$13:$O$212,N688)=0),AND(O688&lt;&gt;"",COUNTIFS(Setup!$P$13:$P$212,O688)=0),AND(P688&lt;&gt;"",COUNTIFS(Setup!$Q$13:$Q$212,P688)=0),AND(V688&lt;&gt;"",COUNTIFS(Setup!$R$13:$R$212,V688)=0),AND(W688&lt;&gt;"",COUNTIFS(Setup!$R$13:$R$212,W688)=0),AND(X688&lt;&gt;"",COUNTIFS(Setup!$S$13:$S$212,X688)=0),AND(Y688&lt;&gt;"",COUNTIFS(Setup!$S$13:$S$212,Y688)=0),AND(Z688&lt;&gt;"",COUNTIFS(Setup!$T$13:$T$212,Z688)=0)),"Use listed categories",IF(J688="Pending","Confirm work-relatedness",IF(COUNTIFS($AI$9:$AI$1008,AI688,$C$9:$C$1008,"&lt;&gt;"&amp;C688)&gt;0,"Event dates disagree",IF(OR(AND(Q688&lt;&gt;"",OR(NOT(ISNUMBER(Q688)),Q688&lt;0)),AND(R688&lt;&gt;"",OR(NOT(ISNUMBER(R688)),R688&lt;0)),AND(S688&lt;&gt;"",OR(NOT(ISNUMBER(S688)),S688&lt;0))),"Check days / cost",IF(AND(I688="Lost time",OR(NOT(ISNUMBER(Q688)),Q688&lt;1)),"Enter lost days",IF(AND(I688="Restricted / modified work",OR(NOT(ISNUMBER(R688)),R688&lt;1)),"Enter restricted days",IF(AND(Z688="Closed",NOT(ISNUMBER(AB688))),"Enter closure date",IF(AND(ISNUMBER(AB688),OR(AB688&lt;C688,AB688&gt;TODAY())),"Check closure date","Ready"))))))))))))))</f>
        <v/>
      </c>
    </row>
    <row r="689" spans="1:37" ht="24.95" customHeight="1">
      <c r="A689" s="17"/>
      <c r="B689" s="17"/>
      <c r="C689" s="18"/>
      <c r="D689" s="19"/>
      <c r="E689" s="20"/>
      <c r="F689" s="20"/>
      <c r="G689" s="20"/>
      <c r="H689" s="20"/>
      <c r="I689" s="20"/>
      <c r="J689" s="20"/>
      <c r="K689" s="20"/>
      <c r="L689" s="20"/>
      <c r="M689" s="20"/>
      <c r="N689" s="20"/>
      <c r="O689" s="20"/>
      <c r="P689" s="20"/>
      <c r="Q689" s="21"/>
      <c r="R689" s="21"/>
      <c r="S689" s="22"/>
      <c r="T689" s="20"/>
      <c r="U689" s="20"/>
      <c r="V689" s="20"/>
      <c r="W689" s="20"/>
      <c r="X689" s="20"/>
      <c r="Y689" s="20"/>
      <c r="Z689" s="20"/>
      <c r="AA689" s="20"/>
      <c r="AB689" s="18"/>
      <c r="AC689" s="20"/>
      <c r="AD689" s="15" t="str">
        <f t="shared" si="60"/>
        <v/>
      </c>
      <c r="AE689" s="16" t="str">
        <f t="shared" si="61"/>
        <v/>
      </c>
      <c r="AF689" s="15" t="str">
        <f t="shared" si="62"/>
        <v/>
      </c>
      <c r="AG689" s="15">
        <f t="shared" si="63"/>
        <v>0</v>
      </c>
      <c r="AH689" s="15">
        <f t="shared" si="64"/>
        <v>0</v>
      </c>
      <c r="AI689" s="15" t="str">
        <f t="shared" si="65"/>
        <v/>
      </c>
      <c r="AJ689" s="15" t="str">
        <f>IF(AI689="","",IF(COUNTIFS($AI$9:AI689,AI689)=1,1,0))</f>
        <v/>
      </c>
      <c r="AK689" s="15" t="str">
        <f ca="1">IF(COUNTA(A689:AC689)=0,"",IF(OR(NOT(ISNUMBER(C689)),C689&lt;1),"Missing / invalid date",IF(A689="","Missing case ID",IF(COUNTIFS($A$9:$A$1008,A689)&gt;1,"Duplicate case ID",IF(C689&gt;TODAY(),"Future incident date",IF(OR(E689="",F689="",G689="",H689="",I689="",J689=""),"Complete required fields",IF(OR(AND(E689&lt;&gt;"",COUNTIFS(Setup!$F$13:$F$212,E689)=0),AND(F689&lt;&gt;"",COUNTIFS(Setup!$G$13:$G$212,F689)=0),AND(G689&lt;&gt;"",COUNTIFS(Setup!$H$13:$H$212,G689)=0),AND(H689&lt;&gt;"",COUNTIFS(Setup!$I$13:$I$212,H689)=0),AND(I689&lt;&gt;"",COUNTIFS(Setup!$J$13:$J$212,I689)=0),AND(J689&lt;&gt;"",COUNTIFS(Setup!$K$13:$K$212,J689)=0),AND(K689&lt;&gt;"",COUNTIFS(Setup!$L$13:$L$212,K689)=0),AND(L689&lt;&gt;"",COUNTIFS(Setup!$M$13:$M$212,L689)=0),AND(M689&lt;&gt;"",COUNTIFS(Setup!$N$13:$N$212,M689)=0),AND(N689&lt;&gt;"",COUNTIFS(Setup!$O$13:$O$212,N689)=0),AND(O689&lt;&gt;"",COUNTIFS(Setup!$P$13:$P$212,O689)=0),AND(P689&lt;&gt;"",COUNTIFS(Setup!$Q$13:$Q$212,P689)=0),AND(V689&lt;&gt;"",COUNTIFS(Setup!$R$13:$R$212,V689)=0),AND(W689&lt;&gt;"",COUNTIFS(Setup!$R$13:$R$212,W689)=0),AND(X689&lt;&gt;"",COUNTIFS(Setup!$S$13:$S$212,X689)=0),AND(Y689&lt;&gt;"",COUNTIFS(Setup!$S$13:$S$212,Y689)=0),AND(Z689&lt;&gt;"",COUNTIFS(Setup!$T$13:$T$212,Z689)=0)),"Use listed categories",IF(J689="Pending","Confirm work-relatedness",IF(COUNTIFS($AI$9:$AI$1008,AI689,$C$9:$C$1008,"&lt;&gt;"&amp;C689)&gt;0,"Event dates disagree",IF(OR(AND(Q689&lt;&gt;"",OR(NOT(ISNUMBER(Q689)),Q689&lt;0)),AND(R689&lt;&gt;"",OR(NOT(ISNUMBER(R689)),R689&lt;0)),AND(S689&lt;&gt;"",OR(NOT(ISNUMBER(S689)),S689&lt;0))),"Check days / cost",IF(AND(I689="Lost time",OR(NOT(ISNUMBER(Q689)),Q689&lt;1)),"Enter lost days",IF(AND(I689="Restricted / modified work",OR(NOT(ISNUMBER(R689)),R689&lt;1)),"Enter restricted days",IF(AND(Z689="Closed",NOT(ISNUMBER(AB689))),"Enter closure date",IF(AND(ISNUMBER(AB689),OR(AB689&lt;C689,AB689&gt;TODAY())),"Check closure date","Ready"))))))))))))))</f>
        <v/>
      </c>
    </row>
    <row r="690" spans="1:37" ht="24.95" customHeight="1">
      <c r="A690" s="23"/>
      <c r="B690" s="23"/>
      <c r="C690" s="24"/>
      <c r="D690" s="25"/>
      <c r="E690" s="26"/>
      <c r="F690" s="26"/>
      <c r="G690" s="26"/>
      <c r="H690" s="26"/>
      <c r="I690" s="26"/>
      <c r="J690" s="26"/>
      <c r="K690" s="26"/>
      <c r="L690" s="26"/>
      <c r="M690" s="26"/>
      <c r="N690" s="26"/>
      <c r="O690" s="26"/>
      <c r="P690" s="26"/>
      <c r="Q690" s="27"/>
      <c r="R690" s="27"/>
      <c r="S690" s="28"/>
      <c r="T690" s="26"/>
      <c r="U690" s="26"/>
      <c r="V690" s="26"/>
      <c r="W690" s="26"/>
      <c r="X690" s="26"/>
      <c r="Y690" s="26"/>
      <c r="Z690" s="26"/>
      <c r="AA690" s="26"/>
      <c r="AB690" s="24"/>
      <c r="AC690" s="26"/>
      <c r="AD690" s="15" t="str">
        <f t="shared" si="60"/>
        <v/>
      </c>
      <c r="AE690" s="16" t="str">
        <f t="shared" si="61"/>
        <v/>
      </c>
      <c r="AF690" s="15" t="str">
        <f t="shared" si="62"/>
        <v/>
      </c>
      <c r="AG690" s="15">
        <f t="shared" si="63"/>
        <v>0</v>
      </c>
      <c r="AH690" s="15">
        <f t="shared" si="64"/>
        <v>0</v>
      </c>
      <c r="AI690" s="15" t="str">
        <f t="shared" si="65"/>
        <v/>
      </c>
      <c r="AJ690" s="15" t="str">
        <f>IF(AI690="","",IF(COUNTIFS($AI$9:AI690,AI690)=1,1,0))</f>
        <v/>
      </c>
      <c r="AK690" s="15" t="str">
        <f ca="1">IF(COUNTA(A690:AC690)=0,"",IF(OR(NOT(ISNUMBER(C690)),C690&lt;1),"Missing / invalid date",IF(A690="","Missing case ID",IF(COUNTIFS($A$9:$A$1008,A690)&gt;1,"Duplicate case ID",IF(C690&gt;TODAY(),"Future incident date",IF(OR(E690="",F690="",G690="",H690="",I690="",J690=""),"Complete required fields",IF(OR(AND(E690&lt;&gt;"",COUNTIFS(Setup!$F$13:$F$212,E690)=0),AND(F690&lt;&gt;"",COUNTIFS(Setup!$G$13:$G$212,F690)=0),AND(G690&lt;&gt;"",COUNTIFS(Setup!$H$13:$H$212,G690)=0),AND(H690&lt;&gt;"",COUNTIFS(Setup!$I$13:$I$212,H690)=0),AND(I690&lt;&gt;"",COUNTIFS(Setup!$J$13:$J$212,I690)=0),AND(J690&lt;&gt;"",COUNTIFS(Setup!$K$13:$K$212,J690)=0),AND(K690&lt;&gt;"",COUNTIFS(Setup!$L$13:$L$212,K690)=0),AND(L690&lt;&gt;"",COUNTIFS(Setup!$M$13:$M$212,L690)=0),AND(M690&lt;&gt;"",COUNTIFS(Setup!$N$13:$N$212,M690)=0),AND(N690&lt;&gt;"",COUNTIFS(Setup!$O$13:$O$212,N690)=0),AND(O690&lt;&gt;"",COUNTIFS(Setup!$P$13:$P$212,O690)=0),AND(P690&lt;&gt;"",COUNTIFS(Setup!$Q$13:$Q$212,P690)=0),AND(V690&lt;&gt;"",COUNTIFS(Setup!$R$13:$R$212,V690)=0),AND(W690&lt;&gt;"",COUNTIFS(Setup!$R$13:$R$212,W690)=0),AND(X690&lt;&gt;"",COUNTIFS(Setup!$S$13:$S$212,X690)=0),AND(Y690&lt;&gt;"",COUNTIFS(Setup!$S$13:$S$212,Y690)=0),AND(Z690&lt;&gt;"",COUNTIFS(Setup!$T$13:$T$212,Z690)=0)),"Use listed categories",IF(J690="Pending","Confirm work-relatedness",IF(COUNTIFS($AI$9:$AI$1008,AI690,$C$9:$C$1008,"&lt;&gt;"&amp;C690)&gt;0,"Event dates disagree",IF(OR(AND(Q690&lt;&gt;"",OR(NOT(ISNUMBER(Q690)),Q690&lt;0)),AND(R690&lt;&gt;"",OR(NOT(ISNUMBER(R690)),R690&lt;0)),AND(S690&lt;&gt;"",OR(NOT(ISNUMBER(S690)),S690&lt;0))),"Check days / cost",IF(AND(I690="Lost time",OR(NOT(ISNUMBER(Q690)),Q690&lt;1)),"Enter lost days",IF(AND(I690="Restricted / modified work",OR(NOT(ISNUMBER(R690)),R690&lt;1)),"Enter restricted days",IF(AND(Z690="Closed",NOT(ISNUMBER(AB690))),"Enter closure date",IF(AND(ISNUMBER(AB690),OR(AB690&lt;C690,AB690&gt;TODAY())),"Check closure date","Ready"))))))))))))))</f>
        <v/>
      </c>
    </row>
    <row r="691" spans="1:37" ht="24.95" customHeight="1">
      <c r="A691" s="17"/>
      <c r="B691" s="17"/>
      <c r="C691" s="18"/>
      <c r="D691" s="19"/>
      <c r="E691" s="20"/>
      <c r="F691" s="20"/>
      <c r="G691" s="20"/>
      <c r="H691" s="20"/>
      <c r="I691" s="20"/>
      <c r="J691" s="20"/>
      <c r="K691" s="20"/>
      <c r="L691" s="20"/>
      <c r="M691" s="20"/>
      <c r="N691" s="20"/>
      <c r="O691" s="20"/>
      <c r="P691" s="20"/>
      <c r="Q691" s="21"/>
      <c r="R691" s="21"/>
      <c r="S691" s="22"/>
      <c r="T691" s="20"/>
      <c r="U691" s="20"/>
      <c r="V691" s="20"/>
      <c r="W691" s="20"/>
      <c r="X691" s="20"/>
      <c r="Y691" s="20"/>
      <c r="Z691" s="20"/>
      <c r="AA691" s="20"/>
      <c r="AB691" s="18"/>
      <c r="AC691" s="20"/>
      <c r="AD691" s="15" t="str">
        <f t="shared" si="60"/>
        <v/>
      </c>
      <c r="AE691" s="16" t="str">
        <f t="shared" si="61"/>
        <v/>
      </c>
      <c r="AF691" s="15" t="str">
        <f t="shared" si="62"/>
        <v/>
      </c>
      <c r="AG691" s="15">
        <f t="shared" si="63"/>
        <v>0</v>
      </c>
      <c r="AH691" s="15">
        <f t="shared" si="64"/>
        <v>0</v>
      </c>
      <c r="AI691" s="15" t="str">
        <f t="shared" si="65"/>
        <v/>
      </c>
      <c r="AJ691" s="15" t="str">
        <f>IF(AI691="","",IF(COUNTIFS($AI$9:AI691,AI691)=1,1,0))</f>
        <v/>
      </c>
      <c r="AK691" s="15" t="str">
        <f ca="1">IF(COUNTA(A691:AC691)=0,"",IF(OR(NOT(ISNUMBER(C691)),C691&lt;1),"Missing / invalid date",IF(A691="","Missing case ID",IF(COUNTIFS($A$9:$A$1008,A691)&gt;1,"Duplicate case ID",IF(C691&gt;TODAY(),"Future incident date",IF(OR(E691="",F691="",G691="",H691="",I691="",J691=""),"Complete required fields",IF(OR(AND(E691&lt;&gt;"",COUNTIFS(Setup!$F$13:$F$212,E691)=0),AND(F691&lt;&gt;"",COUNTIFS(Setup!$G$13:$G$212,F691)=0),AND(G691&lt;&gt;"",COUNTIFS(Setup!$H$13:$H$212,G691)=0),AND(H691&lt;&gt;"",COUNTIFS(Setup!$I$13:$I$212,H691)=0),AND(I691&lt;&gt;"",COUNTIFS(Setup!$J$13:$J$212,I691)=0),AND(J691&lt;&gt;"",COUNTIFS(Setup!$K$13:$K$212,J691)=0),AND(K691&lt;&gt;"",COUNTIFS(Setup!$L$13:$L$212,K691)=0),AND(L691&lt;&gt;"",COUNTIFS(Setup!$M$13:$M$212,L691)=0),AND(M691&lt;&gt;"",COUNTIFS(Setup!$N$13:$N$212,M691)=0),AND(N691&lt;&gt;"",COUNTIFS(Setup!$O$13:$O$212,N691)=0),AND(O691&lt;&gt;"",COUNTIFS(Setup!$P$13:$P$212,O691)=0),AND(P691&lt;&gt;"",COUNTIFS(Setup!$Q$13:$Q$212,P691)=0),AND(V691&lt;&gt;"",COUNTIFS(Setup!$R$13:$R$212,V691)=0),AND(W691&lt;&gt;"",COUNTIFS(Setup!$R$13:$R$212,W691)=0),AND(X691&lt;&gt;"",COUNTIFS(Setup!$S$13:$S$212,X691)=0),AND(Y691&lt;&gt;"",COUNTIFS(Setup!$S$13:$S$212,Y691)=0),AND(Z691&lt;&gt;"",COUNTIFS(Setup!$T$13:$T$212,Z691)=0)),"Use listed categories",IF(J691="Pending","Confirm work-relatedness",IF(COUNTIFS($AI$9:$AI$1008,AI691,$C$9:$C$1008,"&lt;&gt;"&amp;C691)&gt;0,"Event dates disagree",IF(OR(AND(Q691&lt;&gt;"",OR(NOT(ISNUMBER(Q691)),Q691&lt;0)),AND(R691&lt;&gt;"",OR(NOT(ISNUMBER(R691)),R691&lt;0)),AND(S691&lt;&gt;"",OR(NOT(ISNUMBER(S691)),S691&lt;0))),"Check days / cost",IF(AND(I691="Lost time",OR(NOT(ISNUMBER(Q691)),Q691&lt;1)),"Enter lost days",IF(AND(I691="Restricted / modified work",OR(NOT(ISNUMBER(R691)),R691&lt;1)),"Enter restricted days",IF(AND(Z691="Closed",NOT(ISNUMBER(AB691))),"Enter closure date",IF(AND(ISNUMBER(AB691),OR(AB691&lt;C691,AB691&gt;TODAY())),"Check closure date","Ready"))))))))))))))</f>
        <v/>
      </c>
    </row>
    <row r="692" spans="1:37" ht="24.95" customHeight="1">
      <c r="A692" s="23"/>
      <c r="B692" s="23"/>
      <c r="C692" s="24"/>
      <c r="D692" s="25"/>
      <c r="E692" s="26"/>
      <c r="F692" s="26"/>
      <c r="G692" s="26"/>
      <c r="H692" s="26"/>
      <c r="I692" s="26"/>
      <c r="J692" s="26"/>
      <c r="K692" s="26"/>
      <c r="L692" s="26"/>
      <c r="M692" s="26"/>
      <c r="N692" s="26"/>
      <c r="O692" s="26"/>
      <c r="P692" s="26"/>
      <c r="Q692" s="27"/>
      <c r="R692" s="27"/>
      <c r="S692" s="28"/>
      <c r="T692" s="26"/>
      <c r="U692" s="26"/>
      <c r="V692" s="26"/>
      <c r="W692" s="26"/>
      <c r="X692" s="26"/>
      <c r="Y692" s="26"/>
      <c r="Z692" s="26"/>
      <c r="AA692" s="26"/>
      <c r="AB692" s="24"/>
      <c r="AC692" s="26"/>
      <c r="AD692" s="15" t="str">
        <f t="shared" si="60"/>
        <v/>
      </c>
      <c r="AE692" s="16" t="str">
        <f t="shared" si="61"/>
        <v/>
      </c>
      <c r="AF692" s="15" t="str">
        <f t="shared" si="62"/>
        <v/>
      </c>
      <c r="AG692" s="15">
        <f t="shared" si="63"/>
        <v>0</v>
      </c>
      <c r="AH692" s="15">
        <f t="shared" si="64"/>
        <v>0</v>
      </c>
      <c r="AI692" s="15" t="str">
        <f t="shared" si="65"/>
        <v/>
      </c>
      <c r="AJ692" s="15" t="str">
        <f>IF(AI692="","",IF(COUNTIFS($AI$9:AI692,AI692)=1,1,0))</f>
        <v/>
      </c>
      <c r="AK692" s="15" t="str">
        <f ca="1">IF(COUNTA(A692:AC692)=0,"",IF(OR(NOT(ISNUMBER(C692)),C692&lt;1),"Missing / invalid date",IF(A692="","Missing case ID",IF(COUNTIFS($A$9:$A$1008,A692)&gt;1,"Duplicate case ID",IF(C692&gt;TODAY(),"Future incident date",IF(OR(E692="",F692="",G692="",H692="",I692="",J692=""),"Complete required fields",IF(OR(AND(E692&lt;&gt;"",COUNTIFS(Setup!$F$13:$F$212,E692)=0),AND(F692&lt;&gt;"",COUNTIFS(Setup!$G$13:$G$212,F692)=0),AND(G692&lt;&gt;"",COUNTIFS(Setup!$H$13:$H$212,G692)=0),AND(H692&lt;&gt;"",COUNTIFS(Setup!$I$13:$I$212,H692)=0),AND(I692&lt;&gt;"",COUNTIFS(Setup!$J$13:$J$212,I692)=0),AND(J692&lt;&gt;"",COUNTIFS(Setup!$K$13:$K$212,J692)=0),AND(K692&lt;&gt;"",COUNTIFS(Setup!$L$13:$L$212,K692)=0),AND(L692&lt;&gt;"",COUNTIFS(Setup!$M$13:$M$212,L692)=0),AND(M692&lt;&gt;"",COUNTIFS(Setup!$N$13:$N$212,M692)=0),AND(N692&lt;&gt;"",COUNTIFS(Setup!$O$13:$O$212,N692)=0),AND(O692&lt;&gt;"",COUNTIFS(Setup!$P$13:$P$212,O692)=0),AND(P692&lt;&gt;"",COUNTIFS(Setup!$Q$13:$Q$212,P692)=0),AND(V692&lt;&gt;"",COUNTIFS(Setup!$R$13:$R$212,V692)=0),AND(W692&lt;&gt;"",COUNTIFS(Setup!$R$13:$R$212,W692)=0),AND(X692&lt;&gt;"",COUNTIFS(Setup!$S$13:$S$212,X692)=0),AND(Y692&lt;&gt;"",COUNTIFS(Setup!$S$13:$S$212,Y692)=0),AND(Z692&lt;&gt;"",COUNTIFS(Setup!$T$13:$T$212,Z692)=0)),"Use listed categories",IF(J692="Pending","Confirm work-relatedness",IF(COUNTIFS($AI$9:$AI$1008,AI692,$C$9:$C$1008,"&lt;&gt;"&amp;C692)&gt;0,"Event dates disagree",IF(OR(AND(Q692&lt;&gt;"",OR(NOT(ISNUMBER(Q692)),Q692&lt;0)),AND(R692&lt;&gt;"",OR(NOT(ISNUMBER(R692)),R692&lt;0)),AND(S692&lt;&gt;"",OR(NOT(ISNUMBER(S692)),S692&lt;0))),"Check days / cost",IF(AND(I692="Lost time",OR(NOT(ISNUMBER(Q692)),Q692&lt;1)),"Enter lost days",IF(AND(I692="Restricted / modified work",OR(NOT(ISNUMBER(R692)),R692&lt;1)),"Enter restricted days",IF(AND(Z692="Closed",NOT(ISNUMBER(AB692))),"Enter closure date",IF(AND(ISNUMBER(AB692),OR(AB692&lt;C692,AB692&gt;TODAY())),"Check closure date","Ready"))))))))))))))</f>
        <v/>
      </c>
    </row>
    <row r="693" spans="1:37" ht="24.95" customHeight="1">
      <c r="A693" s="17"/>
      <c r="B693" s="17"/>
      <c r="C693" s="18"/>
      <c r="D693" s="19"/>
      <c r="E693" s="20"/>
      <c r="F693" s="20"/>
      <c r="G693" s="20"/>
      <c r="H693" s="20"/>
      <c r="I693" s="20"/>
      <c r="J693" s="20"/>
      <c r="K693" s="20"/>
      <c r="L693" s="20"/>
      <c r="M693" s="20"/>
      <c r="N693" s="20"/>
      <c r="O693" s="20"/>
      <c r="P693" s="20"/>
      <c r="Q693" s="21"/>
      <c r="R693" s="21"/>
      <c r="S693" s="22"/>
      <c r="T693" s="20"/>
      <c r="U693" s="20"/>
      <c r="V693" s="20"/>
      <c r="W693" s="20"/>
      <c r="X693" s="20"/>
      <c r="Y693" s="20"/>
      <c r="Z693" s="20"/>
      <c r="AA693" s="20"/>
      <c r="AB693" s="18"/>
      <c r="AC693" s="20"/>
      <c r="AD693" s="15" t="str">
        <f t="shared" si="60"/>
        <v/>
      </c>
      <c r="AE693" s="16" t="str">
        <f t="shared" si="61"/>
        <v/>
      </c>
      <c r="AF693" s="15" t="str">
        <f t="shared" si="62"/>
        <v/>
      </c>
      <c r="AG693" s="15">
        <f t="shared" si="63"/>
        <v>0</v>
      </c>
      <c r="AH693" s="15">
        <f t="shared" si="64"/>
        <v>0</v>
      </c>
      <c r="AI693" s="15" t="str">
        <f t="shared" si="65"/>
        <v/>
      </c>
      <c r="AJ693" s="15" t="str">
        <f>IF(AI693="","",IF(COUNTIFS($AI$9:AI693,AI693)=1,1,0))</f>
        <v/>
      </c>
      <c r="AK693" s="15" t="str">
        <f ca="1">IF(COUNTA(A693:AC693)=0,"",IF(OR(NOT(ISNUMBER(C693)),C693&lt;1),"Missing / invalid date",IF(A693="","Missing case ID",IF(COUNTIFS($A$9:$A$1008,A693)&gt;1,"Duplicate case ID",IF(C693&gt;TODAY(),"Future incident date",IF(OR(E693="",F693="",G693="",H693="",I693="",J693=""),"Complete required fields",IF(OR(AND(E693&lt;&gt;"",COUNTIFS(Setup!$F$13:$F$212,E693)=0),AND(F693&lt;&gt;"",COUNTIFS(Setup!$G$13:$G$212,F693)=0),AND(G693&lt;&gt;"",COUNTIFS(Setup!$H$13:$H$212,G693)=0),AND(H693&lt;&gt;"",COUNTIFS(Setup!$I$13:$I$212,H693)=0),AND(I693&lt;&gt;"",COUNTIFS(Setup!$J$13:$J$212,I693)=0),AND(J693&lt;&gt;"",COUNTIFS(Setup!$K$13:$K$212,J693)=0),AND(K693&lt;&gt;"",COUNTIFS(Setup!$L$13:$L$212,K693)=0),AND(L693&lt;&gt;"",COUNTIFS(Setup!$M$13:$M$212,L693)=0),AND(M693&lt;&gt;"",COUNTIFS(Setup!$N$13:$N$212,M693)=0),AND(N693&lt;&gt;"",COUNTIFS(Setup!$O$13:$O$212,N693)=0),AND(O693&lt;&gt;"",COUNTIFS(Setup!$P$13:$P$212,O693)=0),AND(P693&lt;&gt;"",COUNTIFS(Setup!$Q$13:$Q$212,P693)=0),AND(V693&lt;&gt;"",COUNTIFS(Setup!$R$13:$R$212,V693)=0),AND(W693&lt;&gt;"",COUNTIFS(Setup!$R$13:$R$212,W693)=0),AND(X693&lt;&gt;"",COUNTIFS(Setup!$S$13:$S$212,X693)=0),AND(Y693&lt;&gt;"",COUNTIFS(Setup!$S$13:$S$212,Y693)=0),AND(Z693&lt;&gt;"",COUNTIFS(Setup!$T$13:$T$212,Z693)=0)),"Use listed categories",IF(J693="Pending","Confirm work-relatedness",IF(COUNTIFS($AI$9:$AI$1008,AI693,$C$9:$C$1008,"&lt;&gt;"&amp;C693)&gt;0,"Event dates disagree",IF(OR(AND(Q693&lt;&gt;"",OR(NOT(ISNUMBER(Q693)),Q693&lt;0)),AND(R693&lt;&gt;"",OR(NOT(ISNUMBER(R693)),R693&lt;0)),AND(S693&lt;&gt;"",OR(NOT(ISNUMBER(S693)),S693&lt;0))),"Check days / cost",IF(AND(I693="Lost time",OR(NOT(ISNUMBER(Q693)),Q693&lt;1)),"Enter lost days",IF(AND(I693="Restricted / modified work",OR(NOT(ISNUMBER(R693)),R693&lt;1)),"Enter restricted days",IF(AND(Z693="Closed",NOT(ISNUMBER(AB693))),"Enter closure date",IF(AND(ISNUMBER(AB693),OR(AB693&lt;C693,AB693&gt;TODAY())),"Check closure date","Ready"))))))))))))))</f>
        <v/>
      </c>
    </row>
    <row r="694" spans="1:37" ht="24.95" customHeight="1">
      <c r="A694" s="23"/>
      <c r="B694" s="23"/>
      <c r="C694" s="24"/>
      <c r="D694" s="25"/>
      <c r="E694" s="26"/>
      <c r="F694" s="26"/>
      <c r="G694" s="26"/>
      <c r="H694" s="26"/>
      <c r="I694" s="26"/>
      <c r="J694" s="26"/>
      <c r="K694" s="26"/>
      <c r="L694" s="26"/>
      <c r="M694" s="26"/>
      <c r="N694" s="26"/>
      <c r="O694" s="26"/>
      <c r="P694" s="26"/>
      <c r="Q694" s="27"/>
      <c r="R694" s="27"/>
      <c r="S694" s="28"/>
      <c r="T694" s="26"/>
      <c r="U694" s="26"/>
      <c r="V694" s="26"/>
      <c r="W694" s="26"/>
      <c r="X694" s="26"/>
      <c r="Y694" s="26"/>
      <c r="Z694" s="26"/>
      <c r="AA694" s="26"/>
      <c r="AB694" s="24"/>
      <c r="AC694" s="26"/>
      <c r="AD694" s="15" t="str">
        <f t="shared" si="60"/>
        <v/>
      </c>
      <c r="AE694" s="16" t="str">
        <f t="shared" si="61"/>
        <v/>
      </c>
      <c r="AF694" s="15" t="str">
        <f t="shared" si="62"/>
        <v/>
      </c>
      <c r="AG694" s="15">
        <f t="shared" si="63"/>
        <v>0</v>
      </c>
      <c r="AH694" s="15">
        <f t="shared" si="64"/>
        <v>0</v>
      </c>
      <c r="AI694" s="15" t="str">
        <f t="shared" si="65"/>
        <v/>
      </c>
      <c r="AJ694" s="15" t="str">
        <f>IF(AI694="","",IF(COUNTIFS($AI$9:AI694,AI694)=1,1,0))</f>
        <v/>
      </c>
      <c r="AK694" s="15" t="str">
        <f ca="1">IF(COUNTA(A694:AC694)=0,"",IF(OR(NOT(ISNUMBER(C694)),C694&lt;1),"Missing / invalid date",IF(A694="","Missing case ID",IF(COUNTIFS($A$9:$A$1008,A694)&gt;1,"Duplicate case ID",IF(C694&gt;TODAY(),"Future incident date",IF(OR(E694="",F694="",G694="",H694="",I694="",J694=""),"Complete required fields",IF(OR(AND(E694&lt;&gt;"",COUNTIFS(Setup!$F$13:$F$212,E694)=0),AND(F694&lt;&gt;"",COUNTIFS(Setup!$G$13:$G$212,F694)=0),AND(G694&lt;&gt;"",COUNTIFS(Setup!$H$13:$H$212,G694)=0),AND(H694&lt;&gt;"",COUNTIFS(Setup!$I$13:$I$212,H694)=0),AND(I694&lt;&gt;"",COUNTIFS(Setup!$J$13:$J$212,I694)=0),AND(J694&lt;&gt;"",COUNTIFS(Setup!$K$13:$K$212,J694)=0),AND(K694&lt;&gt;"",COUNTIFS(Setup!$L$13:$L$212,K694)=0),AND(L694&lt;&gt;"",COUNTIFS(Setup!$M$13:$M$212,L694)=0),AND(M694&lt;&gt;"",COUNTIFS(Setup!$N$13:$N$212,M694)=0),AND(N694&lt;&gt;"",COUNTIFS(Setup!$O$13:$O$212,N694)=0),AND(O694&lt;&gt;"",COUNTIFS(Setup!$P$13:$P$212,O694)=0),AND(P694&lt;&gt;"",COUNTIFS(Setup!$Q$13:$Q$212,P694)=0),AND(V694&lt;&gt;"",COUNTIFS(Setup!$R$13:$R$212,V694)=0),AND(W694&lt;&gt;"",COUNTIFS(Setup!$R$13:$R$212,W694)=0),AND(X694&lt;&gt;"",COUNTIFS(Setup!$S$13:$S$212,X694)=0),AND(Y694&lt;&gt;"",COUNTIFS(Setup!$S$13:$S$212,Y694)=0),AND(Z694&lt;&gt;"",COUNTIFS(Setup!$T$13:$T$212,Z694)=0)),"Use listed categories",IF(J694="Pending","Confirm work-relatedness",IF(COUNTIFS($AI$9:$AI$1008,AI694,$C$9:$C$1008,"&lt;&gt;"&amp;C694)&gt;0,"Event dates disagree",IF(OR(AND(Q694&lt;&gt;"",OR(NOT(ISNUMBER(Q694)),Q694&lt;0)),AND(R694&lt;&gt;"",OR(NOT(ISNUMBER(R694)),R694&lt;0)),AND(S694&lt;&gt;"",OR(NOT(ISNUMBER(S694)),S694&lt;0))),"Check days / cost",IF(AND(I694="Lost time",OR(NOT(ISNUMBER(Q694)),Q694&lt;1)),"Enter lost days",IF(AND(I694="Restricted / modified work",OR(NOT(ISNUMBER(R694)),R694&lt;1)),"Enter restricted days",IF(AND(Z694="Closed",NOT(ISNUMBER(AB694))),"Enter closure date",IF(AND(ISNUMBER(AB694),OR(AB694&lt;C694,AB694&gt;TODAY())),"Check closure date","Ready"))))))))))))))</f>
        <v/>
      </c>
    </row>
    <row r="695" spans="1:37" ht="24.95" customHeight="1">
      <c r="A695" s="17"/>
      <c r="B695" s="17"/>
      <c r="C695" s="18"/>
      <c r="D695" s="19"/>
      <c r="E695" s="20"/>
      <c r="F695" s="20"/>
      <c r="G695" s="20"/>
      <c r="H695" s="20"/>
      <c r="I695" s="20"/>
      <c r="J695" s="20"/>
      <c r="K695" s="20"/>
      <c r="L695" s="20"/>
      <c r="M695" s="20"/>
      <c r="N695" s="20"/>
      <c r="O695" s="20"/>
      <c r="P695" s="20"/>
      <c r="Q695" s="21"/>
      <c r="R695" s="21"/>
      <c r="S695" s="22"/>
      <c r="T695" s="20"/>
      <c r="U695" s="20"/>
      <c r="V695" s="20"/>
      <c r="W695" s="20"/>
      <c r="X695" s="20"/>
      <c r="Y695" s="20"/>
      <c r="Z695" s="20"/>
      <c r="AA695" s="20"/>
      <c r="AB695" s="18"/>
      <c r="AC695" s="20"/>
      <c r="AD695" s="15" t="str">
        <f t="shared" si="60"/>
        <v/>
      </c>
      <c r="AE695" s="16" t="str">
        <f t="shared" si="61"/>
        <v/>
      </c>
      <c r="AF695" s="15" t="str">
        <f t="shared" si="62"/>
        <v/>
      </c>
      <c r="AG695" s="15">
        <f t="shared" si="63"/>
        <v>0</v>
      </c>
      <c r="AH695" s="15">
        <f t="shared" si="64"/>
        <v>0</v>
      </c>
      <c r="AI695" s="15" t="str">
        <f t="shared" si="65"/>
        <v/>
      </c>
      <c r="AJ695" s="15" t="str">
        <f>IF(AI695="","",IF(COUNTIFS($AI$9:AI695,AI695)=1,1,0))</f>
        <v/>
      </c>
      <c r="AK695" s="15" t="str">
        <f ca="1">IF(COUNTA(A695:AC695)=0,"",IF(OR(NOT(ISNUMBER(C695)),C695&lt;1),"Missing / invalid date",IF(A695="","Missing case ID",IF(COUNTIFS($A$9:$A$1008,A695)&gt;1,"Duplicate case ID",IF(C695&gt;TODAY(),"Future incident date",IF(OR(E695="",F695="",G695="",H695="",I695="",J695=""),"Complete required fields",IF(OR(AND(E695&lt;&gt;"",COUNTIFS(Setup!$F$13:$F$212,E695)=0),AND(F695&lt;&gt;"",COUNTIFS(Setup!$G$13:$G$212,F695)=0),AND(G695&lt;&gt;"",COUNTIFS(Setup!$H$13:$H$212,G695)=0),AND(H695&lt;&gt;"",COUNTIFS(Setup!$I$13:$I$212,H695)=0),AND(I695&lt;&gt;"",COUNTIFS(Setup!$J$13:$J$212,I695)=0),AND(J695&lt;&gt;"",COUNTIFS(Setup!$K$13:$K$212,J695)=0),AND(K695&lt;&gt;"",COUNTIFS(Setup!$L$13:$L$212,K695)=0),AND(L695&lt;&gt;"",COUNTIFS(Setup!$M$13:$M$212,L695)=0),AND(M695&lt;&gt;"",COUNTIFS(Setup!$N$13:$N$212,M695)=0),AND(N695&lt;&gt;"",COUNTIFS(Setup!$O$13:$O$212,N695)=0),AND(O695&lt;&gt;"",COUNTIFS(Setup!$P$13:$P$212,O695)=0),AND(P695&lt;&gt;"",COUNTIFS(Setup!$Q$13:$Q$212,P695)=0),AND(V695&lt;&gt;"",COUNTIFS(Setup!$R$13:$R$212,V695)=0),AND(W695&lt;&gt;"",COUNTIFS(Setup!$R$13:$R$212,W695)=0),AND(X695&lt;&gt;"",COUNTIFS(Setup!$S$13:$S$212,X695)=0),AND(Y695&lt;&gt;"",COUNTIFS(Setup!$S$13:$S$212,Y695)=0),AND(Z695&lt;&gt;"",COUNTIFS(Setup!$T$13:$T$212,Z695)=0)),"Use listed categories",IF(J695="Pending","Confirm work-relatedness",IF(COUNTIFS($AI$9:$AI$1008,AI695,$C$9:$C$1008,"&lt;&gt;"&amp;C695)&gt;0,"Event dates disagree",IF(OR(AND(Q695&lt;&gt;"",OR(NOT(ISNUMBER(Q695)),Q695&lt;0)),AND(R695&lt;&gt;"",OR(NOT(ISNUMBER(R695)),R695&lt;0)),AND(S695&lt;&gt;"",OR(NOT(ISNUMBER(S695)),S695&lt;0))),"Check days / cost",IF(AND(I695="Lost time",OR(NOT(ISNUMBER(Q695)),Q695&lt;1)),"Enter lost days",IF(AND(I695="Restricted / modified work",OR(NOT(ISNUMBER(R695)),R695&lt;1)),"Enter restricted days",IF(AND(Z695="Closed",NOT(ISNUMBER(AB695))),"Enter closure date",IF(AND(ISNUMBER(AB695),OR(AB695&lt;C695,AB695&gt;TODAY())),"Check closure date","Ready"))))))))))))))</f>
        <v/>
      </c>
    </row>
    <row r="696" spans="1:37" ht="24.95" customHeight="1">
      <c r="A696" s="23"/>
      <c r="B696" s="23"/>
      <c r="C696" s="24"/>
      <c r="D696" s="25"/>
      <c r="E696" s="26"/>
      <c r="F696" s="26"/>
      <c r="G696" s="26"/>
      <c r="H696" s="26"/>
      <c r="I696" s="26"/>
      <c r="J696" s="26"/>
      <c r="K696" s="26"/>
      <c r="L696" s="26"/>
      <c r="M696" s="26"/>
      <c r="N696" s="26"/>
      <c r="O696" s="26"/>
      <c r="P696" s="26"/>
      <c r="Q696" s="27"/>
      <c r="R696" s="27"/>
      <c r="S696" s="28"/>
      <c r="T696" s="26"/>
      <c r="U696" s="26"/>
      <c r="V696" s="26"/>
      <c r="W696" s="26"/>
      <c r="X696" s="26"/>
      <c r="Y696" s="26"/>
      <c r="Z696" s="26"/>
      <c r="AA696" s="26"/>
      <c r="AB696" s="24"/>
      <c r="AC696" s="26"/>
      <c r="AD696" s="15" t="str">
        <f t="shared" si="60"/>
        <v/>
      </c>
      <c r="AE696" s="16" t="str">
        <f t="shared" si="61"/>
        <v/>
      </c>
      <c r="AF696" s="15" t="str">
        <f t="shared" si="62"/>
        <v/>
      </c>
      <c r="AG696" s="15">
        <f t="shared" si="63"/>
        <v>0</v>
      </c>
      <c r="AH696" s="15">
        <f t="shared" si="64"/>
        <v>0</v>
      </c>
      <c r="AI696" s="15" t="str">
        <f t="shared" si="65"/>
        <v/>
      </c>
      <c r="AJ696" s="15" t="str">
        <f>IF(AI696="","",IF(COUNTIFS($AI$9:AI696,AI696)=1,1,0))</f>
        <v/>
      </c>
      <c r="AK696" s="15" t="str">
        <f ca="1">IF(COUNTA(A696:AC696)=0,"",IF(OR(NOT(ISNUMBER(C696)),C696&lt;1),"Missing / invalid date",IF(A696="","Missing case ID",IF(COUNTIFS($A$9:$A$1008,A696)&gt;1,"Duplicate case ID",IF(C696&gt;TODAY(),"Future incident date",IF(OR(E696="",F696="",G696="",H696="",I696="",J696=""),"Complete required fields",IF(OR(AND(E696&lt;&gt;"",COUNTIFS(Setup!$F$13:$F$212,E696)=0),AND(F696&lt;&gt;"",COUNTIFS(Setup!$G$13:$G$212,F696)=0),AND(G696&lt;&gt;"",COUNTIFS(Setup!$H$13:$H$212,G696)=0),AND(H696&lt;&gt;"",COUNTIFS(Setup!$I$13:$I$212,H696)=0),AND(I696&lt;&gt;"",COUNTIFS(Setup!$J$13:$J$212,I696)=0),AND(J696&lt;&gt;"",COUNTIFS(Setup!$K$13:$K$212,J696)=0),AND(K696&lt;&gt;"",COUNTIFS(Setup!$L$13:$L$212,K696)=0),AND(L696&lt;&gt;"",COUNTIFS(Setup!$M$13:$M$212,L696)=0),AND(M696&lt;&gt;"",COUNTIFS(Setup!$N$13:$N$212,M696)=0),AND(N696&lt;&gt;"",COUNTIFS(Setup!$O$13:$O$212,N696)=0),AND(O696&lt;&gt;"",COUNTIFS(Setup!$P$13:$P$212,O696)=0),AND(P696&lt;&gt;"",COUNTIFS(Setup!$Q$13:$Q$212,P696)=0),AND(V696&lt;&gt;"",COUNTIFS(Setup!$R$13:$R$212,V696)=0),AND(W696&lt;&gt;"",COUNTIFS(Setup!$R$13:$R$212,W696)=0),AND(X696&lt;&gt;"",COUNTIFS(Setup!$S$13:$S$212,X696)=0),AND(Y696&lt;&gt;"",COUNTIFS(Setup!$S$13:$S$212,Y696)=0),AND(Z696&lt;&gt;"",COUNTIFS(Setup!$T$13:$T$212,Z696)=0)),"Use listed categories",IF(J696="Pending","Confirm work-relatedness",IF(COUNTIFS($AI$9:$AI$1008,AI696,$C$9:$C$1008,"&lt;&gt;"&amp;C696)&gt;0,"Event dates disagree",IF(OR(AND(Q696&lt;&gt;"",OR(NOT(ISNUMBER(Q696)),Q696&lt;0)),AND(R696&lt;&gt;"",OR(NOT(ISNUMBER(R696)),R696&lt;0)),AND(S696&lt;&gt;"",OR(NOT(ISNUMBER(S696)),S696&lt;0))),"Check days / cost",IF(AND(I696="Lost time",OR(NOT(ISNUMBER(Q696)),Q696&lt;1)),"Enter lost days",IF(AND(I696="Restricted / modified work",OR(NOT(ISNUMBER(R696)),R696&lt;1)),"Enter restricted days",IF(AND(Z696="Closed",NOT(ISNUMBER(AB696))),"Enter closure date",IF(AND(ISNUMBER(AB696),OR(AB696&lt;C696,AB696&gt;TODAY())),"Check closure date","Ready"))))))))))))))</f>
        <v/>
      </c>
    </row>
    <row r="697" spans="1:37" ht="24.95" customHeight="1">
      <c r="A697" s="17"/>
      <c r="B697" s="17"/>
      <c r="C697" s="18"/>
      <c r="D697" s="19"/>
      <c r="E697" s="20"/>
      <c r="F697" s="20"/>
      <c r="G697" s="20"/>
      <c r="H697" s="20"/>
      <c r="I697" s="20"/>
      <c r="J697" s="20"/>
      <c r="K697" s="20"/>
      <c r="L697" s="20"/>
      <c r="M697" s="20"/>
      <c r="N697" s="20"/>
      <c r="O697" s="20"/>
      <c r="P697" s="20"/>
      <c r="Q697" s="21"/>
      <c r="R697" s="21"/>
      <c r="S697" s="22"/>
      <c r="T697" s="20"/>
      <c r="U697" s="20"/>
      <c r="V697" s="20"/>
      <c r="W697" s="20"/>
      <c r="X697" s="20"/>
      <c r="Y697" s="20"/>
      <c r="Z697" s="20"/>
      <c r="AA697" s="20"/>
      <c r="AB697" s="18"/>
      <c r="AC697" s="20"/>
      <c r="AD697" s="15" t="str">
        <f t="shared" si="60"/>
        <v/>
      </c>
      <c r="AE697" s="16" t="str">
        <f t="shared" si="61"/>
        <v/>
      </c>
      <c r="AF697" s="15" t="str">
        <f t="shared" si="62"/>
        <v/>
      </c>
      <c r="AG697" s="15">
        <f t="shared" si="63"/>
        <v>0</v>
      </c>
      <c r="AH697" s="15">
        <f t="shared" si="64"/>
        <v>0</v>
      </c>
      <c r="AI697" s="15" t="str">
        <f t="shared" si="65"/>
        <v/>
      </c>
      <c r="AJ697" s="15" t="str">
        <f>IF(AI697="","",IF(COUNTIFS($AI$9:AI697,AI697)=1,1,0))</f>
        <v/>
      </c>
      <c r="AK697" s="15" t="str">
        <f ca="1">IF(COUNTA(A697:AC697)=0,"",IF(OR(NOT(ISNUMBER(C697)),C697&lt;1),"Missing / invalid date",IF(A697="","Missing case ID",IF(COUNTIFS($A$9:$A$1008,A697)&gt;1,"Duplicate case ID",IF(C697&gt;TODAY(),"Future incident date",IF(OR(E697="",F697="",G697="",H697="",I697="",J697=""),"Complete required fields",IF(OR(AND(E697&lt;&gt;"",COUNTIFS(Setup!$F$13:$F$212,E697)=0),AND(F697&lt;&gt;"",COUNTIFS(Setup!$G$13:$G$212,F697)=0),AND(G697&lt;&gt;"",COUNTIFS(Setup!$H$13:$H$212,G697)=0),AND(H697&lt;&gt;"",COUNTIFS(Setup!$I$13:$I$212,H697)=0),AND(I697&lt;&gt;"",COUNTIFS(Setup!$J$13:$J$212,I697)=0),AND(J697&lt;&gt;"",COUNTIFS(Setup!$K$13:$K$212,J697)=0),AND(K697&lt;&gt;"",COUNTIFS(Setup!$L$13:$L$212,K697)=0),AND(L697&lt;&gt;"",COUNTIFS(Setup!$M$13:$M$212,L697)=0),AND(M697&lt;&gt;"",COUNTIFS(Setup!$N$13:$N$212,M697)=0),AND(N697&lt;&gt;"",COUNTIFS(Setup!$O$13:$O$212,N697)=0),AND(O697&lt;&gt;"",COUNTIFS(Setup!$P$13:$P$212,O697)=0),AND(P697&lt;&gt;"",COUNTIFS(Setup!$Q$13:$Q$212,P697)=0),AND(V697&lt;&gt;"",COUNTIFS(Setup!$R$13:$R$212,V697)=0),AND(W697&lt;&gt;"",COUNTIFS(Setup!$R$13:$R$212,W697)=0),AND(X697&lt;&gt;"",COUNTIFS(Setup!$S$13:$S$212,X697)=0),AND(Y697&lt;&gt;"",COUNTIFS(Setup!$S$13:$S$212,Y697)=0),AND(Z697&lt;&gt;"",COUNTIFS(Setup!$T$13:$T$212,Z697)=0)),"Use listed categories",IF(J697="Pending","Confirm work-relatedness",IF(COUNTIFS($AI$9:$AI$1008,AI697,$C$9:$C$1008,"&lt;&gt;"&amp;C697)&gt;0,"Event dates disagree",IF(OR(AND(Q697&lt;&gt;"",OR(NOT(ISNUMBER(Q697)),Q697&lt;0)),AND(R697&lt;&gt;"",OR(NOT(ISNUMBER(R697)),R697&lt;0)),AND(S697&lt;&gt;"",OR(NOT(ISNUMBER(S697)),S697&lt;0))),"Check days / cost",IF(AND(I697="Lost time",OR(NOT(ISNUMBER(Q697)),Q697&lt;1)),"Enter lost days",IF(AND(I697="Restricted / modified work",OR(NOT(ISNUMBER(R697)),R697&lt;1)),"Enter restricted days",IF(AND(Z697="Closed",NOT(ISNUMBER(AB697))),"Enter closure date",IF(AND(ISNUMBER(AB697),OR(AB697&lt;C697,AB697&gt;TODAY())),"Check closure date","Ready"))))))))))))))</f>
        <v/>
      </c>
    </row>
    <row r="698" spans="1:37" ht="24.95" customHeight="1">
      <c r="A698" s="23"/>
      <c r="B698" s="23"/>
      <c r="C698" s="24"/>
      <c r="D698" s="25"/>
      <c r="E698" s="26"/>
      <c r="F698" s="26"/>
      <c r="G698" s="26"/>
      <c r="H698" s="26"/>
      <c r="I698" s="26"/>
      <c r="J698" s="26"/>
      <c r="K698" s="26"/>
      <c r="L698" s="26"/>
      <c r="M698" s="26"/>
      <c r="N698" s="26"/>
      <c r="O698" s="26"/>
      <c r="P698" s="26"/>
      <c r="Q698" s="27"/>
      <c r="R698" s="27"/>
      <c r="S698" s="28"/>
      <c r="T698" s="26"/>
      <c r="U698" s="26"/>
      <c r="V698" s="26"/>
      <c r="W698" s="26"/>
      <c r="X698" s="26"/>
      <c r="Y698" s="26"/>
      <c r="Z698" s="26"/>
      <c r="AA698" s="26"/>
      <c r="AB698" s="24"/>
      <c r="AC698" s="26"/>
      <c r="AD698" s="15" t="str">
        <f t="shared" si="60"/>
        <v/>
      </c>
      <c r="AE698" s="16" t="str">
        <f t="shared" si="61"/>
        <v/>
      </c>
      <c r="AF698" s="15" t="str">
        <f t="shared" si="62"/>
        <v/>
      </c>
      <c r="AG698" s="15">
        <f t="shared" si="63"/>
        <v>0</v>
      </c>
      <c r="AH698" s="15">
        <f t="shared" si="64"/>
        <v>0</v>
      </c>
      <c r="AI698" s="15" t="str">
        <f t="shared" si="65"/>
        <v/>
      </c>
      <c r="AJ698" s="15" t="str">
        <f>IF(AI698="","",IF(COUNTIFS($AI$9:AI698,AI698)=1,1,0))</f>
        <v/>
      </c>
      <c r="AK698" s="15" t="str">
        <f ca="1">IF(COUNTA(A698:AC698)=0,"",IF(OR(NOT(ISNUMBER(C698)),C698&lt;1),"Missing / invalid date",IF(A698="","Missing case ID",IF(COUNTIFS($A$9:$A$1008,A698)&gt;1,"Duplicate case ID",IF(C698&gt;TODAY(),"Future incident date",IF(OR(E698="",F698="",G698="",H698="",I698="",J698=""),"Complete required fields",IF(OR(AND(E698&lt;&gt;"",COUNTIFS(Setup!$F$13:$F$212,E698)=0),AND(F698&lt;&gt;"",COUNTIFS(Setup!$G$13:$G$212,F698)=0),AND(G698&lt;&gt;"",COUNTIFS(Setup!$H$13:$H$212,G698)=0),AND(H698&lt;&gt;"",COUNTIFS(Setup!$I$13:$I$212,H698)=0),AND(I698&lt;&gt;"",COUNTIFS(Setup!$J$13:$J$212,I698)=0),AND(J698&lt;&gt;"",COUNTIFS(Setup!$K$13:$K$212,J698)=0),AND(K698&lt;&gt;"",COUNTIFS(Setup!$L$13:$L$212,K698)=0),AND(L698&lt;&gt;"",COUNTIFS(Setup!$M$13:$M$212,L698)=0),AND(M698&lt;&gt;"",COUNTIFS(Setup!$N$13:$N$212,M698)=0),AND(N698&lt;&gt;"",COUNTIFS(Setup!$O$13:$O$212,N698)=0),AND(O698&lt;&gt;"",COUNTIFS(Setup!$P$13:$P$212,O698)=0),AND(P698&lt;&gt;"",COUNTIFS(Setup!$Q$13:$Q$212,P698)=0),AND(V698&lt;&gt;"",COUNTIFS(Setup!$R$13:$R$212,V698)=0),AND(W698&lt;&gt;"",COUNTIFS(Setup!$R$13:$R$212,W698)=0),AND(X698&lt;&gt;"",COUNTIFS(Setup!$S$13:$S$212,X698)=0),AND(Y698&lt;&gt;"",COUNTIFS(Setup!$S$13:$S$212,Y698)=0),AND(Z698&lt;&gt;"",COUNTIFS(Setup!$T$13:$T$212,Z698)=0)),"Use listed categories",IF(J698="Pending","Confirm work-relatedness",IF(COUNTIFS($AI$9:$AI$1008,AI698,$C$9:$C$1008,"&lt;&gt;"&amp;C698)&gt;0,"Event dates disagree",IF(OR(AND(Q698&lt;&gt;"",OR(NOT(ISNUMBER(Q698)),Q698&lt;0)),AND(R698&lt;&gt;"",OR(NOT(ISNUMBER(R698)),R698&lt;0)),AND(S698&lt;&gt;"",OR(NOT(ISNUMBER(S698)),S698&lt;0))),"Check days / cost",IF(AND(I698="Lost time",OR(NOT(ISNUMBER(Q698)),Q698&lt;1)),"Enter lost days",IF(AND(I698="Restricted / modified work",OR(NOT(ISNUMBER(R698)),R698&lt;1)),"Enter restricted days",IF(AND(Z698="Closed",NOT(ISNUMBER(AB698))),"Enter closure date",IF(AND(ISNUMBER(AB698),OR(AB698&lt;C698,AB698&gt;TODAY())),"Check closure date","Ready"))))))))))))))</f>
        <v/>
      </c>
    </row>
    <row r="699" spans="1:37" ht="24.95" customHeight="1">
      <c r="A699" s="17"/>
      <c r="B699" s="17"/>
      <c r="C699" s="18"/>
      <c r="D699" s="19"/>
      <c r="E699" s="20"/>
      <c r="F699" s="20"/>
      <c r="G699" s="20"/>
      <c r="H699" s="20"/>
      <c r="I699" s="20"/>
      <c r="J699" s="20"/>
      <c r="K699" s="20"/>
      <c r="L699" s="20"/>
      <c r="M699" s="20"/>
      <c r="N699" s="20"/>
      <c r="O699" s="20"/>
      <c r="P699" s="20"/>
      <c r="Q699" s="21"/>
      <c r="R699" s="21"/>
      <c r="S699" s="22"/>
      <c r="T699" s="20"/>
      <c r="U699" s="20"/>
      <c r="V699" s="20"/>
      <c r="W699" s="20"/>
      <c r="X699" s="20"/>
      <c r="Y699" s="20"/>
      <c r="Z699" s="20"/>
      <c r="AA699" s="20"/>
      <c r="AB699" s="18"/>
      <c r="AC699" s="20"/>
      <c r="AD699" s="15" t="str">
        <f t="shared" si="60"/>
        <v/>
      </c>
      <c r="AE699" s="16" t="str">
        <f t="shared" si="61"/>
        <v/>
      </c>
      <c r="AF699" s="15" t="str">
        <f t="shared" si="62"/>
        <v/>
      </c>
      <c r="AG699" s="15">
        <f t="shared" si="63"/>
        <v>0</v>
      </c>
      <c r="AH699" s="15">
        <f t="shared" si="64"/>
        <v>0</v>
      </c>
      <c r="AI699" s="15" t="str">
        <f t="shared" si="65"/>
        <v/>
      </c>
      <c r="AJ699" s="15" t="str">
        <f>IF(AI699="","",IF(COUNTIFS($AI$9:AI699,AI699)=1,1,0))</f>
        <v/>
      </c>
      <c r="AK699" s="15" t="str">
        <f ca="1">IF(COUNTA(A699:AC699)=0,"",IF(OR(NOT(ISNUMBER(C699)),C699&lt;1),"Missing / invalid date",IF(A699="","Missing case ID",IF(COUNTIFS($A$9:$A$1008,A699)&gt;1,"Duplicate case ID",IF(C699&gt;TODAY(),"Future incident date",IF(OR(E699="",F699="",G699="",H699="",I699="",J699=""),"Complete required fields",IF(OR(AND(E699&lt;&gt;"",COUNTIFS(Setup!$F$13:$F$212,E699)=0),AND(F699&lt;&gt;"",COUNTIFS(Setup!$G$13:$G$212,F699)=0),AND(G699&lt;&gt;"",COUNTIFS(Setup!$H$13:$H$212,G699)=0),AND(H699&lt;&gt;"",COUNTIFS(Setup!$I$13:$I$212,H699)=0),AND(I699&lt;&gt;"",COUNTIFS(Setup!$J$13:$J$212,I699)=0),AND(J699&lt;&gt;"",COUNTIFS(Setup!$K$13:$K$212,J699)=0),AND(K699&lt;&gt;"",COUNTIFS(Setup!$L$13:$L$212,K699)=0),AND(L699&lt;&gt;"",COUNTIFS(Setup!$M$13:$M$212,L699)=0),AND(M699&lt;&gt;"",COUNTIFS(Setup!$N$13:$N$212,M699)=0),AND(N699&lt;&gt;"",COUNTIFS(Setup!$O$13:$O$212,N699)=0),AND(O699&lt;&gt;"",COUNTIFS(Setup!$P$13:$P$212,O699)=0),AND(P699&lt;&gt;"",COUNTIFS(Setup!$Q$13:$Q$212,P699)=0),AND(V699&lt;&gt;"",COUNTIFS(Setup!$R$13:$R$212,V699)=0),AND(W699&lt;&gt;"",COUNTIFS(Setup!$R$13:$R$212,W699)=0),AND(X699&lt;&gt;"",COUNTIFS(Setup!$S$13:$S$212,X699)=0),AND(Y699&lt;&gt;"",COUNTIFS(Setup!$S$13:$S$212,Y699)=0),AND(Z699&lt;&gt;"",COUNTIFS(Setup!$T$13:$T$212,Z699)=0)),"Use listed categories",IF(J699="Pending","Confirm work-relatedness",IF(COUNTIFS($AI$9:$AI$1008,AI699,$C$9:$C$1008,"&lt;&gt;"&amp;C699)&gt;0,"Event dates disagree",IF(OR(AND(Q699&lt;&gt;"",OR(NOT(ISNUMBER(Q699)),Q699&lt;0)),AND(R699&lt;&gt;"",OR(NOT(ISNUMBER(R699)),R699&lt;0)),AND(S699&lt;&gt;"",OR(NOT(ISNUMBER(S699)),S699&lt;0))),"Check days / cost",IF(AND(I699="Lost time",OR(NOT(ISNUMBER(Q699)),Q699&lt;1)),"Enter lost days",IF(AND(I699="Restricted / modified work",OR(NOT(ISNUMBER(R699)),R699&lt;1)),"Enter restricted days",IF(AND(Z699="Closed",NOT(ISNUMBER(AB699))),"Enter closure date",IF(AND(ISNUMBER(AB699),OR(AB699&lt;C699,AB699&gt;TODAY())),"Check closure date","Ready"))))))))))))))</f>
        <v/>
      </c>
    </row>
    <row r="700" spans="1:37" ht="24.95" customHeight="1">
      <c r="A700" s="23"/>
      <c r="B700" s="23"/>
      <c r="C700" s="24"/>
      <c r="D700" s="25"/>
      <c r="E700" s="26"/>
      <c r="F700" s="26"/>
      <c r="G700" s="26"/>
      <c r="H700" s="26"/>
      <c r="I700" s="26"/>
      <c r="J700" s="26"/>
      <c r="K700" s="26"/>
      <c r="L700" s="26"/>
      <c r="M700" s="26"/>
      <c r="N700" s="26"/>
      <c r="O700" s="26"/>
      <c r="P700" s="26"/>
      <c r="Q700" s="27"/>
      <c r="R700" s="27"/>
      <c r="S700" s="28"/>
      <c r="T700" s="26"/>
      <c r="U700" s="26"/>
      <c r="V700" s="26"/>
      <c r="W700" s="26"/>
      <c r="X700" s="26"/>
      <c r="Y700" s="26"/>
      <c r="Z700" s="26"/>
      <c r="AA700" s="26"/>
      <c r="AB700" s="24"/>
      <c r="AC700" s="26"/>
      <c r="AD700" s="15" t="str">
        <f t="shared" si="60"/>
        <v/>
      </c>
      <c r="AE700" s="16" t="str">
        <f t="shared" si="61"/>
        <v/>
      </c>
      <c r="AF700" s="15" t="str">
        <f t="shared" si="62"/>
        <v/>
      </c>
      <c r="AG700" s="15">
        <f t="shared" si="63"/>
        <v>0</v>
      </c>
      <c r="AH700" s="15">
        <f t="shared" si="64"/>
        <v>0</v>
      </c>
      <c r="AI700" s="15" t="str">
        <f t="shared" si="65"/>
        <v/>
      </c>
      <c r="AJ700" s="15" t="str">
        <f>IF(AI700="","",IF(COUNTIFS($AI$9:AI700,AI700)=1,1,0))</f>
        <v/>
      </c>
      <c r="AK700" s="15" t="str">
        <f ca="1">IF(COUNTA(A700:AC700)=0,"",IF(OR(NOT(ISNUMBER(C700)),C700&lt;1),"Missing / invalid date",IF(A700="","Missing case ID",IF(COUNTIFS($A$9:$A$1008,A700)&gt;1,"Duplicate case ID",IF(C700&gt;TODAY(),"Future incident date",IF(OR(E700="",F700="",G700="",H700="",I700="",J700=""),"Complete required fields",IF(OR(AND(E700&lt;&gt;"",COUNTIFS(Setup!$F$13:$F$212,E700)=0),AND(F700&lt;&gt;"",COUNTIFS(Setup!$G$13:$G$212,F700)=0),AND(G700&lt;&gt;"",COUNTIFS(Setup!$H$13:$H$212,G700)=0),AND(H700&lt;&gt;"",COUNTIFS(Setup!$I$13:$I$212,H700)=0),AND(I700&lt;&gt;"",COUNTIFS(Setup!$J$13:$J$212,I700)=0),AND(J700&lt;&gt;"",COUNTIFS(Setup!$K$13:$K$212,J700)=0),AND(K700&lt;&gt;"",COUNTIFS(Setup!$L$13:$L$212,K700)=0),AND(L700&lt;&gt;"",COUNTIFS(Setup!$M$13:$M$212,L700)=0),AND(M700&lt;&gt;"",COUNTIFS(Setup!$N$13:$N$212,M700)=0),AND(N700&lt;&gt;"",COUNTIFS(Setup!$O$13:$O$212,N700)=0),AND(O700&lt;&gt;"",COUNTIFS(Setup!$P$13:$P$212,O700)=0),AND(P700&lt;&gt;"",COUNTIFS(Setup!$Q$13:$Q$212,P700)=0),AND(V700&lt;&gt;"",COUNTIFS(Setup!$R$13:$R$212,V700)=0),AND(W700&lt;&gt;"",COUNTIFS(Setup!$R$13:$R$212,W700)=0),AND(X700&lt;&gt;"",COUNTIFS(Setup!$S$13:$S$212,X700)=0),AND(Y700&lt;&gt;"",COUNTIFS(Setup!$S$13:$S$212,Y700)=0),AND(Z700&lt;&gt;"",COUNTIFS(Setup!$T$13:$T$212,Z700)=0)),"Use listed categories",IF(J700="Pending","Confirm work-relatedness",IF(COUNTIFS($AI$9:$AI$1008,AI700,$C$9:$C$1008,"&lt;&gt;"&amp;C700)&gt;0,"Event dates disagree",IF(OR(AND(Q700&lt;&gt;"",OR(NOT(ISNUMBER(Q700)),Q700&lt;0)),AND(R700&lt;&gt;"",OR(NOT(ISNUMBER(R700)),R700&lt;0)),AND(S700&lt;&gt;"",OR(NOT(ISNUMBER(S700)),S700&lt;0))),"Check days / cost",IF(AND(I700="Lost time",OR(NOT(ISNUMBER(Q700)),Q700&lt;1)),"Enter lost days",IF(AND(I700="Restricted / modified work",OR(NOT(ISNUMBER(R700)),R700&lt;1)),"Enter restricted days",IF(AND(Z700="Closed",NOT(ISNUMBER(AB700))),"Enter closure date",IF(AND(ISNUMBER(AB700),OR(AB700&lt;C700,AB700&gt;TODAY())),"Check closure date","Ready"))))))))))))))</f>
        <v/>
      </c>
    </row>
    <row r="701" spans="1:37" ht="24.95" customHeight="1">
      <c r="A701" s="17"/>
      <c r="B701" s="17"/>
      <c r="C701" s="18"/>
      <c r="D701" s="19"/>
      <c r="E701" s="20"/>
      <c r="F701" s="20"/>
      <c r="G701" s="20"/>
      <c r="H701" s="20"/>
      <c r="I701" s="20"/>
      <c r="J701" s="20"/>
      <c r="K701" s="20"/>
      <c r="L701" s="20"/>
      <c r="M701" s="20"/>
      <c r="N701" s="20"/>
      <c r="O701" s="20"/>
      <c r="P701" s="20"/>
      <c r="Q701" s="21"/>
      <c r="R701" s="21"/>
      <c r="S701" s="22"/>
      <c r="T701" s="20"/>
      <c r="U701" s="20"/>
      <c r="V701" s="20"/>
      <c r="W701" s="20"/>
      <c r="X701" s="20"/>
      <c r="Y701" s="20"/>
      <c r="Z701" s="20"/>
      <c r="AA701" s="20"/>
      <c r="AB701" s="18"/>
      <c r="AC701" s="20"/>
      <c r="AD701" s="15" t="str">
        <f t="shared" si="60"/>
        <v/>
      </c>
      <c r="AE701" s="16" t="str">
        <f t="shared" si="61"/>
        <v/>
      </c>
      <c r="AF701" s="15" t="str">
        <f t="shared" si="62"/>
        <v/>
      </c>
      <c r="AG701" s="15">
        <f t="shared" si="63"/>
        <v>0</v>
      </c>
      <c r="AH701" s="15">
        <f t="shared" si="64"/>
        <v>0</v>
      </c>
      <c r="AI701" s="15" t="str">
        <f t="shared" si="65"/>
        <v/>
      </c>
      <c r="AJ701" s="15" t="str">
        <f>IF(AI701="","",IF(COUNTIFS($AI$9:AI701,AI701)=1,1,0))</f>
        <v/>
      </c>
      <c r="AK701" s="15" t="str">
        <f ca="1">IF(COUNTA(A701:AC701)=0,"",IF(OR(NOT(ISNUMBER(C701)),C701&lt;1),"Missing / invalid date",IF(A701="","Missing case ID",IF(COUNTIFS($A$9:$A$1008,A701)&gt;1,"Duplicate case ID",IF(C701&gt;TODAY(),"Future incident date",IF(OR(E701="",F701="",G701="",H701="",I701="",J701=""),"Complete required fields",IF(OR(AND(E701&lt;&gt;"",COUNTIFS(Setup!$F$13:$F$212,E701)=0),AND(F701&lt;&gt;"",COUNTIFS(Setup!$G$13:$G$212,F701)=0),AND(G701&lt;&gt;"",COUNTIFS(Setup!$H$13:$H$212,G701)=0),AND(H701&lt;&gt;"",COUNTIFS(Setup!$I$13:$I$212,H701)=0),AND(I701&lt;&gt;"",COUNTIFS(Setup!$J$13:$J$212,I701)=0),AND(J701&lt;&gt;"",COUNTIFS(Setup!$K$13:$K$212,J701)=0),AND(K701&lt;&gt;"",COUNTIFS(Setup!$L$13:$L$212,K701)=0),AND(L701&lt;&gt;"",COUNTIFS(Setup!$M$13:$M$212,L701)=0),AND(M701&lt;&gt;"",COUNTIFS(Setup!$N$13:$N$212,M701)=0),AND(N701&lt;&gt;"",COUNTIFS(Setup!$O$13:$O$212,N701)=0),AND(O701&lt;&gt;"",COUNTIFS(Setup!$P$13:$P$212,O701)=0),AND(P701&lt;&gt;"",COUNTIFS(Setup!$Q$13:$Q$212,P701)=0),AND(V701&lt;&gt;"",COUNTIFS(Setup!$R$13:$R$212,V701)=0),AND(W701&lt;&gt;"",COUNTIFS(Setup!$R$13:$R$212,W701)=0),AND(X701&lt;&gt;"",COUNTIFS(Setup!$S$13:$S$212,X701)=0),AND(Y701&lt;&gt;"",COUNTIFS(Setup!$S$13:$S$212,Y701)=0),AND(Z701&lt;&gt;"",COUNTIFS(Setup!$T$13:$T$212,Z701)=0)),"Use listed categories",IF(J701="Pending","Confirm work-relatedness",IF(COUNTIFS($AI$9:$AI$1008,AI701,$C$9:$C$1008,"&lt;&gt;"&amp;C701)&gt;0,"Event dates disagree",IF(OR(AND(Q701&lt;&gt;"",OR(NOT(ISNUMBER(Q701)),Q701&lt;0)),AND(R701&lt;&gt;"",OR(NOT(ISNUMBER(R701)),R701&lt;0)),AND(S701&lt;&gt;"",OR(NOT(ISNUMBER(S701)),S701&lt;0))),"Check days / cost",IF(AND(I701="Lost time",OR(NOT(ISNUMBER(Q701)),Q701&lt;1)),"Enter lost days",IF(AND(I701="Restricted / modified work",OR(NOT(ISNUMBER(R701)),R701&lt;1)),"Enter restricted days",IF(AND(Z701="Closed",NOT(ISNUMBER(AB701))),"Enter closure date",IF(AND(ISNUMBER(AB701),OR(AB701&lt;C701,AB701&gt;TODAY())),"Check closure date","Ready"))))))))))))))</f>
        <v/>
      </c>
    </row>
    <row r="702" spans="1:37" ht="24.95" customHeight="1">
      <c r="A702" s="23"/>
      <c r="B702" s="23"/>
      <c r="C702" s="24"/>
      <c r="D702" s="25"/>
      <c r="E702" s="26"/>
      <c r="F702" s="26"/>
      <c r="G702" s="26"/>
      <c r="H702" s="26"/>
      <c r="I702" s="26"/>
      <c r="J702" s="26"/>
      <c r="K702" s="26"/>
      <c r="L702" s="26"/>
      <c r="M702" s="26"/>
      <c r="N702" s="26"/>
      <c r="O702" s="26"/>
      <c r="P702" s="26"/>
      <c r="Q702" s="27"/>
      <c r="R702" s="27"/>
      <c r="S702" s="28"/>
      <c r="T702" s="26"/>
      <c r="U702" s="26"/>
      <c r="V702" s="26"/>
      <c r="W702" s="26"/>
      <c r="X702" s="26"/>
      <c r="Y702" s="26"/>
      <c r="Z702" s="26"/>
      <c r="AA702" s="26"/>
      <c r="AB702" s="24"/>
      <c r="AC702" s="26"/>
      <c r="AD702" s="15" t="str">
        <f t="shared" si="60"/>
        <v/>
      </c>
      <c r="AE702" s="16" t="str">
        <f t="shared" si="61"/>
        <v/>
      </c>
      <c r="AF702" s="15" t="str">
        <f t="shared" si="62"/>
        <v/>
      </c>
      <c r="AG702" s="15">
        <f t="shared" si="63"/>
        <v>0</v>
      </c>
      <c r="AH702" s="15">
        <f t="shared" si="64"/>
        <v>0</v>
      </c>
      <c r="AI702" s="15" t="str">
        <f t="shared" si="65"/>
        <v/>
      </c>
      <c r="AJ702" s="15" t="str">
        <f>IF(AI702="","",IF(COUNTIFS($AI$9:AI702,AI702)=1,1,0))</f>
        <v/>
      </c>
      <c r="AK702" s="15" t="str">
        <f ca="1">IF(COUNTA(A702:AC702)=0,"",IF(OR(NOT(ISNUMBER(C702)),C702&lt;1),"Missing / invalid date",IF(A702="","Missing case ID",IF(COUNTIFS($A$9:$A$1008,A702)&gt;1,"Duplicate case ID",IF(C702&gt;TODAY(),"Future incident date",IF(OR(E702="",F702="",G702="",H702="",I702="",J702=""),"Complete required fields",IF(OR(AND(E702&lt;&gt;"",COUNTIFS(Setup!$F$13:$F$212,E702)=0),AND(F702&lt;&gt;"",COUNTIFS(Setup!$G$13:$G$212,F702)=0),AND(G702&lt;&gt;"",COUNTIFS(Setup!$H$13:$H$212,G702)=0),AND(H702&lt;&gt;"",COUNTIFS(Setup!$I$13:$I$212,H702)=0),AND(I702&lt;&gt;"",COUNTIFS(Setup!$J$13:$J$212,I702)=0),AND(J702&lt;&gt;"",COUNTIFS(Setup!$K$13:$K$212,J702)=0),AND(K702&lt;&gt;"",COUNTIFS(Setup!$L$13:$L$212,K702)=0),AND(L702&lt;&gt;"",COUNTIFS(Setup!$M$13:$M$212,L702)=0),AND(M702&lt;&gt;"",COUNTIFS(Setup!$N$13:$N$212,M702)=0),AND(N702&lt;&gt;"",COUNTIFS(Setup!$O$13:$O$212,N702)=0),AND(O702&lt;&gt;"",COUNTIFS(Setup!$P$13:$P$212,O702)=0),AND(P702&lt;&gt;"",COUNTIFS(Setup!$Q$13:$Q$212,P702)=0),AND(V702&lt;&gt;"",COUNTIFS(Setup!$R$13:$R$212,V702)=0),AND(W702&lt;&gt;"",COUNTIFS(Setup!$R$13:$R$212,W702)=0),AND(X702&lt;&gt;"",COUNTIFS(Setup!$S$13:$S$212,X702)=0),AND(Y702&lt;&gt;"",COUNTIFS(Setup!$S$13:$S$212,Y702)=0),AND(Z702&lt;&gt;"",COUNTIFS(Setup!$T$13:$T$212,Z702)=0)),"Use listed categories",IF(J702="Pending","Confirm work-relatedness",IF(COUNTIFS($AI$9:$AI$1008,AI702,$C$9:$C$1008,"&lt;&gt;"&amp;C702)&gt;0,"Event dates disagree",IF(OR(AND(Q702&lt;&gt;"",OR(NOT(ISNUMBER(Q702)),Q702&lt;0)),AND(R702&lt;&gt;"",OR(NOT(ISNUMBER(R702)),R702&lt;0)),AND(S702&lt;&gt;"",OR(NOT(ISNUMBER(S702)),S702&lt;0))),"Check days / cost",IF(AND(I702="Lost time",OR(NOT(ISNUMBER(Q702)),Q702&lt;1)),"Enter lost days",IF(AND(I702="Restricted / modified work",OR(NOT(ISNUMBER(R702)),R702&lt;1)),"Enter restricted days",IF(AND(Z702="Closed",NOT(ISNUMBER(AB702))),"Enter closure date",IF(AND(ISNUMBER(AB702),OR(AB702&lt;C702,AB702&gt;TODAY())),"Check closure date","Ready"))))))))))))))</f>
        <v/>
      </c>
    </row>
    <row r="703" spans="1:37" ht="24.95" customHeight="1">
      <c r="A703" s="17"/>
      <c r="B703" s="17"/>
      <c r="C703" s="18"/>
      <c r="D703" s="19"/>
      <c r="E703" s="20"/>
      <c r="F703" s="20"/>
      <c r="G703" s="20"/>
      <c r="H703" s="20"/>
      <c r="I703" s="20"/>
      <c r="J703" s="20"/>
      <c r="K703" s="20"/>
      <c r="L703" s="20"/>
      <c r="M703" s="20"/>
      <c r="N703" s="20"/>
      <c r="O703" s="20"/>
      <c r="P703" s="20"/>
      <c r="Q703" s="21"/>
      <c r="R703" s="21"/>
      <c r="S703" s="22"/>
      <c r="T703" s="20"/>
      <c r="U703" s="20"/>
      <c r="V703" s="20"/>
      <c r="W703" s="20"/>
      <c r="X703" s="20"/>
      <c r="Y703" s="20"/>
      <c r="Z703" s="20"/>
      <c r="AA703" s="20"/>
      <c r="AB703" s="18"/>
      <c r="AC703" s="20"/>
      <c r="AD703" s="15" t="str">
        <f t="shared" si="60"/>
        <v/>
      </c>
      <c r="AE703" s="16" t="str">
        <f t="shared" si="61"/>
        <v/>
      </c>
      <c r="AF703" s="15" t="str">
        <f t="shared" si="62"/>
        <v/>
      </c>
      <c r="AG703" s="15">
        <f t="shared" si="63"/>
        <v>0</v>
      </c>
      <c r="AH703" s="15">
        <f t="shared" si="64"/>
        <v>0</v>
      </c>
      <c r="AI703" s="15" t="str">
        <f t="shared" si="65"/>
        <v/>
      </c>
      <c r="AJ703" s="15" t="str">
        <f>IF(AI703="","",IF(COUNTIFS($AI$9:AI703,AI703)=1,1,0))</f>
        <v/>
      </c>
      <c r="AK703" s="15" t="str">
        <f ca="1">IF(COUNTA(A703:AC703)=0,"",IF(OR(NOT(ISNUMBER(C703)),C703&lt;1),"Missing / invalid date",IF(A703="","Missing case ID",IF(COUNTIFS($A$9:$A$1008,A703)&gt;1,"Duplicate case ID",IF(C703&gt;TODAY(),"Future incident date",IF(OR(E703="",F703="",G703="",H703="",I703="",J703=""),"Complete required fields",IF(OR(AND(E703&lt;&gt;"",COUNTIFS(Setup!$F$13:$F$212,E703)=0),AND(F703&lt;&gt;"",COUNTIFS(Setup!$G$13:$G$212,F703)=0),AND(G703&lt;&gt;"",COUNTIFS(Setup!$H$13:$H$212,G703)=0),AND(H703&lt;&gt;"",COUNTIFS(Setup!$I$13:$I$212,H703)=0),AND(I703&lt;&gt;"",COUNTIFS(Setup!$J$13:$J$212,I703)=0),AND(J703&lt;&gt;"",COUNTIFS(Setup!$K$13:$K$212,J703)=0),AND(K703&lt;&gt;"",COUNTIFS(Setup!$L$13:$L$212,K703)=0),AND(L703&lt;&gt;"",COUNTIFS(Setup!$M$13:$M$212,L703)=0),AND(M703&lt;&gt;"",COUNTIFS(Setup!$N$13:$N$212,M703)=0),AND(N703&lt;&gt;"",COUNTIFS(Setup!$O$13:$O$212,N703)=0),AND(O703&lt;&gt;"",COUNTIFS(Setup!$P$13:$P$212,O703)=0),AND(P703&lt;&gt;"",COUNTIFS(Setup!$Q$13:$Q$212,P703)=0),AND(V703&lt;&gt;"",COUNTIFS(Setup!$R$13:$R$212,V703)=0),AND(W703&lt;&gt;"",COUNTIFS(Setup!$R$13:$R$212,W703)=0),AND(X703&lt;&gt;"",COUNTIFS(Setup!$S$13:$S$212,X703)=0),AND(Y703&lt;&gt;"",COUNTIFS(Setup!$S$13:$S$212,Y703)=0),AND(Z703&lt;&gt;"",COUNTIFS(Setup!$T$13:$T$212,Z703)=0)),"Use listed categories",IF(J703="Pending","Confirm work-relatedness",IF(COUNTIFS($AI$9:$AI$1008,AI703,$C$9:$C$1008,"&lt;&gt;"&amp;C703)&gt;0,"Event dates disagree",IF(OR(AND(Q703&lt;&gt;"",OR(NOT(ISNUMBER(Q703)),Q703&lt;0)),AND(R703&lt;&gt;"",OR(NOT(ISNUMBER(R703)),R703&lt;0)),AND(S703&lt;&gt;"",OR(NOT(ISNUMBER(S703)),S703&lt;0))),"Check days / cost",IF(AND(I703="Lost time",OR(NOT(ISNUMBER(Q703)),Q703&lt;1)),"Enter lost days",IF(AND(I703="Restricted / modified work",OR(NOT(ISNUMBER(R703)),R703&lt;1)),"Enter restricted days",IF(AND(Z703="Closed",NOT(ISNUMBER(AB703))),"Enter closure date",IF(AND(ISNUMBER(AB703),OR(AB703&lt;C703,AB703&gt;TODAY())),"Check closure date","Ready"))))))))))))))</f>
        <v/>
      </c>
    </row>
    <row r="704" spans="1:37" ht="24.95" customHeight="1">
      <c r="A704" s="23"/>
      <c r="B704" s="23"/>
      <c r="C704" s="24"/>
      <c r="D704" s="25"/>
      <c r="E704" s="26"/>
      <c r="F704" s="26"/>
      <c r="G704" s="26"/>
      <c r="H704" s="26"/>
      <c r="I704" s="26"/>
      <c r="J704" s="26"/>
      <c r="K704" s="26"/>
      <c r="L704" s="26"/>
      <c r="M704" s="26"/>
      <c r="N704" s="26"/>
      <c r="O704" s="26"/>
      <c r="P704" s="26"/>
      <c r="Q704" s="27"/>
      <c r="R704" s="27"/>
      <c r="S704" s="28"/>
      <c r="T704" s="26"/>
      <c r="U704" s="26"/>
      <c r="V704" s="26"/>
      <c r="W704" s="26"/>
      <c r="X704" s="26"/>
      <c r="Y704" s="26"/>
      <c r="Z704" s="26"/>
      <c r="AA704" s="26"/>
      <c r="AB704" s="24"/>
      <c r="AC704" s="26"/>
      <c r="AD704" s="15" t="str">
        <f t="shared" si="60"/>
        <v/>
      </c>
      <c r="AE704" s="16" t="str">
        <f t="shared" si="61"/>
        <v/>
      </c>
      <c r="AF704" s="15" t="str">
        <f t="shared" si="62"/>
        <v/>
      </c>
      <c r="AG704" s="15">
        <f t="shared" si="63"/>
        <v>0</v>
      </c>
      <c r="AH704" s="15">
        <f t="shared" si="64"/>
        <v>0</v>
      </c>
      <c r="AI704" s="15" t="str">
        <f t="shared" si="65"/>
        <v/>
      </c>
      <c r="AJ704" s="15" t="str">
        <f>IF(AI704="","",IF(COUNTIFS($AI$9:AI704,AI704)=1,1,0))</f>
        <v/>
      </c>
      <c r="AK704" s="15" t="str">
        <f ca="1">IF(COUNTA(A704:AC704)=0,"",IF(OR(NOT(ISNUMBER(C704)),C704&lt;1),"Missing / invalid date",IF(A704="","Missing case ID",IF(COUNTIFS($A$9:$A$1008,A704)&gt;1,"Duplicate case ID",IF(C704&gt;TODAY(),"Future incident date",IF(OR(E704="",F704="",G704="",H704="",I704="",J704=""),"Complete required fields",IF(OR(AND(E704&lt;&gt;"",COUNTIFS(Setup!$F$13:$F$212,E704)=0),AND(F704&lt;&gt;"",COUNTIFS(Setup!$G$13:$G$212,F704)=0),AND(G704&lt;&gt;"",COUNTIFS(Setup!$H$13:$H$212,G704)=0),AND(H704&lt;&gt;"",COUNTIFS(Setup!$I$13:$I$212,H704)=0),AND(I704&lt;&gt;"",COUNTIFS(Setup!$J$13:$J$212,I704)=0),AND(J704&lt;&gt;"",COUNTIFS(Setup!$K$13:$K$212,J704)=0),AND(K704&lt;&gt;"",COUNTIFS(Setup!$L$13:$L$212,K704)=0),AND(L704&lt;&gt;"",COUNTIFS(Setup!$M$13:$M$212,L704)=0),AND(M704&lt;&gt;"",COUNTIFS(Setup!$N$13:$N$212,M704)=0),AND(N704&lt;&gt;"",COUNTIFS(Setup!$O$13:$O$212,N704)=0),AND(O704&lt;&gt;"",COUNTIFS(Setup!$P$13:$P$212,O704)=0),AND(P704&lt;&gt;"",COUNTIFS(Setup!$Q$13:$Q$212,P704)=0),AND(V704&lt;&gt;"",COUNTIFS(Setup!$R$13:$R$212,V704)=0),AND(W704&lt;&gt;"",COUNTIFS(Setup!$R$13:$R$212,W704)=0),AND(X704&lt;&gt;"",COUNTIFS(Setup!$S$13:$S$212,X704)=0),AND(Y704&lt;&gt;"",COUNTIFS(Setup!$S$13:$S$212,Y704)=0),AND(Z704&lt;&gt;"",COUNTIFS(Setup!$T$13:$T$212,Z704)=0)),"Use listed categories",IF(J704="Pending","Confirm work-relatedness",IF(COUNTIFS($AI$9:$AI$1008,AI704,$C$9:$C$1008,"&lt;&gt;"&amp;C704)&gt;0,"Event dates disagree",IF(OR(AND(Q704&lt;&gt;"",OR(NOT(ISNUMBER(Q704)),Q704&lt;0)),AND(R704&lt;&gt;"",OR(NOT(ISNUMBER(R704)),R704&lt;0)),AND(S704&lt;&gt;"",OR(NOT(ISNUMBER(S704)),S704&lt;0))),"Check days / cost",IF(AND(I704="Lost time",OR(NOT(ISNUMBER(Q704)),Q704&lt;1)),"Enter lost days",IF(AND(I704="Restricted / modified work",OR(NOT(ISNUMBER(R704)),R704&lt;1)),"Enter restricted days",IF(AND(Z704="Closed",NOT(ISNUMBER(AB704))),"Enter closure date",IF(AND(ISNUMBER(AB704),OR(AB704&lt;C704,AB704&gt;TODAY())),"Check closure date","Ready"))))))))))))))</f>
        <v/>
      </c>
    </row>
    <row r="705" spans="1:37" ht="24.95" customHeight="1">
      <c r="A705" s="17"/>
      <c r="B705" s="17"/>
      <c r="C705" s="18"/>
      <c r="D705" s="19"/>
      <c r="E705" s="20"/>
      <c r="F705" s="20"/>
      <c r="G705" s="20"/>
      <c r="H705" s="20"/>
      <c r="I705" s="20"/>
      <c r="J705" s="20"/>
      <c r="K705" s="20"/>
      <c r="L705" s="20"/>
      <c r="M705" s="20"/>
      <c r="N705" s="20"/>
      <c r="O705" s="20"/>
      <c r="P705" s="20"/>
      <c r="Q705" s="21"/>
      <c r="R705" s="21"/>
      <c r="S705" s="22"/>
      <c r="T705" s="20"/>
      <c r="U705" s="20"/>
      <c r="V705" s="20"/>
      <c r="W705" s="20"/>
      <c r="X705" s="20"/>
      <c r="Y705" s="20"/>
      <c r="Z705" s="20"/>
      <c r="AA705" s="20"/>
      <c r="AB705" s="18"/>
      <c r="AC705" s="20"/>
      <c r="AD705" s="15" t="str">
        <f t="shared" si="60"/>
        <v/>
      </c>
      <c r="AE705" s="16" t="str">
        <f t="shared" si="61"/>
        <v/>
      </c>
      <c r="AF705" s="15" t="str">
        <f t="shared" si="62"/>
        <v/>
      </c>
      <c r="AG705" s="15">
        <f t="shared" si="63"/>
        <v>0</v>
      </c>
      <c r="AH705" s="15">
        <f t="shared" si="64"/>
        <v>0</v>
      </c>
      <c r="AI705" s="15" t="str">
        <f t="shared" si="65"/>
        <v/>
      </c>
      <c r="AJ705" s="15" t="str">
        <f>IF(AI705="","",IF(COUNTIFS($AI$9:AI705,AI705)=1,1,0))</f>
        <v/>
      </c>
      <c r="AK705" s="15" t="str">
        <f ca="1">IF(COUNTA(A705:AC705)=0,"",IF(OR(NOT(ISNUMBER(C705)),C705&lt;1),"Missing / invalid date",IF(A705="","Missing case ID",IF(COUNTIFS($A$9:$A$1008,A705)&gt;1,"Duplicate case ID",IF(C705&gt;TODAY(),"Future incident date",IF(OR(E705="",F705="",G705="",H705="",I705="",J705=""),"Complete required fields",IF(OR(AND(E705&lt;&gt;"",COUNTIFS(Setup!$F$13:$F$212,E705)=0),AND(F705&lt;&gt;"",COUNTIFS(Setup!$G$13:$G$212,F705)=0),AND(G705&lt;&gt;"",COUNTIFS(Setup!$H$13:$H$212,G705)=0),AND(H705&lt;&gt;"",COUNTIFS(Setup!$I$13:$I$212,H705)=0),AND(I705&lt;&gt;"",COUNTIFS(Setup!$J$13:$J$212,I705)=0),AND(J705&lt;&gt;"",COUNTIFS(Setup!$K$13:$K$212,J705)=0),AND(K705&lt;&gt;"",COUNTIFS(Setup!$L$13:$L$212,K705)=0),AND(L705&lt;&gt;"",COUNTIFS(Setup!$M$13:$M$212,L705)=0),AND(M705&lt;&gt;"",COUNTIFS(Setup!$N$13:$N$212,M705)=0),AND(N705&lt;&gt;"",COUNTIFS(Setup!$O$13:$O$212,N705)=0),AND(O705&lt;&gt;"",COUNTIFS(Setup!$P$13:$P$212,O705)=0),AND(P705&lt;&gt;"",COUNTIFS(Setup!$Q$13:$Q$212,P705)=0),AND(V705&lt;&gt;"",COUNTIFS(Setup!$R$13:$R$212,V705)=0),AND(W705&lt;&gt;"",COUNTIFS(Setup!$R$13:$R$212,W705)=0),AND(X705&lt;&gt;"",COUNTIFS(Setup!$S$13:$S$212,X705)=0),AND(Y705&lt;&gt;"",COUNTIFS(Setup!$S$13:$S$212,Y705)=0),AND(Z705&lt;&gt;"",COUNTIFS(Setup!$T$13:$T$212,Z705)=0)),"Use listed categories",IF(J705="Pending","Confirm work-relatedness",IF(COUNTIFS($AI$9:$AI$1008,AI705,$C$9:$C$1008,"&lt;&gt;"&amp;C705)&gt;0,"Event dates disagree",IF(OR(AND(Q705&lt;&gt;"",OR(NOT(ISNUMBER(Q705)),Q705&lt;0)),AND(R705&lt;&gt;"",OR(NOT(ISNUMBER(R705)),R705&lt;0)),AND(S705&lt;&gt;"",OR(NOT(ISNUMBER(S705)),S705&lt;0))),"Check days / cost",IF(AND(I705="Lost time",OR(NOT(ISNUMBER(Q705)),Q705&lt;1)),"Enter lost days",IF(AND(I705="Restricted / modified work",OR(NOT(ISNUMBER(R705)),R705&lt;1)),"Enter restricted days",IF(AND(Z705="Closed",NOT(ISNUMBER(AB705))),"Enter closure date",IF(AND(ISNUMBER(AB705),OR(AB705&lt;C705,AB705&gt;TODAY())),"Check closure date","Ready"))))))))))))))</f>
        <v/>
      </c>
    </row>
    <row r="706" spans="1:37" ht="24.95" customHeight="1">
      <c r="A706" s="23"/>
      <c r="B706" s="23"/>
      <c r="C706" s="24"/>
      <c r="D706" s="25"/>
      <c r="E706" s="26"/>
      <c r="F706" s="26"/>
      <c r="G706" s="26"/>
      <c r="H706" s="26"/>
      <c r="I706" s="26"/>
      <c r="J706" s="26"/>
      <c r="K706" s="26"/>
      <c r="L706" s="26"/>
      <c r="M706" s="26"/>
      <c r="N706" s="26"/>
      <c r="O706" s="26"/>
      <c r="P706" s="26"/>
      <c r="Q706" s="27"/>
      <c r="R706" s="27"/>
      <c r="S706" s="28"/>
      <c r="T706" s="26"/>
      <c r="U706" s="26"/>
      <c r="V706" s="26"/>
      <c r="W706" s="26"/>
      <c r="X706" s="26"/>
      <c r="Y706" s="26"/>
      <c r="Z706" s="26"/>
      <c r="AA706" s="26"/>
      <c r="AB706" s="24"/>
      <c r="AC706" s="26"/>
      <c r="AD706" s="15" t="str">
        <f t="shared" si="60"/>
        <v/>
      </c>
      <c r="AE706" s="16" t="str">
        <f t="shared" si="61"/>
        <v/>
      </c>
      <c r="AF706" s="15" t="str">
        <f t="shared" si="62"/>
        <v/>
      </c>
      <c r="AG706" s="15">
        <f t="shared" si="63"/>
        <v>0</v>
      </c>
      <c r="AH706" s="15">
        <f t="shared" si="64"/>
        <v>0</v>
      </c>
      <c r="AI706" s="15" t="str">
        <f t="shared" si="65"/>
        <v/>
      </c>
      <c r="AJ706" s="15" t="str">
        <f>IF(AI706="","",IF(COUNTIFS($AI$9:AI706,AI706)=1,1,0))</f>
        <v/>
      </c>
      <c r="AK706" s="15" t="str">
        <f ca="1">IF(COUNTA(A706:AC706)=0,"",IF(OR(NOT(ISNUMBER(C706)),C706&lt;1),"Missing / invalid date",IF(A706="","Missing case ID",IF(COUNTIFS($A$9:$A$1008,A706)&gt;1,"Duplicate case ID",IF(C706&gt;TODAY(),"Future incident date",IF(OR(E706="",F706="",G706="",H706="",I706="",J706=""),"Complete required fields",IF(OR(AND(E706&lt;&gt;"",COUNTIFS(Setup!$F$13:$F$212,E706)=0),AND(F706&lt;&gt;"",COUNTIFS(Setup!$G$13:$G$212,F706)=0),AND(G706&lt;&gt;"",COUNTIFS(Setup!$H$13:$H$212,G706)=0),AND(H706&lt;&gt;"",COUNTIFS(Setup!$I$13:$I$212,H706)=0),AND(I706&lt;&gt;"",COUNTIFS(Setup!$J$13:$J$212,I706)=0),AND(J706&lt;&gt;"",COUNTIFS(Setup!$K$13:$K$212,J706)=0),AND(K706&lt;&gt;"",COUNTIFS(Setup!$L$13:$L$212,K706)=0),AND(L706&lt;&gt;"",COUNTIFS(Setup!$M$13:$M$212,L706)=0),AND(M706&lt;&gt;"",COUNTIFS(Setup!$N$13:$N$212,M706)=0),AND(N706&lt;&gt;"",COUNTIFS(Setup!$O$13:$O$212,N706)=0),AND(O706&lt;&gt;"",COUNTIFS(Setup!$P$13:$P$212,O706)=0),AND(P706&lt;&gt;"",COUNTIFS(Setup!$Q$13:$Q$212,P706)=0),AND(V706&lt;&gt;"",COUNTIFS(Setup!$R$13:$R$212,V706)=0),AND(W706&lt;&gt;"",COUNTIFS(Setup!$R$13:$R$212,W706)=0),AND(X706&lt;&gt;"",COUNTIFS(Setup!$S$13:$S$212,X706)=0),AND(Y706&lt;&gt;"",COUNTIFS(Setup!$S$13:$S$212,Y706)=0),AND(Z706&lt;&gt;"",COUNTIFS(Setup!$T$13:$T$212,Z706)=0)),"Use listed categories",IF(J706="Pending","Confirm work-relatedness",IF(COUNTIFS($AI$9:$AI$1008,AI706,$C$9:$C$1008,"&lt;&gt;"&amp;C706)&gt;0,"Event dates disagree",IF(OR(AND(Q706&lt;&gt;"",OR(NOT(ISNUMBER(Q706)),Q706&lt;0)),AND(R706&lt;&gt;"",OR(NOT(ISNUMBER(R706)),R706&lt;0)),AND(S706&lt;&gt;"",OR(NOT(ISNUMBER(S706)),S706&lt;0))),"Check days / cost",IF(AND(I706="Lost time",OR(NOT(ISNUMBER(Q706)),Q706&lt;1)),"Enter lost days",IF(AND(I706="Restricted / modified work",OR(NOT(ISNUMBER(R706)),R706&lt;1)),"Enter restricted days",IF(AND(Z706="Closed",NOT(ISNUMBER(AB706))),"Enter closure date",IF(AND(ISNUMBER(AB706),OR(AB706&lt;C706,AB706&gt;TODAY())),"Check closure date","Ready"))))))))))))))</f>
        <v/>
      </c>
    </row>
    <row r="707" spans="1:37" ht="24.95" customHeight="1">
      <c r="A707" s="17"/>
      <c r="B707" s="17"/>
      <c r="C707" s="18"/>
      <c r="D707" s="19"/>
      <c r="E707" s="20"/>
      <c r="F707" s="20"/>
      <c r="G707" s="20"/>
      <c r="H707" s="20"/>
      <c r="I707" s="20"/>
      <c r="J707" s="20"/>
      <c r="K707" s="20"/>
      <c r="L707" s="20"/>
      <c r="M707" s="20"/>
      <c r="N707" s="20"/>
      <c r="O707" s="20"/>
      <c r="P707" s="20"/>
      <c r="Q707" s="21"/>
      <c r="R707" s="21"/>
      <c r="S707" s="22"/>
      <c r="T707" s="20"/>
      <c r="U707" s="20"/>
      <c r="V707" s="20"/>
      <c r="W707" s="20"/>
      <c r="X707" s="20"/>
      <c r="Y707" s="20"/>
      <c r="Z707" s="20"/>
      <c r="AA707" s="20"/>
      <c r="AB707" s="18"/>
      <c r="AC707" s="20"/>
      <c r="AD707" s="15" t="str">
        <f t="shared" si="60"/>
        <v/>
      </c>
      <c r="AE707" s="16" t="str">
        <f t="shared" si="61"/>
        <v/>
      </c>
      <c r="AF707" s="15" t="str">
        <f t="shared" si="62"/>
        <v/>
      </c>
      <c r="AG707" s="15">
        <f t="shared" si="63"/>
        <v>0</v>
      </c>
      <c r="AH707" s="15">
        <f t="shared" si="64"/>
        <v>0</v>
      </c>
      <c r="AI707" s="15" t="str">
        <f t="shared" si="65"/>
        <v/>
      </c>
      <c r="AJ707" s="15" t="str">
        <f>IF(AI707="","",IF(COUNTIFS($AI$9:AI707,AI707)=1,1,0))</f>
        <v/>
      </c>
      <c r="AK707" s="15" t="str">
        <f ca="1">IF(COUNTA(A707:AC707)=0,"",IF(OR(NOT(ISNUMBER(C707)),C707&lt;1),"Missing / invalid date",IF(A707="","Missing case ID",IF(COUNTIFS($A$9:$A$1008,A707)&gt;1,"Duplicate case ID",IF(C707&gt;TODAY(),"Future incident date",IF(OR(E707="",F707="",G707="",H707="",I707="",J707=""),"Complete required fields",IF(OR(AND(E707&lt;&gt;"",COUNTIFS(Setup!$F$13:$F$212,E707)=0),AND(F707&lt;&gt;"",COUNTIFS(Setup!$G$13:$G$212,F707)=0),AND(G707&lt;&gt;"",COUNTIFS(Setup!$H$13:$H$212,G707)=0),AND(H707&lt;&gt;"",COUNTIFS(Setup!$I$13:$I$212,H707)=0),AND(I707&lt;&gt;"",COUNTIFS(Setup!$J$13:$J$212,I707)=0),AND(J707&lt;&gt;"",COUNTIFS(Setup!$K$13:$K$212,J707)=0),AND(K707&lt;&gt;"",COUNTIFS(Setup!$L$13:$L$212,K707)=0),AND(L707&lt;&gt;"",COUNTIFS(Setup!$M$13:$M$212,L707)=0),AND(M707&lt;&gt;"",COUNTIFS(Setup!$N$13:$N$212,M707)=0),AND(N707&lt;&gt;"",COUNTIFS(Setup!$O$13:$O$212,N707)=0),AND(O707&lt;&gt;"",COUNTIFS(Setup!$P$13:$P$212,O707)=0),AND(P707&lt;&gt;"",COUNTIFS(Setup!$Q$13:$Q$212,P707)=0),AND(V707&lt;&gt;"",COUNTIFS(Setup!$R$13:$R$212,V707)=0),AND(W707&lt;&gt;"",COUNTIFS(Setup!$R$13:$R$212,W707)=0),AND(X707&lt;&gt;"",COUNTIFS(Setup!$S$13:$S$212,X707)=0),AND(Y707&lt;&gt;"",COUNTIFS(Setup!$S$13:$S$212,Y707)=0),AND(Z707&lt;&gt;"",COUNTIFS(Setup!$T$13:$T$212,Z707)=0)),"Use listed categories",IF(J707="Pending","Confirm work-relatedness",IF(COUNTIFS($AI$9:$AI$1008,AI707,$C$9:$C$1008,"&lt;&gt;"&amp;C707)&gt;0,"Event dates disagree",IF(OR(AND(Q707&lt;&gt;"",OR(NOT(ISNUMBER(Q707)),Q707&lt;0)),AND(R707&lt;&gt;"",OR(NOT(ISNUMBER(R707)),R707&lt;0)),AND(S707&lt;&gt;"",OR(NOT(ISNUMBER(S707)),S707&lt;0))),"Check days / cost",IF(AND(I707="Lost time",OR(NOT(ISNUMBER(Q707)),Q707&lt;1)),"Enter lost days",IF(AND(I707="Restricted / modified work",OR(NOT(ISNUMBER(R707)),R707&lt;1)),"Enter restricted days",IF(AND(Z707="Closed",NOT(ISNUMBER(AB707))),"Enter closure date",IF(AND(ISNUMBER(AB707),OR(AB707&lt;C707,AB707&gt;TODAY())),"Check closure date","Ready"))))))))))))))</f>
        <v/>
      </c>
    </row>
    <row r="708" spans="1:37" ht="24.95" customHeight="1">
      <c r="A708" s="23"/>
      <c r="B708" s="23"/>
      <c r="C708" s="24"/>
      <c r="D708" s="25"/>
      <c r="E708" s="26"/>
      <c r="F708" s="26"/>
      <c r="G708" s="26"/>
      <c r="H708" s="26"/>
      <c r="I708" s="26"/>
      <c r="J708" s="26"/>
      <c r="K708" s="26"/>
      <c r="L708" s="26"/>
      <c r="M708" s="26"/>
      <c r="N708" s="26"/>
      <c r="O708" s="26"/>
      <c r="P708" s="26"/>
      <c r="Q708" s="27"/>
      <c r="R708" s="27"/>
      <c r="S708" s="28"/>
      <c r="T708" s="26"/>
      <c r="U708" s="26"/>
      <c r="V708" s="26"/>
      <c r="W708" s="26"/>
      <c r="X708" s="26"/>
      <c r="Y708" s="26"/>
      <c r="Z708" s="26"/>
      <c r="AA708" s="26"/>
      <c r="AB708" s="24"/>
      <c r="AC708" s="26"/>
      <c r="AD708" s="15" t="str">
        <f t="shared" si="60"/>
        <v/>
      </c>
      <c r="AE708" s="16" t="str">
        <f t="shared" si="61"/>
        <v/>
      </c>
      <c r="AF708" s="15" t="str">
        <f t="shared" si="62"/>
        <v/>
      </c>
      <c r="AG708" s="15">
        <f t="shared" si="63"/>
        <v>0</v>
      </c>
      <c r="AH708" s="15">
        <f t="shared" si="64"/>
        <v>0</v>
      </c>
      <c r="AI708" s="15" t="str">
        <f t="shared" si="65"/>
        <v/>
      </c>
      <c r="AJ708" s="15" t="str">
        <f>IF(AI708="","",IF(COUNTIFS($AI$9:AI708,AI708)=1,1,0))</f>
        <v/>
      </c>
      <c r="AK708" s="15" t="str">
        <f ca="1">IF(COUNTA(A708:AC708)=0,"",IF(OR(NOT(ISNUMBER(C708)),C708&lt;1),"Missing / invalid date",IF(A708="","Missing case ID",IF(COUNTIFS($A$9:$A$1008,A708)&gt;1,"Duplicate case ID",IF(C708&gt;TODAY(),"Future incident date",IF(OR(E708="",F708="",G708="",H708="",I708="",J708=""),"Complete required fields",IF(OR(AND(E708&lt;&gt;"",COUNTIFS(Setup!$F$13:$F$212,E708)=0),AND(F708&lt;&gt;"",COUNTIFS(Setup!$G$13:$G$212,F708)=0),AND(G708&lt;&gt;"",COUNTIFS(Setup!$H$13:$H$212,G708)=0),AND(H708&lt;&gt;"",COUNTIFS(Setup!$I$13:$I$212,H708)=0),AND(I708&lt;&gt;"",COUNTIFS(Setup!$J$13:$J$212,I708)=0),AND(J708&lt;&gt;"",COUNTIFS(Setup!$K$13:$K$212,J708)=0),AND(K708&lt;&gt;"",COUNTIFS(Setup!$L$13:$L$212,K708)=0),AND(L708&lt;&gt;"",COUNTIFS(Setup!$M$13:$M$212,L708)=0),AND(M708&lt;&gt;"",COUNTIFS(Setup!$N$13:$N$212,M708)=0),AND(N708&lt;&gt;"",COUNTIFS(Setup!$O$13:$O$212,N708)=0),AND(O708&lt;&gt;"",COUNTIFS(Setup!$P$13:$P$212,O708)=0),AND(P708&lt;&gt;"",COUNTIFS(Setup!$Q$13:$Q$212,P708)=0),AND(V708&lt;&gt;"",COUNTIFS(Setup!$R$13:$R$212,V708)=0),AND(W708&lt;&gt;"",COUNTIFS(Setup!$R$13:$R$212,W708)=0),AND(X708&lt;&gt;"",COUNTIFS(Setup!$S$13:$S$212,X708)=0),AND(Y708&lt;&gt;"",COUNTIFS(Setup!$S$13:$S$212,Y708)=0),AND(Z708&lt;&gt;"",COUNTIFS(Setup!$T$13:$T$212,Z708)=0)),"Use listed categories",IF(J708="Pending","Confirm work-relatedness",IF(COUNTIFS($AI$9:$AI$1008,AI708,$C$9:$C$1008,"&lt;&gt;"&amp;C708)&gt;0,"Event dates disagree",IF(OR(AND(Q708&lt;&gt;"",OR(NOT(ISNUMBER(Q708)),Q708&lt;0)),AND(R708&lt;&gt;"",OR(NOT(ISNUMBER(R708)),R708&lt;0)),AND(S708&lt;&gt;"",OR(NOT(ISNUMBER(S708)),S708&lt;0))),"Check days / cost",IF(AND(I708="Lost time",OR(NOT(ISNUMBER(Q708)),Q708&lt;1)),"Enter lost days",IF(AND(I708="Restricted / modified work",OR(NOT(ISNUMBER(R708)),R708&lt;1)),"Enter restricted days",IF(AND(Z708="Closed",NOT(ISNUMBER(AB708))),"Enter closure date",IF(AND(ISNUMBER(AB708),OR(AB708&lt;C708,AB708&gt;TODAY())),"Check closure date","Ready"))))))))))))))</f>
        <v/>
      </c>
    </row>
    <row r="709" spans="1:37" ht="24.95" customHeight="1">
      <c r="A709" s="17"/>
      <c r="B709" s="17"/>
      <c r="C709" s="18"/>
      <c r="D709" s="19"/>
      <c r="E709" s="20"/>
      <c r="F709" s="20"/>
      <c r="G709" s="20"/>
      <c r="H709" s="20"/>
      <c r="I709" s="20"/>
      <c r="J709" s="20"/>
      <c r="K709" s="20"/>
      <c r="L709" s="20"/>
      <c r="M709" s="20"/>
      <c r="N709" s="20"/>
      <c r="O709" s="20"/>
      <c r="P709" s="20"/>
      <c r="Q709" s="21"/>
      <c r="R709" s="21"/>
      <c r="S709" s="22"/>
      <c r="T709" s="20"/>
      <c r="U709" s="20"/>
      <c r="V709" s="20"/>
      <c r="W709" s="20"/>
      <c r="X709" s="20"/>
      <c r="Y709" s="20"/>
      <c r="Z709" s="20"/>
      <c r="AA709" s="20"/>
      <c r="AB709" s="18"/>
      <c r="AC709" s="20"/>
      <c r="AD709" s="15" t="str">
        <f t="shared" si="60"/>
        <v/>
      </c>
      <c r="AE709" s="16" t="str">
        <f t="shared" si="61"/>
        <v/>
      </c>
      <c r="AF709" s="15" t="str">
        <f t="shared" si="62"/>
        <v/>
      </c>
      <c r="AG709" s="15">
        <f t="shared" si="63"/>
        <v>0</v>
      </c>
      <c r="AH709" s="15">
        <f t="shared" si="64"/>
        <v>0</v>
      </c>
      <c r="AI709" s="15" t="str">
        <f t="shared" si="65"/>
        <v/>
      </c>
      <c r="AJ709" s="15" t="str">
        <f>IF(AI709="","",IF(COUNTIFS($AI$9:AI709,AI709)=1,1,0))</f>
        <v/>
      </c>
      <c r="AK709" s="15" t="str">
        <f ca="1">IF(COUNTA(A709:AC709)=0,"",IF(OR(NOT(ISNUMBER(C709)),C709&lt;1),"Missing / invalid date",IF(A709="","Missing case ID",IF(COUNTIFS($A$9:$A$1008,A709)&gt;1,"Duplicate case ID",IF(C709&gt;TODAY(),"Future incident date",IF(OR(E709="",F709="",G709="",H709="",I709="",J709=""),"Complete required fields",IF(OR(AND(E709&lt;&gt;"",COUNTIFS(Setup!$F$13:$F$212,E709)=0),AND(F709&lt;&gt;"",COUNTIFS(Setup!$G$13:$G$212,F709)=0),AND(G709&lt;&gt;"",COUNTIFS(Setup!$H$13:$H$212,G709)=0),AND(H709&lt;&gt;"",COUNTIFS(Setup!$I$13:$I$212,H709)=0),AND(I709&lt;&gt;"",COUNTIFS(Setup!$J$13:$J$212,I709)=0),AND(J709&lt;&gt;"",COUNTIFS(Setup!$K$13:$K$212,J709)=0),AND(K709&lt;&gt;"",COUNTIFS(Setup!$L$13:$L$212,K709)=0),AND(L709&lt;&gt;"",COUNTIFS(Setup!$M$13:$M$212,L709)=0),AND(M709&lt;&gt;"",COUNTIFS(Setup!$N$13:$N$212,M709)=0),AND(N709&lt;&gt;"",COUNTIFS(Setup!$O$13:$O$212,N709)=0),AND(O709&lt;&gt;"",COUNTIFS(Setup!$P$13:$P$212,O709)=0),AND(P709&lt;&gt;"",COUNTIFS(Setup!$Q$13:$Q$212,P709)=0),AND(V709&lt;&gt;"",COUNTIFS(Setup!$R$13:$R$212,V709)=0),AND(W709&lt;&gt;"",COUNTIFS(Setup!$R$13:$R$212,W709)=0),AND(X709&lt;&gt;"",COUNTIFS(Setup!$S$13:$S$212,X709)=0),AND(Y709&lt;&gt;"",COUNTIFS(Setup!$S$13:$S$212,Y709)=0),AND(Z709&lt;&gt;"",COUNTIFS(Setup!$T$13:$T$212,Z709)=0)),"Use listed categories",IF(J709="Pending","Confirm work-relatedness",IF(COUNTIFS($AI$9:$AI$1008,AI709,$C$9:$C$1008,"&lt;&gt;"&amp;C709)&gt;0,"Event dates disagree",IF(OR(AND(Q709&lt;&gt;"",OR(NOT(ISNUMBER(Q709)),Q709&lt;0)),AND(R709&lt;&gt;"",OR(NOT(ISNUMBER(R709)),R709&lt;0)),AND(S709&lt;&gt;"",OR(NOT(ISNUMBER(S709)),S709&lt;0))),"Check days / cost",IF(AND(I709="Lost time",OR(NOT(ISNUMBER(Q709)),Q709&lt;1)),"Enter lost days",IF(AND(I709="Restricted / modified work",OR(NOT(ISNUMBER(R709)),R709&lt;1)),"Enter restricted days",IF(AND(Z709="Closed",NOT(ISNUMBER(AB709))),"Enter closure date",IF(AND(ISNUMBER(AB709),OR(AB709&lt;C709,AB709&gt;TODAY())),"Check closure date","Ready"))))))))))))))</f>
        <v/>
      </c>
    </row>
    <row r="710" spans="1:37" ht="24.95" customHeight="1">
      <c r="A710" s="23"/>
      <c r="B710" s="23"/>
      <c r="C710" s="24"/>
      <c r="D710" s="25"/>
      <c r="E710" s="26"/>
      <c r="F710" s="26"/>
      <c r="G710" s="26"/>
      <c r="H710" s="26"/>
      <c r="I710" s="26"/>
      <c r="J710" s="26"/>
      <c r="K710" s="26"/>
      <c r="L710" s="26"/>
      <c r="M710" s="26"/>
      <c r="N710" s="26"/>
      <c r="O710" s="26"/>
      <c r="P710" s="26"/>
      <c r="Q710" s="27"/>
      <c r="R710" s="27"/>
      <c r="S710" s="28"/>
      <c r="T710" s="26"/>
      <c r="U710" s="26"/>
      <c r="V710" s="26"/>
      <c r="W710" s="26"/>
      <c r="X710" s="26"/>
      <c r="Y710" s="26"/>
      <c r="Z710" s="26"/>
      <c r="AA710" s="26"/>
      <c r="AB710" s="24"/>
      <c r="AC710" s="26"/>
      <c r="AD710" s="15" t="str">
        <f t="shared" si="60"/>
        <v/>
      </c>
      <c r="AE710" s="16" t="str">
        <f t="shared" si="61"/>
        <v/>
      </c>
      <c r="AF710" s="15" t="str">
        <f t="shared" si="62"/>
        <v/>
      </c>
      <c r="AG710" s="15">
        <f t="shared" si="63"/>
        <v>0</v>
      </c>
      <c r="AH710" s="15">
        <f t="shared" si="64"/>
        <v>0</v>
      </c>
      <c r="AI710" s="15" t="str">
        <f t="shared" si="65"/>
        <v/>
      </c>
      <c r="AJ710" s="15" t="str">
        <f>IF(AI710="","",IF(COUNTIFS($AI$9:AI710,AI710)=1,1,0))</f>
        <v/>
      </c>
      <c r="AK710" s="15" t="str">
        <f ca="1">IF(COUNTA(A710:AC710)=0,"",IF(OR(NOT(ISNUMBER(C710)),C710&lt;1),"Missing / invalid date",IF(A710="","Missing case ID",IF(COUNTIFS($A$9:$A$1008,A710)&gt;1,"Duplicate case ID",IF(C710&gt;TODAY(),"Future incident date",IF(OR(E710="",F710="",G710="",H710="",I710="",J710=""),"Complete required fields",IF(OR(AND(E710&lt;&gt;"",COUNTIFS(Setup!$F$13:$F$212,E710)=0),AND(F710&lt;&gt;"",COUNTIFS(Setup!$G$13:$G$212,F710)=0),AND(G710&lt;&gt;"",COUNTIFS(Setup!$H$13:$H$212,G710)=0),AND(H710&lt;&gt;"",COUNTIFS(Setup!$I$13:$I$212,H710)=0),AND(I710&lt;&gt;"",COUNTIFS(Setup!$J$13:$J$212,I710)=0),AND(J710&lt;&gt;"",COUNTIFS(Setup!$K$13:$K$212,J710)=0),AND(K710&lt;&gt;"",COUNTIFS(Setup!$L$13:$L$212,K710)=0),AND(L710&lt;&gt;"",COUNTIFS(Setup!$M$13:$M$212,L710)=0),AND(M710&lt;&gt;"",COUNTIFS(Setup!$N$13:$N$212,M710)=0),AND(N710&lt;&gt;"",COUNTIFS(Setup!$O$13:$O$212,N710)=0),AND(O710&lt;&gt;"",COUNTIFS(Setup!$P$13:$P$212,O710)=0),AND(P710&lt;&gt;"",COUNTIFS(Setup!$Q$13:$Q$212,P710)=0),AND(V710&lt;&gt;"",COUNTIFS(Setup!$R$13:$R$212,V710)=0),AND(W710&lt;&gt;"",COUNTIFS(Setup!$R$13:$R$212,W710)=0),AND(X710&lt;&gt;"",COUNTIFS(Setup!$S$13:$S$212,X710)=0),AND(Y710&lt;&gt;"",COUNTIFS(Setup!$S$13:$S$212,Y710)=0),AND(Z710&lt;&gt;"",COUNTIFS(Setup!$T$13:$T$212,Z710)=0)),"Use listed categories",IF(J710="Pending","Confirm work-relatedness",IF(COUNTIFS($AI$9:$AI$1008,AI710,$C$9:$C$1008,"&lt;&gt;"&amp;C710)&gt;0,"Event dates disagree",IF(OR(AND(Q710&lt;&gt;"",OR(NOT(ISNUMBER(Q710)),Q710&lt;0)),AND(R710&lt;&gt;"",OR(NOT(ISNUMBER(R710)),R710&lt;0)),AND(S710&lt;&gt;"",OR(NOT(ISNUMBER(S710)),S710&lt;0))),"Check days / cost",IF(AND(I710="Lost time",OR(NOT(ISNUMBER(Q710)),Q710&lt;1)),"Enter lost days",IF(AND(I710="Restricted / modified work",OR(NOT(ISNUMBER(R710)),R710&lt;1)),"Enter restricted days",IF(AND(Z710="Closed",NOT(ISNUMBER(AB710))),"Enter closure date",IF(AND(ISNUMBER(AB710),OR(AB710&lt;C710,AB710&gt;TODAY())),"Check closure date","Ready"))))))))))))))</f>
        <v/>
      </c>
    </row>
    <row r="711" spans="1:37" ht="24.95" customHeight="1">
      <c r="A711" s="17"/>
      <c r="B711" s="17"/>
      <c r="C711" s="18"/>
      <c r="D711" s="19"/>
      <c r="E711" s="20"/>
      <c r="F711" s="20"/>
      <c r="G711" s="20"/>
      <c r="H711" s="20"/>
      <c r="I711" s="20"/>
      <c r="J711" s="20"/>
      <c r="K711" s="20"/>
      <c r="L711" s="20"/>
      <c r="M711" s="20"/>
      <c r="N711" s="20"/>
      <c r="O711" s="20"/>
      <c r="P711" s="20"/>
      <c r="Q711" s="21"/>
      <c r="R711" s="21"/>
      <c r="S711" s="22"/>
      <c r="T711" s="20"/>
      <c r="U711" s="20"/>
      <c r="V711" s="20"/>
      <c r="W711" s="20"/>
      <c r="X711" s="20"/>
      <c r="Y711" s="20"/>
      <c r="Z711" s="20"/>
      <c r="AA711" s="20"/>
      <c r="AB711" s="18"/>
      <c r="AC711" s="20"/>
      <c r="AD711" s="15" t="str">
        <f t="shared" si="60"/>
        <v/>
      </c>
      <c r="AE711" s="16" t="str">
        <f t="shared" si="61"/>
        <v/>
      </c>
      <c r="AF711" s="15" t="str">
        <f t="shared" si="62"/>
        <v/>
      </c>
      <c r="AG711" s="15">
        <f t="shared" si="63"/>
        <v>0</v>
      </c>
      <c r="AH711" s="15">
        <f t="shared" si="64"/>
        <v>0</v>
      </c>
      <c r="AI711" s="15" t="str">
        <f t="shared" si="65"/>
        <v/>
      </c>
      <c r="AJ711" s="15" t="str">
        <f>IF(AI711="","",IF(COUNTIFS($AI$9:AI711,AI711)=1,1,0))</f>
        <v/>
      </c>
      <c r="AK711" s="15" t="str">
        <f ca="1">IF(COUNTA(A711:AC711)=0,"",IF(OR(NOT(ISNUMBER(C711)),C711&lt;1),"Missing / invalid date",IF(A711="","Missing case ID",IF(COUNTIFS($A$9:$A$1008,A711)&gt;1,"Duplicate case ID",IF(C711&gt;TODAY(),"Future incident date",IF(OR(E711="",F711="",G711="",H711="",I711="",J711=""),"Complete required fields",IF(OR(AND(E711&lt;&gt;"",COUNTIFS(Setup!$F$13:$F$212,E711)=0),AND(F711&lt;&gt;"",COUNTIFS(Setup!$G$13:$G$212,F711)=0),AND(G711&lt;&gt;"",COUNTIFS(Setup!$H$13:$H$212,G711)=0),AND(H711&lt;&gt;"",COUNTIFS(Setup!$I$13:$I$212,H711)=0),AND(I711&lt;&gt;"",COUNTIFS(Setup!$J$13:$J$212,I711)=0),AND(J711&lt;&gt;"",COUNTIFS(Setup!$K$13:$K$212,J711)=0),AND(K711&lt;&gt;"",COUNTIFS(Setup!$L$13:$L$212,K711)=0),AND(L711&lt;&gt;"",COUNTIFS(Setup!$M$13:$M$212,L711)=0),AND(M711&lt;&gt;"",COUNTIFS(Setup!$N$13:$N$212,M711)=0),AND(N711&lt;&gt;"",COUNTIFS(Setup!$O$13:$O$212,N711)=0),AND(O711&lt;&gt;"",COUNTIFS(Setup!$P$13:$P$212,O711)=0),AND(P711&lt;&gt;"",COUNTIFS(Setup!$Q$13:$Q$212,P711)=0),AND(V711&lt;&gt;"",COUNTIFS(Setup!$R$13:$R$212,V711)=0),AND(W711&lt;&gt;"",COUNTIFS(Setup!$R$13:$R$212,W711)=0),AND(X711&lt;&gt;"",COUNTIFS(Setup!$S$13:$S$212,X711)=0),AND(Y711&lt;&gt;"",COUNTIFS(Setup!$S$13:$S$212,Y711)=0),AND(Z711&lt;&gt;"",COUNTIFS(Setup!$T$13:$T$212,Z711)=0)),"Use listed categories",IF(J711="Pending","Confirm work-relatedness",IF(COUNTIFS($AI$9:$AI$1008,AI711,$C$9:$C$1008,"&lt;&gt;"&amp;C711)&gt;0,"Event dates disagree",IF(OR(AND(Q711&lt;&gt;"",OR(NOT(ISNUMBER(Q711)),Q711&lt;0)),AND(R711&lt;&gt;"",OR(NOT(ISNUMBER(R711)),R711&lt;0)),AND(S711&lt;&gt;"",OR(NOT(ISNUMBER(S711)),S711&lt;0))),"Check days / cost",IF(AND(I711="Lost time",OR(NOT(ISNUMBER(Q711)),Q711&lt;1)),"Enter lost days",IF(AND(I711="Restricted / modified work",OR(NOT(ISNUMBER(R711)),R711&lt;1)),"Enter restricted days",IF(AND(Z711="Closed",NOT(ISNUMBER(AB711))),"Enter closure date",IF(AND(ISNUMBER(AB711),OR(AB711&lt;C711,AB711&gt;TODAY())),"Check closure date","Ready"))))))))))))))</f>
        <v/>
      </c>
    </row>
    <row r="712" spans="1:37" ht="24.95" customHeight="1">
      <c r="A712" s="23"/>
      <c r="B712" s="23"/>
      <c r="C712" s="24"/>
      <c r="D712" s="25"/>
      <c r="E712" s="26"/>
      <c r="F712" s="26"/>
      <c r="G712" s="26"/>
      <c r="H712" s="26"/>
      <c r="I712" s="26"/>
      <c r="J712" s="26"/>
      <c r="K712" s="26"/>
      <c r="L712" s="26"/>
      <c r="M712" s="26"/>
      <c r="N712" s="26"/>
      <c r="O712" s="26"/>
      <c r="P712" s="26"/>
      <c r="Q712" s="27"/>
      <c r="R712" s="27"/>
      <c r="S712" s="28"/>
      <c r="T712" s="26"/>
      <c r="U712" s="26"/>
      <c r="V712" s="26"/>
      <c r="W712" s="26"/>
      <c r="X712" s="26"/>
      <c r="Y712" s="26"/>
      <c r="Z712" s="26"/>
      <c r="AA712" s="26"/>
      <c r="AB712" s="24"/>
      <c r="AC712" s="26"/>
      <c r="AD712" s="15" t="str">
        <f t="shared" si="60"/>
        <v/>
      </c>
      <c r="AE712" s="16" t="str">
        <f t="shared" si="61"/>
        <v/>
      </c>
      <c r="AF712" s="15" t="str">
        <f t="shared" si="62"/>
        <v/>
      </c>
      <c r="AG712" s="15">
        <f t="shared" si="63"/>
        <v>0</v>
      </c>
      <c r="AH712" s="15">
        <f t="shared" si="64"/>
        <v>0</v>
      </c>
      <c r="AI712" s="15" t="str">
        <f t="shared" si="65"/>
        <v/>
      </c>
      <c r="AJ712" s="15" t="str">
        <f>IF(AI712="","",IF(COUNTIFS($AI$9:AI712,AI712)=1,1,0))</f>
        <v/>
      </c>
      <c r="AK712" s="15" t="str">
        <f ca="1">IF(COUNTA(A712:AC712)=0,"",IF(OR(NOT(ISNUMBER(C712)),C712&lt;1),"Missing / invalid date",IF(A712="","Missing case ID",IF(COUNTIFS($A$9:$A$1008,A712)&gt;1,"Duplicate case ID",IF(C712&gt;TODAY(),"Future incident date",IF(OR(E712="",F712="",G712="",H712="",I712="",J712=""),"Complete required fields",IF(OR(AND(E712&lt;&gt;"",COUNTIFS(Setup!$F$13:$F$212,E712)=0),AND(F712&lt;&gt;"",COUNTIFS(Setup!$G$13:$G$212,F712)=0),AND(G712&lt;&gt;"",COUNTIFS(Setup!$H$13:$H$212,G712)=0),AND(H712&lt;&gt;"",COUNTIFS(Setup!$I$13:$I$212,H712)=0),AND(I712&lt;&gt;"",COUNTIFS(Setup!$J$13:$J$212,I712)=0),AND(J712&lt;&gt;"",COUNTIFS(Setup!$K$13:$K$212,J712)=0),AND(K712&lt;&gt;"",COUNTIFS(Setup!$L$13:$L$212,K712)=0),AND(L712&lt;&gt;"",COUNTIFS(Setup!$M$13:$M$212,L712)=0),AND(M712&lt;&gt;"",COUNTIFS(Setup!$N$13:$N$212,M712)=0),AND(N712&lt;&gt;"",COUNTIFS(Setup!$O$13:$O$212,N712)=0),AND(O712&lt;&gt;"",COUNTIFS(Setup!$P$13:$P$212,O712)=0),AND(P712&lt;&gt;"",COUNTIFS(Setup!$Q$13:$Q$212,P712)=0),AND(V712&lt;&gt;"",COUNTIFS(Setup!$R$13:$R$212,V712)=0),AND(W712&lt;&gt;"",COUNTIFS(Setup!$R$13:$R$212,W712)=0),AND(X712&lt;&gt;"",COUNTIFS(Setup!$S$13:$S$212,X712)=0),AND(Y712&lt;&gt;"",COUNTIFS(Setup!$S$13:$S$212,Y712)=0),AND(Z712&lt;&gt;"",COUNTIFS(Setup!$T$13:$T$212,Z712)=0)),"Use listed categories",IF(J712="Pending","Confirm work-relatedness",IF(COUNTIFS($AI$9:$AI$1008,AI712,$C$9:$C$1008,"&lt;&gt;"&amp;C712)&gt;0,"Event dates disagree",IF(OR(AND(Q712&lt;&gt;"",OR(NOT(ISNUMBER(Q712)),Q712&lt;0)),AND(R712&lt;&gt;"",OR(NOT(ISNUMBER(R712)),R712&lt;0)),AND(S712&lt;&gt;"",OR(NOT(ISNUMBER(S712)),S712&lt;0))),"Check days / cost",IF(AND(I712="Lost time",OR(NOT(ISNUMBER(Q712)),Q712&lt;1)),"Enter lost days",IF(AND(I712="Restricted / modified work",OR(NOT(ISNUMBER(R712)),R712&lt;1)),"Enter restricted days",IF(AND(Z712="Closed",NOT(ISNUMBER(AB712))),"Enter closure date",IF(AND(ISNUMBER(AB712),OR(AB712&lt;C712,AB712&gt;TODAY())),"Check closure date","Ready"))))))))))))))</f>
        <v/>
      </c>
    </row>
    <row r="713" spans="1:37" ht="24.95" customHeight="1">
      <c r="A713" s="17"/>
      <c r="B713" s="17"/>
      <c r="C713" s="18"/>
      <c r="D713" s="19"/>
      <c r="E713" s="20"/>
      <c r="F713" s="20"/>
      <c r="G713" s="20"/>
      <c r="H713" s="20"/>
      <c r="I713" s="20"/>
      <c r="J713" s="20"/>
      <c r="K713" s="20"/>
      <c r="L713" s="20"/>
      <c r="M713" s="20"/>
      <c r="N713" s="20"/>
      <c r="O713" s="20"/>
      <c r="P713" s="20"/>
      <c r="Q713" s="21"/>
      <c r="R713" s="21"/>
      <c r="S713" s="22"/>
      <c r="T713" s="20"/>
      <c r="U713" s="20"/>
      <c r="V713" s="20"/>
      <c r="W713" s="20"/>
      <c r="X713" s="20"/>
      <c r="Y713" s="20"/>
      <c r="Z713" s="20"/>
      <c r="AA713" s="20"/>
      <c r="AB713" s="18"/>
      <c r="AC713" s="20"/>
      <c r="AD713" s="15" t="str">
        <f t="shared" ref="AD713:AD776" si="66">IF(ISNUMBER(C713),YEAR(C713),"")</f>
        <v/>
      </c>
      <c r="AE713" s="16" t="str">
        <f t="shared" ref="AE713:AE776" si="67">IF(ISNUMBER(C713),DATE(YEAR(C713),MONTH(C713),1),"")</f>
        <v/>
      </c>
      <c r="AF713" s="15" t="str">
        <f t="shared" ref="AF713:AF776" si="68">IF(ISNUMBER(C713),TEXT(C713,"ddd"),"")</f>
        <v/>
      </c>
      <c r="AG713" s="15">
        <f t="shared" ref="AG713:AG776" si="69">IF(AND(J713="Yes",OR(G713="Employee",G713="Contractor")),IF(OR(I713="Medical treatment",I713="Restricted / modified work",I713="Lost time",I713="Fatality",I713="Other recordable"),1,0),0)</f>
        <v>0</v>
      </c>
      <c r="AH713" s="15">
        <f t="shared" ref="AH713:AH776" si="70">IF(AND(J713="Yes",OR(G713="Employee",G713="Contractor")),IF(OR(I713="Lost time",I713="Fatality"),1,0),0)</f>
        <v>0</v>
      </c>
      <c r="AI713" s="15" t="str">
        <f t="shared" ref="AI713:AI776" si="71">IF(COUNTA(A713:AC713)=0,"",IF(B713="","C:"&amp;A713,"E:"&amp;B713))</f>
        <v/>
      </c>
      <c r="AJ713" s="15" t="str">
        <f>IF(AI713="","",IF(COUNTIFS($AI$9:AI713,AI713)=1,1,0))</f>
        <v/>
      </c>
      <c r="AK713" s="15" t="str">
        <f ca="1">IF(COUNTA(A713:AC713)=0,"",IF(OR(NOT(ISNUMBER(C713)),C713&lt;1),"Missing / invalid date",IF(A713="","Missing case ID",IF(COUNTIFS($A$9:$A$1008,A713)&gt;1,"Duplicate case ID",IF(C713&gt;TODAY(),"Future incident date",IF(OR(E713="",F713="",G713="",H713="",I713="",J713=""),"Complete required fields",IF(OR(AND(E713&lt;&gt;"",COUNTIFS(Setup!$F$13:$F$212,E713)=0),AND(F713&lt;&gt;"",COUNTIFS(Setup!$G$13:$G$212,F713)=0),AND(G713&lt;&gt;"",COUNTIFS(Setup!$H$13:$H$212,G713)=0),AND(H713&lt;&gt;"",COUNTIFS(Setup!$I$13:$I$212,H713)=0),AND(I713&lt;&gt;"",COUNTIFS(Setup!$J$13:$J$212,I713)=0),AND(J713&lt;&gt;"",COUNTIFS(Setup!$K$13:$K$212,J713)=0),AND(K713&lt;&gt;"",COUNTIFS(Setup!$L$13:$L$212,K713)=0),AND(L713&lt;&gt;"",COUNTIFS(Setup!$M$13:$M$212,L713)=0),AND(M713&lt;&gt;"",COUNTIFS(Setup!$N$13:$N$212,M713)=0),AND(N713&lt;&gt;"",COUNTIFS(Setup!$O$13:$O$212,N713)=0),AND(O713&lt;&gt;"",COUNTIFS(Setup!$P$13:$P$212,O713)=0),AND(P713&lt;&gt;"",COUNTIFS(Setup!$Q$13:$Q$212,P713)=0),AND(V713&lt;&gt;"",COUNTIFS(Setup!$R$13:$R$212,V713)=0),AND(W713&lt;&gt;"",COUNTIFS(Setup!$R$13:$R$212,W713)=0),AND(X713&lt;&gt;"",COUNTIFS(Setup!$S$13:$S$212,X713)=0),AND(Y713&lt;&gt;"",COUNTIFS(Setup!$S$13:$S$212,Y713)=0),AND(Z713&lt;&gt;"",COUNTIFS(Setup!$T$13:$T$212,Z713)=0)),"Use listed categories",IF(J713="Pending","Confirm work-relatedness",IF(COUNTIFS($AI$9:$AI$1008,AI713,$C$9:$C$1008,"&lt;&gt;"&amp;C713)&gt;0,"Event dates disagree",IF(OR(AND(Q713&lt;&gt;"",OR(NOT(ISNUMBER(Q713)),Q713&lt;0)),AND(R713&lt;&gt;"",OR(NOT(ISNUMBER(R713)),R713&lt;0)),AND(S713&lt;&gt;"",OR(NOT(ISNUMBER(S713)),S713&lt;0))),"Check days / cost",IF(AND(I713="Lost time",OR(NOT(ISNUMBER(Q713)),Q713&lt;1)),"Enter lost days",IF(AND(I713="Restricted / modified work",OR(NOT(ISNUMBER(R713)),R713&lt;1)),"Enter restricted days",IF(AND(Z713="Closed",NOT(ISNUMBER(AB713))),"Enter closure date",IF(AND(ISNUMBER(AB713),OR(AB713&lt;C713,AB713&gt;TODAY())),"Check closure date","Ready"))))))))))))))</f>
        <v/>
      </c>
    </row>
    <row r="714" spans="1:37" ht="24.95" customHeight="1">
      <c r="A714" s="23"/>
      <c r="B714" s="23"/>
      <c r="C714" s="24"/>
      <c r="D714" s="25"/>
      <c r="E714" s="26"/>
      <c r="F714" s="26"/>
      <c r="G714" s="26"/>
      <c r="H714" s="26"/>
      <c r="I714" s="26"/>
      <c r="J714" s="26"/>
      <c r="K714" s="26"/>
      <c r="L714" s="26"/>
      <c r="M714" s="26"/>
      <c r="N714" s="26"/>
      <c r="O714" s="26"/>
      <c r="P714" s="26"/>
      <c r="Q714" s="27"/>
      <c r="R714" s="27"/>
      <c r="S714" s="28"/>
      <c r="T714" s="26"/>
      <c r="U714" s="26"/>
      <c r="V714" s="26"/>
      <c r="W714" s="26"/>
      <c r="X714" s="26"/>
      <c r="Y714" s="26"/>
      <c r="Z714" s="26"/>
      <c r="AA714" s="26"/>
      <c r="AB714" s="24"/>
      <c r="AC714" s="26"/>
      <c r="AD714" s="15" t="str">
        <f t="shared" si="66"/>
        <v/>
      </c>
      <c r="AE714" s="16" t="str">
        <f t="shared" si="67"/>
        <v/>
      </c>
      <c r="AF714" s="15" t="str">
        <f t="shared" si="68"/>
        <v/>
      </c>
      <c r="AG714" s="15">
        <f t="shared" si="69"/>
        <v>0</v>
      </c>
      <c r="AH714" s="15">
        <f t="shared" si="70"/>
        <v>0</v>
      </c>
      <c r="AI714" s="15" t="str">
        <f t="shared" si="71"/>
        <v/>
      </c>
      <c r="AJ714" s="15" t="str">
        <f>IF(AI714="","",IF(COUNTIFS($AI$9:AI714,AI714)=1,1,0))</f>
        <v/>
      </c>
      <c r="AK714" s="15" t="str">
        <f ca="1">IF(COUNTA(A714:AC714)=0,"",IF(OR(NOT(ISNUMBER(C714)),C714&lt;1),"Missing / invalid date",IF(A714="","Missing case ID",IF(COUNTIFS($A$9:$A$1008,A714)&gt;1,"Duplicate case ID",IF(C714&gt;TODAY(),"Future incident date",IF(OR(E714="",F714="",G714="",H714="",I714="",J714=""),"Complete required fields",IF(OR(AND(E714&lt;&gt;"",COUNTIFS(Setup!$F$13:$F$212,E714)=0),AND(F714&lt;&gt;"",COUNTIFS(Setup!$G$13:$G$212,F714)=0),AND(G714&lt;&gt;"",COUNTIFS(Setup!$H$13:$H$212,G714)=0),AND(H714&lt;&gt;"",COUNTIFS(Setup!$I$13:$I$212,H714)=0),AND(I714&lt;&gt;"",COUNTIFS(Setup!$J$13:$J$212,I714)=0),AND(J714&lt;&gt;"",COUNTIFS(Setup!$K$13:$K$212,J714)=0),AND(K714&lt;&gt;"",COUNTIFS(Setup!$L$13:$L$212,K714)=0),AND(L714&lt;&gt;"",COUNTIFS(Setup!$M$13:$M$212,L714)=0),AND(M714&lt;&gt;"",COUNTIFS(Setup!$N$13:$N$212,M714)=0),AND(N714&lt;&gt;"",COUNTIFS(Setup!$O$13:$O$212,N714)=0),AND(O714&lt;&gt;"",COUNTIFS(Setup!$P$13:$P$212,O714)=0),AND(P714&lt;&gt;"",COUNTIFS(Setup!$Q$13:$Q$212,P714)=0),AND(V714&lt;&gt;"",COUNTIFS(Setup!$R$13:$R$212,V714)=0),AND(W714&lt;&gt;"",COUNTIFS(Setup!$R$13:$R$212,W714)=0),AND(X714&lt;&gt;"",COUNTIFS(Setup!$S$13:$S$212,X714)=0),AND(Y714&lt;&gt;"",COUNTIFS(Setup!$S$13:$S$212,Y714)=0),AND(Z714&lt;&gt;"",COUNTIFS(Setup!$T$13:$T$212,Z714)=0)),"Use listed categories",IF(J714="Pending","Confirm work-relatedness",IF(COUNTIFS($AI$9:$AI$1008,AI714,$C$9:$C$1008,"&lt;&gt;"&amp;C714)&gt;0,"Event dates disagree",IF(OR(AND(Q714&lt;&gt;"",OR(NOT(ISNUMBER(Q714)),Q714&lt;0)),AND(R714&lt;&gt;"",OR(NOT(ISNUMBER(R714)),R714&lt;0)),AND(S714&lt;&gt;"",OR(NOT(ISNUMBER(S714)),S714&lt;0))),"Check days / cost",IF(AND(I714="Lost time",OR(NOT(ISNUMBER(Q714)),Q714&lt;1)),"Enter lost days",IF(AND(I714="Restricted / modified work",OR(NOT(ISNUMBER(R714)),R714&lt;1)),"Enter restricted days",IF(AND(Z714="Closed",NOT(ISNUMBER(AB714))),"Enter closure date",IF(AND(ISNUMBER(AB714),OR(AB714&lt;C714,AB714&gt;TODAY())),"Check closure date","Ready"))))))))))))))</f>
        <v/>
      </c>
    </row>
    <row r="715" spans="1:37" ht="24.95" customHeight="1">
      <c r="A715" s="17"/>
      <c r="B715" s="17"/>
      <c r="C715" s="18"/>
      <c r="D715" s="19"/>
      <c r="E715" s="20"/>
      <c r="F715" s="20"/>
      <c r="G715" s="20"/>
      <c r="H715" s="20"/>
      <c r="I715" s="20"/>
      <c r="J715" s="20"/>
      <c r="K715" s="20"/>
      <c r="L715" s="20"/>
      <c r="M715" s="20"/>
      <c r="N715" s="20"/>
      <c r="O715" s="20"/>
      <c r="P715" s="20"/>
      <c r="Q715" s="21"/>
      <c r="R715" s="21"/>
      <c r="S715" s="22"/>
      <c r="T715" s="20"/>
      <c r="U715" s="20"/>
      <c r="V715" s="20"/>
      <c r="W715" s="20"/>
      <c r="X715" s="20"/>
      <c r="Y715" s="20"/>
      <c r="Z715" s="20"/>
      <c r="AA715" s="20"/>
      <c r="AB715" s="18"/>
      <c r="AC715" s="20"/>
      <c r="AD715" s="15" t="str">
        <f t="shared" si="66"/>
        <v/>
      </c>
      <c r="AE715" s="16" t="str">
        <f t="shared" si="67"/>
        <v/>
      </c>
      <c r="AF715" s="15" t="str">
        <f t="shared" si="68"/>
        <v/>
      </c>
      <c r="AG715" s="15">
        <f t="shared" si="69"/>
        <v>0</v>
      </c>
      <c r="AH715" s="15">
        <f t="shared" si="70"/>
        <v>0</v>
      </c>
      <c r="AI715" s="15" t="str">
        <f t="shared" si="71"/>
        <v/>
      </c>
      <c r="AJ715" s="15" t="str">
        <f>IF(AI715="","",IF(COUNTIFS($AI$9:AI715,AI715)=1,1,0))</f>
        <v/>
      </c>
      <c r="AK715" s="15" t="str">
        <f ca="1">IF(COUNTA(A715:AC715)=0,"",IF(OR(NOT(ISNUMBER(C715)),C715&lt;1),"Missing / invalid date",IF(A715="","Missing case ID",IF(COUNTIFS($A$9:$A$1008,A715)&gt;1,"Duplicate case ID",IF(C715&gt;TODAY(),"Future incident date",IF(OR(E715="",F715="",G715="",H715="",I715="",J715=""),"Complete required fields",IF(OR(AND(E715&lt;&gt;"",COUNTIFS(Setup!$F$13:$F$212,E715)=0),AND(F715&lt;&gt;"",COUNTIFS(Setup!$G$13:$G$212,F715)=0),AND(G715&lt;&gt;"",COUNTIFS(Setup!$H$13:$H$212,G715)=0),AND(H715&lt;&gt;"",COUNTIFS(Setup!$I$13:$I$212,H715)=0),AND(I715&lt;&gt;"",COUNTIFS(Setup!$J$13:$J$212,I715)=0),AND(J715&lt;&gt;"",COUNTIFS(Setup!$K$13:$K$212,J715)=0),AND(K715&lt;&gt;"",COUNTIFS(Setup!$L$13:$L$212,K715)=0),AND(L715&lt;&gt;"",COUNTIFS(Setup!$M$13:$M$212,L715)=0),AND(M715&lt;&gt;"",COUNTIFS(Setup!$N$13:$N$212,M715)=0),AND(N715&lt;&gt;"",COUNTIFS(Setup!$O$13:$O$212,N715)=0),AND(O715&lt;&gt;"",COUNTIFS(Setup!$P$13:$P$212,O715)=0),AND(P715&lt;&gt;"",COUNTIFS(Setup!$Q$13:$Q$212,P715)=0),AND(V715&lt;&gt;"",COUNTIFS(Setup!$R$13:$R$212,V715)=0),AND(W715&lt;&gt;"",COUNTIFS(Setup!$R$13:$R$212,W715)=0),AND(X715&lt;&gt;"",COUNTIFS(Setup!$S$13:$S$212,X715)=0),AND(Y715&lt;&gt;"",COUNTIFS(Setup!$S$13:$S$212,Y715)=0),AND(Z715&lt;&gt;"",COUNTIFS(Setup!$T$13:$T$212,Z715)=0)),"Use listed categories",IF(J715="Pending","Confirm work-relatedness",IF(COUNTIFS($AI$9:$AI$1008,AI715,$C$9:$C$1008,"&lt;&gt;"&amp;C715)&gt;0,"Event dates disagree",IF(OR(AND(Q715&lt;&gt;"",OR(NOT(ISNUMBER(Q715)),Q715&lt;0)),AND(R715&lt;&gt;"",OR(NOT(ISNUMBER(R715)),R715&lt;0)),AND(S715&lt;&gt;"",OR(NOT(ISNUMBER(S715)),S715&lt;0))),"Check days / cost",IF(AND(I715="Lost time",OR(NOT(ISNUMBER(Q715)),Q715&lt;1)),"Enter lost days",IF(AND(I715="Restricted / modified work",OR(NOT(ISNUMBER(R715)),R715&lt;1)),"Enter restricted days",IF(AND(Z715="Closed",NOT(ISNUMBER(AB715))),"Enter closure date",IF(AND(ISNUMBER(AB715),OR(AB715&lt;C715,AB715&gt;TODAY())),"Check closure date","Ready"))))))))))))))</f>
        <v/>
      </c>
    </row>
    <row r="716" spans="1:37" ht="24.95" customHeight="1">
      <c r="A716" s="23"/>
      <c r="B716" s="23"/>
      <c r="C716" s="24"/>
      <c r="D716" s="25"/>
      <c r="E716" s="26"/>
      <c r="F716" s="26"/>
      <c r="G716" s="26"/>
      <c r="H716" s="26"/>
      <c r="I716" s="26"/>
      <c r="J716" s="26"/>
      <c r="K716" s="26"/>
      <c r="L716" s="26"/>
      <c r="M716" s="26"/>
      <c r="N716" s="26"/>
      <c r="O716" s="26"/>
      <c r="P716" s="26"/>
      <c r="Q716" s="27"/>
      <c r="R716" s="27"/>
      <c r="S716" s="28"/>
      <c r="T716" s="26"/>
      <c r="U716" s="26"/>
      <c r="V716" s="26"/>
      <c r="W716" s="26"/>
      <c r="X716" s="26"/>
      <c r="Y716" s="26"/>
      <c r="Z716" s="26"/>
      <c r="AA716" s="26"/>
      <c r="AB716" s="24"/>
      <c r="AC716" s="26"/>
      <c r="AD716" s="15" t="str">
        <f t="shared" si="66"/>
        <v/>
      </c>
      <c r="AE716" s="16" t="str">
        <f t="shared" si="67"/>
        <v/>
      </c>
      <c r="AF716" s="15" t="str">
        <f t="shared" si="68"/>
        <v/>
      </c>
      <c r="AG716" s="15">
        <f t="shared" si="69"/>
        <v>0</v>
      </c>
      <c r="AH716" s="15">
        <f t="shared" si="70"/>
        <v>0</v>
      </c>
      <c r="AI716" s="15" t="str">
        <f t="shared" si="71"/>
        <v/>
      </c>
      <c r="AJ716" s="15" t="str">
        <f>IF(AI716="","",IF(COUNTIFS($AI$9:AI716,AI716)=1,1,0))</f>
        <v/>
      </c>
      <c r="AK716" s="15" t="str">
        <f ca="1">IF(COUNTA(A716:AC716)=0,"",IF(OR(NOT(ISNUMBER(C716)),C716&lt;1),"Missing / invalid date",IF(A716="","Missing case ID",IF(COUNTIFS($A$9:$A$1008,A716)&gt;1,"Duplicate case ID",IF(C716&gt;TODAY(),"Future incident date",IF(OR(E716="",F716="",G716="",H716="",I716="",J716=""),"Complete required fields",IF(OR(AND(E716&lt;&gt;"",COUNTIFS(Setup!$F$13:$F$212,E716)=0),AND(F716&lt;&gt;"",COUNTIFS(Setup!$G$13:$G$212,F716)=0),AND(G716&lt;&gt;"",COUNTIFS(Setup!$H$13:$H$212,G716)=0),AND(H716&lt;&gt;"",COUNTIFS(Setup!$I$13:$I$212,H716)=0),AND(I716&lt;&gt;"",COUNTIFS(Setup!$J$13:$J$212,I716)=0),AND(J716&lt;&gt;"",COUNTIFS(Setup!$K$13:$K$212,J716)=0),AND(K716&lt;&gt;"",COUNTIFS(Setup!$L$13:$L$212,K716)=0),AND(L716&lt;&gt;"",COUNTIFS(Setup!$M$13:$M$212,L716)=0),AND(M716&lt;&gt;"",COUNTIFS(Setup!$N$13:$N$212,M716)=0),AND(N716&lt;&gt;"",COUNTIFS(Setup!$O$13:$O$212,N716)=0),AND(O716&lt;&gt;"",COUNTIFS(Setup!$P$13:$P$212,O716)=0),AND(P716&lt;&gt;"",COUNTIFS(Setup!$Q$13:$Q$212,P716)=0),AND(V716&lt;&gt;"",COUNTIFS(Setup!$R$13:$R$212,V716)=0),AND(W716&lt;&gt;"",COUNTIFS(Setup!$R$13:$R$212,W716)=0),AND(X716&lt;&gt;"",COUNTIFS(Setup!$S$13:$S$212,X716)=0),AND(Y716&lt;&gt;"",COUNTIFS(Setup!$S$13:$S$212,Y716)=0),AND(Z716&lt;&gt;"",COUNTIFS(Setup!$T$13:$T$212,Z716)=0)),"Use listed categories",IF(J716="Pending","Confirm work-relatedness",IF(COUNTIFS($AI$9:$AI$1008,AI716,$C$9:$C$1008,"&lt;&gt;"&amp;C716)&gt;0,"Event dates disagree",IF(OR(AND(Q716&lt;&gt;"",OR(NOT(ISNUMBER(Q716)),Q716&lt;0)),AND(R716&lt;&gt;"",OR(NOT(ISNUMBER(R716)),R716&lt;0)),AND(S716&lt;&gt;"",OR(NOT(ISNUMBER(S716)),S716&lt;0))),"Check days / cost",IF(AND(I716="Lost time",OR(NOT(ISNUMBER(Q716)),Q716&lt;1)),"Enter lost days",IF(AND(I716="Restricted / modified work",OR(NOT(ISNUMBER(R716)),R716&lt;1)),"Enter restricted days",IF(AND(Z716="Closed",NOT(ISNUMBER(AB716))),"Enter closure date",IF(AND(ISNUMBER(AB716),OR(AB716&lt;C716,AB716&gt;TODAY())),"Check closure date","Ready"))))))))))))))</f>
        <v/>
      </c>
    </row>
    <row r="717" spans="1:37" ht="24.95" customHeight="1">
      <c r="A717" s="17"/>
      <c r="B717" s="17"/>
      <c r="C717" s="18"/>
      <c r="D717" s="19"/>
      <c r="E717" s="20"/>
      <c r="F717" s="20"/>
      <c r="G717" s="20"/>
      <c r="H717" s="20"/>
      <c r="I717" s="20"/>
      <c r="J717" s="20"/>
      <c r="K717" s="20"/>
      <c r="L717" s="20"/>
      <c r="M717" s="20"/>
      <c r="N717" s="20"/>
      <c r="O717" s="20"/>
      <c r="P717" s="20"/>
      <c r="Q717" s="21"/>
      <c r="R717" s="21"/>
      <c r="S717" s="22"/>
      <c r="T717" s="20"/>
      <c r="U717" s="20"/>
      <c r="V717" s="20"/>
      <c r="W717" s="20"/>
      <c r="X717" s="20"/>
      <c r="Y717" s="20"/>
      <c r="Z717" s="20"/>
      <c r="AA717" s="20"/>
      <c r="AB717" s="18"/>
      <c r="AC717" s="20"/>
      <c r="AD717" s="15" t="str">
        <f t="shared" si="66"/>
        <v/>
      </c>
      <c r="AE717" s="16" t="str">
        <f t="shared" si="67"/>
        <v/>
      </c>
      <c r="AF717" s="15" t="str">
        <f t="shared" si="68"/>
        <v/>
      </c>
      <c r="AG717" s="15">
        <f t="shared" si="69"/>
        <v>0</v>
      </c>
      <c r="AH717" s="15">
        <f t="shared" si="70"/>
        <v>0</v>
      </c>
      <c r="AI717" s="15" t="str">
        <f t="shared" si="71"/>
        <v/>
      </c>
      <c r="AJ717" s="15" t="str">
        <f>IF(AI717="","",IF(COUNTIFS($AI$9:AI717,AI717)=1,1,0))</f>
        <v/>
      </c>
      <c r="AK717" s="15" t="str">
        <f ca="1">IF(COUNTA(A717:AC717)=0,"",IF(OR(NOT(ISNUMBER(C717)),C717&lt;1),"Missing / invalid date",IF(A717="","Missing case ID",IF(COUNTIFS($A$9:$A$1008,A717)&gt;1,"Duplicate case ID",IF(C717&gt;TODAY(),"Future incident date",IF(OR(E717="",F717="",G717="",H717="",I717="",J717=""),"Complete required fields",IF(OR(AND(E717&lt;&gt;"",COUNTIFS(Setup!$F$13:$F$212,E717)=0),AND(F717&lt;&gt;"",COUNTIFS(Setup!$G$13:$G$212,F717)=0),AND(G717&lt;&gt;"",COUNTIFS(Setup!$H$13:$H$212,G717)=0),AND(H717&lt;&gt;"",COUNTIFS(Setup!$I$13:$I$212,H717)=0),AND(I717&lt;&gt;"",COUNTIFS(Setup!$J$13:$J$212,I717)=0),AND(J717&lt;&gt;"",COUNTIFS(Setup!$K$13:$K$212,J717)=0),AND(K717&lt;&gt;"",COUNTIFS(Setup!$L$13:$L$212,K717)=0),AND(L717&lt;&gt;"",COUNTIFS(Setup!$M$13:$M$212,L717)=0),AND(M717&lt;&gt;"",COUNTIFS(Setup!$N$13:$N$212,M717)=0),AND(N717&lt;&gt;"",COUNTIFS(Setup!$O$13:$O$212,N717)=0),AND(O717&lt;&gt;"",COUNTIFS(Setup!$P$13:$P$212,O717)=0),AND(P717&lt;&gt;"",COUNTIFS(Setup!$Q$13:$Q$212,P717)=0),AND(V717&lt;&gt;"",COUNTIFS(Setup!$R$13:$R$212,V717)=0),AND(W717&lt;&gt;"",COUNTIFS(Setup!$R$13:$R$212,W717)=0),AND(X717&lt;&gt;"",COUNTIFS(Setup!$S$13:$S$212,X717)=0),AND(Y717&lt;&gt;"",COUNTIFS(Setup!$S$13:$S$212,Y717)=0),AND(Z717&lt;&gt;"",COUNTIFS(Setup!$T$13:$T$212,Z717)=0)),"Use listed categories",IF(J717="Pending","Confirm work-relatedness",IF(COUNTIFS($AI$9:$AI$1008,AI717,$C$9:$C$1008,"&lt;&gt;"&amp;C717)&gt;0,"Event dates disagree",IF(OR(AND(Q717&lt;&gt;"",OR(NOT(ISNUMBER(Q717)),Q717&lt;0)),AND(R717&lt;&gt;"",OR(NOT(ISNUMBER(R717)),R717&lt;0)),AND(S717&lt;&gt;"",OR(NOT(ISNUMBER(S717)),S717&lt;0))),"Check days / cost",IF(AND(I717="Lost time",OR(NOT(ISNUMBER(Q717)),Q717&lt;1)),"Enter lost days",IF(AND(I717="Restricted / modified work",OR(NOT(ISNUMBER(R717)),R717&lt;1)),"Enter restricted days",IF(AND(Z717="Closed",NOT(ISNUMBER(AB717))),"Enter closure date",IF(AND(ISNUMBER(AB717),OR(AB717&lt;C717,AB717&gt;TODAY())),"Check closure date","Ready"))))))))))))))</f>
        <v/>
      </c>
    </row>
    <row r="718" spans="1:37" ht="24.95" customHeight="1">
      <c r="A718" s="23"/>
      <c r="B718" s="23"/>
      <c r="C718" s="24"/>
      <c r="D718" s="25"/>
      <c r="E718" s="26"/>
      <c r="F718" s="26"/>
      <c r="G718" s="26"/>
      <c r="H718" s="26"/>
      <c r="I718" s="26"/>
      <c r="J718" s="26"/>
      <c r="K718" s="26"/>
      <c r="L718" s="26"/>
      <c r="M718" s="26"/>
      <c r="N718" s="26"/>
      <c r="O718" s="26"/>
      <c r="P718" s="26"/>
      <c r="Q718" s="27"/>
      <c r="R718" s="27"/>
      <c r="S718" s="28"/>
      <c r="T718" s="26"/>
      <c r="U718" s="26"/>
      <c r="V718" s="26"/>
      <c r="W718" s="26"/>
      <c r="X718" s="26"/>
      <c r="Y718" s="26"/>
      <c r="Z718" s="26"/>
      <c r="AA718" s="26"/>
      <c r="AB718" s="24"/>
      <c r="AC718" s="26"/>
      <c r="AD718" s="15" t="str">
        <f t="shared" si="66"/>
        <v/>
      </c>
      <c r="AE718" s="16" t="str">
        <f t="shared" si="67"/>
        <v/>
      </c>
      <c r="AF718" s="15" t="str">
        <f t="shared" si="68"/>
        <v/>
      </c>
      <c r="AG718" s="15">
        <f t="shared" si="69"/>
        <v>0</v>
      </c>
      <c r="AH718" s="15">
        <f t="shared" si="70"/>
        <v>0</v>
      </c>
      <c r="AI718" s="15" t="str">
        <f t="shared" si="71"/>
        <v/>
      </c>
      <c r="AJ718" s="15" t="str">
        <f>IF(AI718="","",IF(COUNTIFS($AI$9:AI718,AI718)=1,1,0))</f>
        <v/>
      </c>
      <c r="AK718" s="15" t="str">
        <f ca="1">IF(COUNTA(A718:AC718)=0,"",IF(OR(NOT(ISNUMBER(C718)),C718&lt;1),"Missing / invalid date",IF(A718="","Missing case ID",IF(COUNTIFS($A$9:$A$1008,A718)&gt;1,"Duplicate case ID",IF(C718&gt;TODAY(),"Future incident date",IF(OR(E718="",F718="",G718="",H718="",I718="",J718=""),"Complete required fields",IF(OR(AND(E718&lt;&gt;"",COUNTIFS(Setup!$F$13:$F$212,E718)=0),AND(F718&lt;&gt;"",COUNTIFS(Setup!$G$13:$G$212,F718)=0),AND(G718&lt;&gt;"",COUNTIFS(Setup!$H$13:$H$212,G718)=0),AND(H718&lt;&gt;"",COUNTIFS(Setup!$I$13:$I$212,H718)=0),AND(I718&lt;&gt;"",COUNTIFS(Setup!$J$13:$J$212,I718)=0),AND(J718&lt;&gt;"",COUNTIFS(Setup!$K$13:$K$212,J718)=0),AND(K718&lt;&gt;"",COUNTIFS(Setup!$L$13:$L$212,K718)=0),AND(L718&lt;&gt;"",COUNTIFS(Setup!$M$13:$M$212,L718)=0),AND(M718&lt;&gt;"",COUNTIFS(Setup!$N$13:$N$212,M718)=0),AND(N718&lt;&gt;"",COUNTIFS(Setup!$O$13:$O$212,N718)=0),AND(O718&lt;&gt;"",COUNTIFS(Setup!$P$13:$P$212,O718)=0),AND(P718&lt;&gt;"",COUNTIFS(Setup!$Q$13:$Q$212,P718)=0),AND(V718&lt;&gt;"",COUNTIFS(Setup!$R$13:$R$212,V718)=0),AND(W718&lt;&gt;"",COUNTIFS(Setup!$R$13:$R$212,W718)=0),AND(X718&lt;&gt;"",COUNTIFS(Setup!$S$13:$S$212,X718)=0),AND(Y718&lt;&gt;"",COUNTIFS(Setup!$S$13:$S$212,Y718)=0),AND(Z718&lt;&gt;"",COUNTIFS(Setup!$T$13:$T$212,Z718)=0)),"Use listed categories",IF(J718="Pending","Confirm work-relatedness",IF(COUNTIFS($AI$9:$AI$1008,AI718,$C$9:$C$1008,"&lt;&gt;"&amp;C718)&gt;0,"Event dates disagree",IF(OR(AND(Q718&lt;&gt;"",OR(NOT(ISNUMBER(Q718)),Q718&lt;0)),AND(R718&lt;&gt;"",OR(NOT(ISNUMBER(R718)),R718&lt;0)),AND(S718&lt;&gt;"",OR(NOT(ISNUMBER(S718)),S718&lt;0))),"Check days / cost",IF(AND(I718="Lost time",OR(NOT(ISNUMBER(Q718)),Q718&lt;1)),"Enter lost days",IF(AND(I718="Restricted / modified work",OR(NOT(ISNUMBER(R718)),R718&lt;1)),"Enter restricted days",IF(AND(Z718="Closed",NOT(ISNUMBER(AB718))),"Enter closure date",IF(AND(ISNUMBER(AB718),OR(AB718&lt;C718,AB718&gt;TODAY())),"Check closure date","Ready"))))))))))))))</f>
        <v/>
      </c>
    </row>
    <row r="719" spans="1:37" ht="24.95" customHeight="1">
      <c r="A719" s="17"/>
      <c r="B719" s="17"/>
      <c r="C719" s="18"/>
      <c r="D719" s="19"/>
      <c r="E719" s="20"/>
      <c r="F719" s="20"/>
      <c r="G719" s="20"/>
      <c r="H719" s="20"/>
      <c r="I719" s="20"/>
      <c r="J719" s="20"/>
      <c r="K719" s="20"/>
      <c r="L719" s="20"/>
      <c r="M719" s="20"/>
      <c r="N719" s="20"/>
      <c r="O719" s="20"/>
      <c r="P719" s="20"/>
      <c r="Q719" s="21"/>
      <c r="R719" s="21"/>
      <c r="S719" s="22"/>
      <c r="T719" s="20"/>
      <c r="U719" s="20"/>
      <c r="V719" s="20"/>
      <c r="W719" s="20"/>
      <c r="X719" s="20"/>
      <c r="Y719" s="20"/>
      <c r="Z719" s="20"/>
      <c r="AA719" s="20"/>
      <c r="AB719" s="18"/>
      <c r="AC719" s="20"/>
      <c r="AD719" s="15" t="str">
        <f t="shared" si="66"/>
        <v/>
      </c>
      <c r="AE719" s="16" t="str">
        <f t="shared" si="67"/>
        <v/>
      </c>
      <c r="AF719" s="15" t="str">
        <f t="shared" si="68"/>
        <v/>
      </c>
      <c r="AG719" s="15">
        <f t="shared" si="69"/>
        <v>0</v>
      </c>
      <c r="AH719" s="15">
        <f t="shared" si="70"/>
        <v>0</v>
      </c>
      <c r="AI719" s="15" t="str">
        <f t="shared" si="71"/>
        <v/>
      </c>
      <c r="AJ719" s="15" t="str">
        <f>IF(AI719="","",IF(COUNTIFS($AI$9:AI719,AI719)=1,1,0))</f>
        <v/>
      </c>
      <c r="AK719" s="15" t="str">
        <f ca="1">IF(COUNTA(A719:AC719)=0,"",IF(OR(NOT(ISNUMBER(C719)),C719&lt;1),"Missing / invalid date",IF(A719="","Missing case ID",IF(COUNTIFS($A$9:$A$1008,A719)&gt;1,"Duplicate case ID",IF(C719&gt;TODAY(),"Future incident date",IF(OR(E719="",F719="",G719="",H719="",I719="",J719=""),"Complete required fields",IF(OR(AND(E719&lt;&gt;"",COUNTIFS(Setup!$F$13:$F$212,E719)=0),AND(F719&lt;&gt;"",COUNTIFS(Setup!$G$13:$G$212,F719)=0),AND(G719&lt;&gt;"",COUNTIFS(Setup!$H$13:$H$212,G719)=0),AND(H719&lt;&gt;"",COUNTIFS(Setup!$I$13:$I$212,H719)=0),AND(I719&lt;&gt;"",COUNTIFS(Setup!$J$13:$J$212,I719)=0),AND(J719&lt;&gt;"",COUNTIFS(Setup!$K$13:$K$212,J719)=0),AND(K719&lt;&gt;"",COUNTIFS(Setup!$L$13:$L$212,K719)=0),AND(L719&lt;&gt;"",COUNTIFS(Setup!$M$13:$M$212,L719)=0),AND(M719&lt;&gt;"",COUNTIFS(Setup!$N$13:$N$212,M719)=0),AND(N719&lt;&gt;"",COUNTIFS(Setup!$O$13:$O$212,N719)=0),AND(O719&lt;&gt;"",COUNTIFS(Setup!$P$13:$P$212,O719)=0),AND(P719&lt;&gt;"",COUNTIFS(Setup!$Q$13:$Q$212,P719)=0),AND(V719&lt;&gt;"",COUNTIFS(Setup!$R$13:$R$212,V719)=0),AND(W719&lt;&gt;"",COUNTIFS(Setup!$R$13:$R$212,W719)=0),AND(X719&lt;&gt;"",COUNTIFS(Setup!$S$13:$S$212,X719)=0),AND(Y719&lt;&gt;"",COUNTIFS(Setup!$S$13:$S$212,Y719)=0),AND(Z719&lt;&gt;"",COUNTIFS(Setup!$T$13:$T$212,Z719)=0)),"Use listed categories",IF(J719="Pending","Confirm work-relatedness",IF(COUNTIFS($AI$9:$AI$1008,AI719,$C$9:$C$1008,"&lt;&gt;"&amp;C719)&gt;0,"Event dates disagree",IF(OR(AND(Q719&lt;&gt;"",OR(NOT(ISNUMBER(Q719)),Q719&lt;0)),AND(R719&lt;&gt;"",OR(NOT(ISNUMBER(R719)),R719&lt;0)),AND(S719&lt;&gt;"",OR(NOT(ISNUMBER(S719)),S719&lt;0))),"Check days / cost",IF(AND(I719="Lost time",OR(NOT(ISNUMBER(Q719)),Q719&lt;1)),"Enter lost days",IF(AND(I719="Restricted / modified work",OR(NOT(ISNUMBER(R719)),R719&lt;1)),"Enter restricted days",IF(AND(Z719="Closed",NOT(ISNUMBER(AB719))),"Enter closure date",IF(AND(ISNUMBER(AB719),OR(AB719&lt;C719,AB719&gt;TODAY())),"Check closure date","Ready"))))))))))))))</f>
        <v/>
      </c>
    </row>
    <row r="720" spans="1:37" ht="24.95" customHeight="1">
      <c r="A720" s="23"/>
      <c r="B720" s="23"/>
      <c r="C720" s="24"/>
      <c r="D720" s="25"/>
      <c r="E720" s="26"/>
      <c r="F720" s="26"/>
      <c r="G720" s="26"/>
      <c r="H720" s="26"/>
      <c r="I720" s="26"/>
      <c r="J720" s="26"/>
      <c r="K720" s="26"/>
      <c r="L720" s="26"/>
      <c r="M720" s="26"/>
      <c r="N720" s="26"/>
      <c r="O720" s="26"/>
      <c r="P720" s="26"/>
      <c r="Q720" s="27"/>
      <c r="R720" s="27"/>
      <c r="S720" s="28"/>
      <c r="T720" s="26"/>
      <c r="U720" s="26"/>
      <c r="V720" s="26"/>
      <c r="W720" s="26"/>
      <c r="X720" s="26"/>
      <c r="Y720" s="26"/>
      <c r="Z720" s="26"/>
      <c r="AA720" s="26"/>
      <c r="AB720" s="24"/>
      <c r="AC720" s="26"/>
      <c r="AD720" s="15" t="str">
        <f t="shared" si="66"/>
        <v/>
      </c>
      <c r="AE720" s="16" t="str">
        <f t="shared" si="67"/>
        <v/>
      </c>
      <c r="AF720" s="15" t="str">
        <f t="shared" si="68"/>
        <v/>
      </c>
      <c r="AG720" s="15">
        <f t="shared" si="69"/>
        <v>0</v>
      </c>
      <c r="AH720" s="15">
        <f t="shared" si="70"/>
        <v>0</v>
      </c>
      <c r="AI720" s="15" t="str">
        <f t="shared" si="71"/>
        <v/>
      </c>
      <c r="AJ720" s="15" t="str">
        <f>IF(AI720="","",IF(COUNTIFS($AI$9:AI720,AI720)=1,1,0))</f>
        <v/>
      </c>
      <c r="AK720" s="15" t="str">
        <f ca="1">IF(COUNTA(A720:AC720)=0,"",IF(OR(NOT(ISNUMBER(C720)),C720&lt;1),"Missing / invalid date",IF(A720="","Missing case ID",IF(COUNTIFS($A$9:$A$1008,A720)&gt;1,"Duplicate case ID",IF(C720&gt;TODAY(),"Future incident date",IF(OR(E720="",F720="",G720="",H720="",I720="",J720=""),"Complete required fields",IF(OR(AND(E720&lt;&gt;"",COUNTIFS(Setup!$F$13:$F$212,E720)=0),AND(F720&lt;&gt;"",COUNTIFS(Setup!$G$13:$G$212,F720)=0),AND(G720&lt;&gt;"",COUNTIFS(Setup!$H$13:$H$212,G720)=0),AND(H720&lt;&gt;"",COUNTIFS(Setup!$I$13:$I$212,H720)=0),AND(I720&lt;&gt;"",COUNTIFS(Setup!$J$13:$J$212,I720)=0),AND(J720&lt;&gt;"",COUNTIFS(Setup!$K$13:$K$212,J720)=0),AND(K720&lt;&gt;"",COUNTIFS(Setup!$L$13:$L$212,K720)=0),AND(L720&lt;&gt;"",COUNTIFS(Setup!$M$13:$M$212,L720)=0),AND(M720&lt;&gt;"",COUNTIFS(Setup!$N$13:$N$212,M720)=0),AND(N720&lt;&gt;"",COUNTIFS(Setup!$O$13:$O$212,N720)=0),AND(O720&lt;&gt;"",COUNTIFS(Setup!$P$13:$P$212,O720)=0),AND(P720&lt;&gt;"",COUNTIFS(Setup!$Q$13:$Q$212,P720)=0),AND(V720&lt;&gt;"",COUNTIFS(Setup!$R$13:$R$212,V720)=0),AND(W720&lt;&gt;"",COUNTIFS(Setup!$R$13:$R$212,W720)=0),AND(X720&lt;&gt;"",COUNTIFS(Setup!$S$13:$S$212,X720)=0),AND(Y720&lt;&gt;"",COUNTIFS(Setup!$S$13:$S$212,Y720)=0),AND(Z720&lt;&gt;"",COUNTIFS(Setup!$T$13:$T$212,Z720)=0)),"Use listed categories",IF(J720="Pending","Confirm work-relatedness",IF(COUNTIFS($AI$9:$AI$1008,AI720,$C$9:$C$1008,"&lt;&gt;"&amp;C720)&gt;0,"Event dates disagree",IF(OR(AND(Q720&lt;&gt;"",OR(NOT(ISNUMBER(Q720)),Q720&lt;0)),AND(R720&lt;&gt;"",OR(NOT(ISNUMBER(R720)),R720&lt;0)),AND(S720&lt;&gt;"",OR(NOT(ISNUMBER(S720)),S720&lt;0))),"Check days / cost",IF(AND(I720="Lost time",OR(NOT(ISNUMBER(Q720)),Q720&lt;1)),"Enter lost days",IF(AND(I720="Restricted / modified work",OR(NOT(ISNUMBER(R720)),R720&lt;1)),"Enter restricted days",IF(AND(Z720="Closed",NOT(ISNUMBER(AB720))),"Enter closure date",IF(AND(ISNUMBER(AB720),OR(AB720&lt;C720,AB720&gt;TODAY())),"Check closure date","Ready"))))))))))))))</f>
        <v/>
      </c>
    </row>
    <row r="721" spans="1:37" ht="24.95" customHeight="1">
      <c r="A721" s="17"/>
      <c r="B721" s="17"/>
      <c r="C721" s="18"/>
      <c r="D721" s="19"/>
      <c r="E721" s="20"/>
      <c r="F721" s="20"/>
      <c r="G721" s="20"/>
      <c r="H721" s="20"/>
      <c r="I721" s="20"/>
      <c r="J721" s="20"/>
      <c r="K721" s="20"/>
      <c r="L721" s="20"/>
      <c r="M721" s="20"/>
      <c r="N721" s="20"/>
      <c r="O721" s="20"/>
      <c r="P721" s="20"/>
      <c r="Q721" s="21"/>
      <c r="R721" s="21"/>
      <c r="S721" s="22"/>
      <c r="T721" s="20"/>
      <c r="U721" s="20"/>
      <c r="V721" s="20"/>
      <c r="W721" s="20"/>
      <c r="X721" s="20"/>
      <c r="Y721" s="20"/>
      <c r="Z721" s="20"/>
      <c r="AA721" s="20"/>
      <c r="AB721" s="18"/>
      <c r="AC721" s="20"/>
      <c r="AD721" s="15" t="str">
        <f t="shared" si="66"/>
        <v/>
      </c>
      <c r="AE721" s="16" t="str">
        <f t="shared" si="67"/>
        <v/>
      </c>
      <c r="AF721" s="15" t="str">
        <f t="shared" si="68"/>
        <v/>
      </c>
      <c r="AG721" s="15">
        <f t="shared" si="69"/>
        <v>0</v>
      </c>
      <c r="AH721" s="15">
        <f t="shared" si="70"/>
        <v>0</v>
      </c>
      <c r="AI721" s="15" t="str">
        <f t="shared" si="71"/>
        <v/>
      </c>
      <c r="AJ721" s="15" t="str">
        <f>IF(AI721="","",IF(COUNTIFS($AI$9:AI721,AI721)=1,1,0))</f>
        <v/>
      </c>
      <c r="AK721" s="15" t="str">
        <f ca="1">IF(COUNTA(A721:AC721)=0,"",IF(OR(NOT(ISNUMBER(C721)),C721&lt;1),"Missing / invalid date",IF(A721="","Missing case ID",IF(COUNTIFS($A$9:$A$1008,A721)&gt;1,"Duplicate case ID",IF(C721&gt;TODAY(),"Future incident date",IF(OR(E721="",F721="",G721="",H721="",I721="",J721=""),"Complete required fields",IF(OR(AND(E721&lt;&gt;"",COUNTIFS(Setup!$F$13:$F$212,E721)=0),AND(F721&lt;&gt;"",COUNTIFS(Setup!$G$13:$G$212,F721)=0),AND(G721&lt;&gt;"",COUNTIFS(Setup!$H$13:$H$212,G721)=0),AND(H721&lt;&gt;"",COUNTIFS(Setup!$I$13:$I$212,H721)=0),AND(I721&lt;&gt;"",COUNTIFS(Setup!$J$13:$J$212,I721)=0),AND(J721&lt;&gt;"",COUNTIFS(Setup!$K$13:$K$212,J721)=0),AND(K721&lt;&gt;"",COUNTIFS(Setup!$L$13:$L$212,K721)=0),AND(L721&lt;&gt;"",COUNTIFS(Setup!$M$13:$M$212,L721)=0),AND(M721&lt;&gt;"",COUNTIFS(Setup!$N$13:$N$212,M721)=0),AND(N721&lt;&gt;"",COUNTIFS(Setup!$O$13:$O$212,N721)=0),AND(O721&lt;&gt;"",COUNTIFS(Setup!$P$13:$P$212,O721)=0),AND(P721&lt;&gt;"",COUNTIFS(Setup!$Q$13:$Q$212,P721)=0),AND(V721&lt;&gt;"",COUNTIFS(Setup!$R$13:$R$212,V721)=0),AND(W721&lt;&gt;"",COUNTIFS(Setup!$R$13:$R$212,W721)=0),AND(X721&lt;&gt;"",COUNTIFS(Setup!$S$13:$S$212,X721)=0),AND(Y721&lt;&gt;"",COUNTIFS(Setup!$S$13:$S$212,Y721)=0),AND(Z721&lt;&gt;"",COUNTIFS(Setup!$T$13:$T$212,Z721)=0)),"Use listed categories",IF(J721="Pending","Confirm work-relatedness",IF(COUNTIFS($AI$9:$AI$1008,AI721,$C$9:$C$1008,"&lt;&gt;"&amp;C721)&gt;0,"Event dates disagree",IF(OR(AND(Q721&lt;&gt;"",OR(NOT(ISNUMBER(Q721)),Q721&lt;0)),AND(R721&lt;&gt;"",OR(NOT(ISNUMBER(R721)),R721&lt;0)),AND(S721&lt;&gt;"",OR(NOT(ISNUMBER(S721)),S721&lt;0))),"Check days / cost",IF(AND(I721="Lost time",OR(NOT(ISNUMBER(Q721)),Q721&lt;1)),"Enter lost days",IF(AND(I721="Restricted / modified work",OR(NOT(ISNUMBER(R721)),R721&lt;1)),"Enter restricted days",IF(AND(Z721="Closed",NOT(ISNUMBER(AB721))),"Enter closure date",IF(AND(ISNUMBER(AB721),OR(AB721&lt;C721,AB721&gt;TODAY())),"Check closure date","Ready"))))))))))))))</f>
        <v/>
      </c>
    </row>
    <row r="722" spans="1:37" ht="24.95" customHeight="1">
      <c r="A722" s="23"/>
      <c r="B722" s="23"/>
      <c r="C722" s="24"/>
      <c r="D722" s="25"/>
      <c r="E722" s="26"/>
      <c r="F722" s="26"/>
      <c r="G722" s="26"/>
      <c r="H722" s="26"/>
      <c r="I722" s="26"/>
      <c r="J722" s="26"/>
      <c r="K722" s="26"/>
      <c r="L722" s="26"/>
      <c r="M722" s="26"/>
      <c r="N722" s="26"/>
      <c r="O722" s="26"/>
      <c r="P722" s="26"/>
      <c r="Q722" s="27"/>
      <c r="R722" s="27"/>
      <c r="S722" s="28"/>
      <c r="T722" s="26"/>
      <c r="U722" s="26"/>
      <c r="V722" s="26"/>
      <c r="W722" s="26"/>
      <c r="X722" s="26"/>
      <c r="Y722" s="26"/>
      <c r="Z722" s="26"/>
      <c r="AA722" s="26"/>
      <c r="AB722" s="24"/>
      <c r="AC722" s="26"/>
      <c r="AD722" s="15" t="str">
        <f t="shared" si="66"/>
        <v/>
      </c>
      <c r="AE722" s="16" t="str">
        <f t="shared" si="67"/>
        <v/>
      </c>
      <c r="AF722" s="15" t="str">
        <f t="shared" si="68"/>
        <v/>
      </c>
      <c r="AG722" s="15">
        <f t="shared" si="69"/>
        <v>0</v>
      </c>
      <c r="AH722" s="15">
        <f t="shared" si="70"/>
        <v>0</v>
      </c>
      <c r="AI722" s="15" t="str">
        <f t="shared" si="71"/>
        <v/>
      </c>
      <c r="AJ722" s="15" t="str">
        <f>IF(AI722="","",IF(COUNTIFS($AI$9:AI722,AI722)=1,1,0))</f>
        <v/>
      </c>
      <c r="AK722" s="15" t="str">
        <f ca="1">IF(COUNTA(A722:AC722)=0,"",IF(OR(NOT(ISNUMBER(C722)),C722&lt;1),"Missing / invalid date",IF(A722="","Missing case ID",IF(COUNTIFS($A$9:$A$1008,A722)&gt;1,"Duplicate case ID",IF(C722&gt;TODAY(),"Future incident date",IF(OR(E722="",F722="",G722="",H722="",I722="",J722=""),"Complete required fields",IF(OR(AND(E722&lt;&gt;"",COUNTIFS(Setup!$F$13:$F$212,E722)=0),AND(F722&lt;&gt;"",COUNTIFS(Setup!$G$13:$G$212,F722)=0),AND(G722&lt;&gt;"",COUNTIFS(Setup!$H$13:$H$212,G722)=0),AND(H722&lt;&gt;"",COUNTIFS(Setup!$I$13:$I$212,H722)=0),AND(I722&lt;&gt;"",COUNTIFS(Setup!$J$13:$J$212,I722)=0),AND(J722&lt;&gt;"",COUNTIFS(Setup!$K$13:$K$212,J722)=0),AND(K722&lt;&gt;"",COUNTIFS(Setup!$L$13:$L$212,K722)=0),AND(L722&lt;&gt;"",COUNTIFS(Setup!$M$13:$M$212,L722)=0),AND(M722&lt;&gt;"",COUNTIFS(Setup!$N$13:$N$212,M722)=0),AND(N722&lt;&gt;"",COUNTIFS(Setup!$O$13:$O$212,N722)=0),AND(O722&lt;&gt;"",COUNTIFS(Setup!$P$13:$P$212,O722)=0),AND(P722&lt;&gt;"",COUNTIFS(Setup!$Q$13:$Q$212,P722)=0),AND(V722&lt;&gt;"",COUNTIFS(Setup!$R$13:$R$212,V722)=0),AND(W722&lt;&gt;"",COUNTIFS(Setup!$R$13:$R$212,W722)=0),AND(X722&lt;&gt;"",COUNTIFS(Setup!$S$13:$S$212,X722)=0),AND(Y722&lt;&gt;"",COUNTIFS(Setup!$S$13:$S$212,Y722)=0),AND(Z722&lt;&gt;"",COUNTIFS(Setup!$T$13:$T$212,Z722)=0)),"Use listed categories",IF(J722="Pending","Confirm work-relatedness",IF(COUNTIFS($AI$9:$AI$1008,AI722,$C$9:$C$1008,"&lt;&gt;"&amp;C722)&gt;0,"Event dates disagree",IF(OR(AND(Q722&lt;&gt;"",OR(NOT(ISNUMBER(Q722)),Q722&lt;0)),AND(R722&lt;&gt;"",OR(NOT(ISNUMBER(R722)),R722&lt;0)),AND(S722&lt;&gt;"",OR(NOT(ISNUMBER(S722)),S722&lt;0))),"Check days / cost",IF(AND(I722="Lost time",OR(NOT(ISNUMBER(Q722)),Q722&lt;1)),"Enter lost days",IF(AND(I722="Restricted / modified work",OR(NOT(ISNUMBER(R722)),R722&lt;1)),"Enter restricted days",IF(AND(Z722="Closed",NOT(ISNUMBER(AB722))),"Enter closure date",IF(AND(ISNUMBER(AB722),OR(AB722&lt;C722,AB722&gt;TODAY())),"Check closure date","Ready"))))))))))))))</f>
        <v/>
      </c>
    </row>
    <row r="723" spans="1:37" ht="24.95" customHeight="1">
      <c r="A723" s="17"/>
      <c r="B723" s="17"/>
      <c r="C723" s="18"/>
      <c r="D723" s="19"/>
      <c r="E723" s="20"/>
      <c r="F723" s="20"/>
      <c r="G723" s="20"/>
      <c r="H723" s="20"/>
      <c r="I723" s="20"/>
      <c r="J723" s="20"/>
      <c r="K723" s="20"/>
      <c r="L723" s="20"/>
      <c r="M723" s="20"/>
      <c r="N723" s="20"/>
      <c r="O723" s="20"/>
      <c r="P723" s="20"/>
      <c r="Q723" s="21"/>
      <c r="R723" s="21"/>
      <c r="S723" s="22"/>
      <c r="T723" s="20"/>
      <c r="U723" s="20"/>
      <c r="V723" s="20"/>
      <c r="W723" s="20"/>
      <c r="X723" s="20"/>
      <c r="Y723" s="20"/>
      <c r="Z723" s="20"/>
      <c r="AA723" s="20"/>
      <c r="AB723" s="18"/>
      <c r="AC723" s="20"/>
      <c r="AD723" s="15" t="str">
        <f t="shared" si="66"/>
        <v/>
      </c>
      <c r="AE723" s="16" t="str">
        <f t="shared" si="67"/>
        <v/>
      </c>
      <c r="AF723" s="15" t="str">
        <f t="shared" si="68"/>
        <v/>
      </c>
      <c r="AG723" s="15">
        <f t="shared" si="69"/>
        <v>0</v>
      </c>
      <c r="AH723" s="15">
        <f t="shared" si="70"/>
        <v>0</v>
      </c>
      <c r="AI723" s="15" t="str">
        <f t="shared" si="71"/>
        <v/>
      </c>
      <c r="AJ723" s="15" t="str">
        <f>IF(AI723="","",IF(COUNTIFS($AI$9:AI723,AI723)=1,1,0))</f>
        <v/>
      </c>
      <c r="AK723" s="15" t="str">
        <f ca="1">IF(COUNTA(A723:AC723)=0,"",IF(OR(NOT(ISNUMBER(C723)),C723&lt;1),"Missing / invalid date",IF(A723="","Missing case ID",IF(COUNTIFS($A$9:$A$1008,A723)&gt;1,"Duplicate case ID",IF(C723&gt;TODAY(),"Future incident date",IF(OR(E723="",F723="",G723="",H723="",I723="",J723=""),"Complete required fields",IF(OR(AND(E723&lt;&gt;"",COUNTIFS(Setup!$F$13:$F$212,E723)=0),AND(F723&lt;&gt;"",COUNTIFS(Setup!$G$13:$G$212,F723)=0),AND(G723&lt;&gt;"",COUNTIFS(Setup!$H$13:$H$212,G723)=0),AND(H723&lt;&gt;"",COUNTIFS(Setup!$I$13:$I$212,H723)=0),AND(I723&lt;&gt;"",COUNTIFS(Setup!$J$13:$J$212,I723)=0),AND(J723&lt;&gt;"",COUNTIFS(Setup!$K$13:$K$212,J723)=0),AND(K723&lt;&gt;"",COUNTIFS(Setup!$L$13:$L$212,K723)=0),AND(L723&lt;&gt;"",COUNTIFS(Setup!$M$13:$M$212,L723)=0),AND(M723&lt;&gt;"",COUNTIFS(Setup!$N$13:$N$212,M723)=0),AND(N723&lt;&gt;"",COUNTIFS(Setup!$O$13:$O$212,N723)=0),AND(O723&lt;&gt;"",COUNTIFS(Setup!$P$13:$P$212,O723)=0),AND(P723&lt;&gt;"",COUNTIFS(Setup!$Q$13:$Q$212,P723)=0),AND(V723&lt;&gt;"",COUNTIFS(Setup!$R$13:$R$212,V723)=0),AND(W723&lt;&gt;"",COUNTIFS(Setup!$R$13:$R$212,W723)=0),AND(X723&lt;&gt;"",COUNTIFS(Setup!$S$13:$S$212,X723)=0),AND(Y723&lt;&gt;"",COUNTIFS(Setup!$S$13:$S$212,Y723)=0),AND(Z723&lt;&gt;"",COUNTIFS(Setup!$T$13:$T$212,Z723)=0)),"Use listed categories",IF(J723="Pending","Confirm work-relatedness",IF(COUNTIFS($AI$9:$AI$1008,AI723,$C$9:$C$1008,"&lt;&gt;"&amp;C723)&gt;0,"Event dates disagree",IF(OR(AND(Q723&lt;&gt;"",OR(NOT(ISNUMBER(Q723)),Q723&lt;0)),AND(R723&lt;&gt;"",OR(NOT(ISNUMBER(R723)),R723&lt;0)),AND(S723&lt;&gt;"",OR(NOT(ISNUMBER(S723)),S723&lt;0))),"Check days / cost",IF(AND(I723="Lost time",OR(NOT(ISNUMBER(Q723)),Q723&lt;1)),"Enter lost days",IF(AND(I723="Restricted / modified work",OR(NOT(ISNUMBER(R723)),R723&lt;1)),"Enter restricted days",IF(AND(Z723="Closed",NOT(ISNUMBER(AB723))),"Enter closure date",IF(AND(ISNUMBER(AB723),OR(AB723&lt;C723,AB723&gt;TODAY())),"Check closure date","Ready"))))))))))))))</f>
        <v/>
      </c>
    </row>
    <row r="724" spans="1:37" ht="24.95" customHeight="1">
      <c r="A724" s="23"/>
      <c r="B724" s="23"/>
      <c r="C724" s="24"/>
      <c r="D724" s="25"/>
      <c r="E724" s="26"/>
      <c r="F724" s="26"/>
      <c r="G724" s="26"/>
      <c r="H724" s="26"/>
      <c r="I724" s="26"/>
      <c r="J724" s="26"/>
      <c r="K724" s="26"/>
      <c r="L724" s="26"/>
      <c r="M724" s="26"/>
      <c r="N724" s="26"/>
      <c r="O724" s="26"/>
      <c r="P724" s="26"/>
      <c r="Q724" s="27"/>
      <c r="R724" s="27"/>
      <c r="S724" s="28"/>
      <c r="T724" s="26"/>
      <c r="U724" s="26"/>
      <c r="V724" s="26"/>
      <c r="W724" s="26"/>
      <c r="X724" s="26"/>
      <c r="Y724" s="26"/>
      <c r="Z724" s="26"/>
      <c r="AA724" s="26"/>
      <c r="AB724" s="24"/>
      <c r="AC724" s="26"/>
      <c r="AD724" s="15" t="str">
        <f t="shared" si="66"/>
        <v/>
      </c>
      <c r="AE724" s="16" t="str">
        <f t="shared" si="67"/>
        <v/>
      </c>
      <c r="AF724" s="15" t="str">
        <f t="shared" si="68"/>
        <v/>
      </c>
      <c r="AG724" s="15">
        <f t="shared" si="69"/>
        <v>0</v>
      </c>
      <c r="AH724" s="15">
        <f t="shared" si="70"/>
        <v>0</v>
      </c>
      <c r="AI724" s="15" t="str">
        <f t="shared" si="71"/>
        <v/>
      </c>
      <c r="AJ724" s="15" t="str">
        <f>IF(AI724="","",IF(COUNTIFS($AI$9:AI724,AI724)=1,1,0))</f>
        <v/>
      </c>
      <c r="AK724" s="15" t="str">
        <f ca="1">IF(COUNTA(A724:AC724)=0,"",IF(OR(NOT(ISNUMBER(C724)),C724&lt;1),"Missing / invalid date",IF(A724="","Missing case ID",IF(COUNTIFS($A$9:$A$1008,A724)&gt;1,"Duplicate case ID",IF(C724&gt;TODAY(),"Future incident date",IF(OR(E724="",F724="",G724="",H724="",I724="",J724=""),"Complete required fields",IF(OR(AND(E724&lt;&gt;"",COUNTIFS(Setup!$F$13:$F$212,E724)=0),AND(F724&lt;&gt;"",COUNTIFS(Setup!$G$13:$G$212,F724)=0),AND(G724&lt;&gt;"",COUNTIFS(Setup!$H$13:$H$212,G724)=0),AND(H724&lt;&gt;"",COUNTIFS(Setup!$I$13:$I$212,H724)=0),AND(I724&lt;&gt;"",COUNTIFS(Setup!$J$13:$J$212,I724)=0),AND(J724&lt;&gt;"",COUNTIFS(Setup!$K$13:$K$212,J724)=0),AND(K724&lt;&gt;"",COUNTIFS(Setup!$L$13:$L$212,K724)=0),AND(L724&lt;&gt;"",COUNTIFS(Setup!$M$13:$M$212,L724)=0),AND(M724&lt;&gt;"",COUNTIFS(Setup!$N$13:$N$212,M724)=0),AND(N724&lt;&gt;"",COUNTIFS(Setup!$O$13:$O$212,N724)=0),AND(O724&lt;&gt;"",COUNTIFS(Setup!$P$13:$P$212,O724)=0),AND(P724&lt;&gt;"",COUNTIFS(Setup!$Q$13:$Q$212,P724)=0),AND(V724&lt;&gt;"",COUNTIFS(Setup!$R$13:$R$212,V724)=0),AND(W724&lt;&gt;"",COUNTIFS(Setup!$R$13:$R$212,W724)=0),AND(X724&lt;&gt;"",COUNTIFS(Setup!$S$13:$S$212,X724)=0),AND(Y724&lt;&gt;"",COUNTIFS(Setup!$S$13:$S$212,Y724)=0),AND(Z724&lt;&gt;"",COUNTIFS(Setup!$T$13:$T$212,Z724)=0)),"Use listed categories",IF(J724="Pending","Confirm work-relatedness",IF(COUNTIFS($AI$9:$AI$1008,AI724,$C$9:$C$1008,"&lt;&gt;"&amp;C724)&gt;0,"Event dates disagree",IF(OR(AND(Q724&lt;&gt;"",OR(NOT(ISNUMBER(Q724)),Q724&lt;0)),AND(R724&lt;&gt;"",OR(NOT(ISNUMBER(R724)),R724&lt;0)),AND(S724&lt;&gt;"",OR(NOT(ISNUMBER(S724)),S724&lt;0))),"Check days / cost",IF(AND(I724="Lost time",OR(NOT(ISNUMBER(Q724)),Q724&lt;1)),"Enter lost days",IF(AND(I724="Restricted / modified work",OR(NOT(ISNUMBER(R724)),R724&lt;1)),"Enter restricted days",IF(AND(Z724="Closed",NOT(ISNUMBER(AB724))),"Enter closure date",IF(AND(ISNUMBER(AB724),OR(AB724&lt;C724,AB724&gt;TODAY())),"Check closure date","Ready"))))))))))))))</f>
        <v/>
      </c>
    </row>
    <row r="725" spans="1:37" ht="24.95" customHeight="1">
      <c r="A725" s="17"/>
      <c r="B725" s="17"/>
      <c r="C725" s="18"/>
      <c r="D725" s="19"/>
      <c r="E725" s="20"/>
      <c r="F725" s="20"/>
      <c r="G725" s="20"/>
      <c r="H725" s="20"/>
      <c r="I725" s="20"/>
      <c r="J725" s="20"/>
      <c r="K725" s="20"/>
      <c r="L725" s="20"/>
      <c r="M725" s="20"/>
      <c r="N725" s="20"/>
      <c r="O725" s="20"/>
      <c r="P725" s="20"/>
      <c r="Q725" s="21"/>
      <c r="R725" s="21"/>
      <c r="S725" s="22"/>
      <c r="T725" s="20"/>
      <c r="U725" s="20"/>
      <c r="V725" s="20"/>
      <c r="W725" s="20"/>
      <c r="X725" s="20"/>
      <c r="Y725" s="20"/>
      <c r="Z725" s="20"/>
      <c r="AA725" s="20"/>
      <c r="AB725" s="18"/>
      <c r="AC725" s="20"/>
      <c r="AD725" s="15" t="str">
        <f t="shared" si="66"/>
        <v/>
      </c>
      <c r="AE725" s="16" t="str">
        <f t="shared" si="67"/>
        <v/>
      </c>
      <c r="AF725" s="15" t="str">
        <f t="shared" si="68"/>
        <v/>
      </c>
      <c r="AG725" s="15">
        <f t="shared" si="69"/>
        <v>0</v>
      </c>
      <c r="AH725" s="15">
        <f t="shared" si="70"/>
        <v>0</v>
      </c>
      <c r="AI725" s="15" t="str">
        <f t="shared" si="71"/>
        <v/>
      </c>
      <c r="AJ725" s="15" t="str">
        <f>IF(AI725="","",IF(COUNTIFS($AI$9:AI725,AI725)=1,1,0))</f>
        <v/>
      </c>
      <c r="AK725" s="15" t="str">
        <f ca="1">IF(COUNTA(A725:AC725)=0,"",IF(OR(NOT(ISNUMBER(C725)),C725&lt;1),"Missing / invalid date",IF(A725="","Missing case ID",IF(COUNTIFS($A$9:$A$1008,A725)&gt;1,"Duplicate case ID",IF(C725&gt;TODAY(),"Future incident date",IF(OR(E725="",F725="",G725="",H725="",I725="",J725=""),"Complete required fields",IF(OR(AND(E725&lt;&gt;"",COUNTIFS(Setup!$F$13:$F$212,E725)=0),AND(F725&lt;&gt;"",COUNTIFS(Setup!$G$13:$G$212,F725)=0),AND(G725&lt;&gt;"",COUNTIFS(Setup!$H$13:$H$212,G725)=0),AND(H725&lt;&gt;"",COUNTIFS(Setup!$I$13:$I$212,H725)=0),AND(I725&lt;&gt;"",COUNTIFS(Setup!$J$13:$J$212,I725)=0),AND(J725&lt;&gt;"",COUNTIFS(Setup!$K$13:$K$212,J725)=0),AND(K725&lt;&gt;"",COUNTIFS(Setup!$L$13:$L$212,K725)=0),AND(L725&lt;&gt;"",COUNTIFS(Setup!$M$13:$M$212,L725)=0),AND(M725&lt;&gt;"",COUNTIFS(Setup!$N$13:$N$212,M725)=0),AND(N725&lt;&gt;"",COUNTIFS(Setup!$O$13:$O$212,N725)=0),AND(O725&lt;&gt;"",COUNTIFS(Setup!$P$13:$P$212,O725)=0),AND(P725&lt;&gt;"",COUNTIFS(Setup!$Q$13:$Q$212,P725)=0),AND(V725&lt;&gt;"",COUNTIFS(Setup!$R$13:$R$212,V725)=0),AND(W725&lt;&gt;"",COUNTIFS(Setup!$R$13:$R$212,W725)=0),AND(X725&lt;&gt;"",COUNTIFS(Setup!$S$13:$S$212,X725)=0),AND(Y725&lt;&gt;"",COUNTIFS(Setup!$S$13:$S$212,Y725)=0),AND(Z725&lt;&gt;"",COUNTIFS(Setup!$T$13:$T$212,Z725)=0)),"Use listed categories",IF(J725="Pending","Confirm work-relatedness",IF(COUNTIFS($AI$9:$AI$1008,AI725,$C$9:$C$1008,"&lt;&gt;"&amp;C725)&gt;0,"Event dates disagree",IF(OR(AND(Q725&lt;&gt;"",OR(NOT(ISNUMBER(Q725)),Q725&lt;0)),AND(R725&lt;&gt;"",OR(NOT(ISNUMBER(R725)),R725&lt;0)),AND(S725&lt;&gt;"",OR(NOT(ISNUMBER(S725)),S725&lt;0))),"Check days / cost",IF(AND(I725="Lost time",OR(NOT(ISNUMBER(Q725)),Q725&lt;1)),"Enter lost days",IF(AND(I725="Restricted / modified work",OR(NOT(ISNUMBER(R725)),R725&lt;1)),"Enter restricted days",IF(AND(Z725="Closed",NOT(ISNUMBER(AB725))),"Enter closure date",IF(AND(ISNUMBER(AB725),OR(AB725&lt;C725,AB725&gt;TODAY())),"Check closure date","Ready"))))))))))))))</f>
        <v/>
      </c>
    </row>
    <row r="726" spans="1:37" ht="24.95" customHeight="1">
      <c r="A726" s="23"/>
      <c r="B726" s="23"/>
      <c r="C726" s="24"/>
      <c r="D726" s="25"/>
      <c r="E726" s="26"/>
      <c r="F726" s="26"/>
      <c r="G726" s="26"/>
      <c r="H726" s="26"/>
      <c r="I726" s="26"/>
      <c r="J726" s="26"/>
      <c r="K726" s="26"/>
      <c r="L726" s="26"/>
      <c r="M726" s="26"/>
      <c r="N726" s="26"/>
      <c r="O726" s="26"/>
      <c r="P726" s="26"/>
      <c r="Q726" s="27"/>
      <c r="R726" s="27"/>
      <c r="S726" s="28"/>
      <c r="T726" s="26"/>
      <c r="U726" s="26"/>
      <c r="V726" s="26"/>
      <c r="W726" s="26"/>
      <c r="X726" s="26"/>
      <c r="Y726" s="26"/>
      <c r="Z726" s="26"/>
      <c r="AA726" s="26"/>
      <c r="AB726" s="24"/>
      <c r="AC726" s="26"/>
      <c r="AD726" s="15" t="str">
        <f t="shared" si="66"/>
        <v/>
      </c>
      <c r="AE726" s="16" t="str">
        <f t="shared" si="67"/>
        <v/>
      </c>
      <c r="AF726" s="15" t="str">
        <f t="shared" si="68"/>
        <v/>
      </c>
      <c r="AG726" s="15">
        <f t="shared" si="69"/>
        <v>0</v>
      </c>
      <c r="AH726" s="15">
        <f t="shared" si="70"/>
        <v>0</v>
      </c>
      <c r="AI726" s="15" t="str">
        <f t="shared" si="71"/>
        <v/>
      </c>
      <c r="AJ726" s="15" t="str">
        <f>IF(AI726="","",IF(COUNTIFS($AI$9:AI726,AI726)=1,1,0))</f>
        <v/>
      </c>
      <c r="AK726" s="15" t="str">
        <f ca="1">IF(COUNTA(A726:AC726)=0,"",IF(OR(NOT(ISNUMBER(C726)),C726&lt;1),"Missing / invalid date",IF(A726="","Missing case ID",IF(COUNTIFS($A$9:$A$1008,A726)&gt;1,"Duplicate case ID",IF(C726&gt;TODAY(),"Future incident date",IF(OR(E726="",F726="",G726="",H726="",I726="",J726=""),"Complete required fields",IF(OR(AND(E726&lt;&gt;"",COUNTIFS(Setup!$F$13:$F$212,E726)=0),AND(F726&lt;&gt;"",COUNTIFS(Setup!$G$13:$G$212,F726)=0),AND(G726&lt;&gt;"",COUNTIFS(Setup!$H$13:$H$212,G726)=0),AND(H726&lt;&gt;"",COUNTIFS(Setup!$I$13:$I$212,H726)=0),AND(I726&lt;&gt;"",COUNTIFS(Setup!$J$13:$J$212,I726)=0),AND(J726&lt;&gt;"",COUNTIFS(Setup!$K$13:$K$212,J726)=0),AND(K726&lt;&gt;"",COUNTIFS(Setup!$L$13:$L$212,K726)=0),AND(L726&lt;&gt;"",COUNTIFS(Setup!$M$13:$M$212,L726)=0),AND(M726&lt;&gt;"",COUNTIFS(Setup!$N$13:$N$212,M726)=0),AND(N726&lt;&gt;"",COUNTIFS(Setup!$O$13:$O$212,N726)=0),AND(O726&lt;&gt;"",COUNTIFS(Setup!$P$13:$P$212,O726)=0),AND(P726&lt;&gt;"",COUNTIFS(Setup!$Q$13:$Q$212,P726)=0),AND(V726&lt;&gt;"",COUNTIFS(Setup!$R$13:$R$212,V726)=0),AND(W726&lt;&gt;"",COUNTIFS(Setup!$R$13:$R$212,W726)=0),AND(X726&lt;&gt;"",COUNTIFS(Setup!$S$13:$S$212,X726)=0),AND(Y726&lt;&gt;"",COUNTIFS(Setup!$S$13:$S$212,Y726)=0),AND(Z726&lt;&gt;"",COUNTIFS(Setup!$T$13:$T$212,Z726)=0)),"Use listed categories",IF(J726="Pending","Confirm work-relatedness",IF(COUNTIFS($AI$9:$AI$1008,AI726,$C$9:$C$1008,"&lt;&gt;"&amp;C726)&gt;0,"Event dates disagree",IF(OR(AND(Q726&lt;&gt;"",OR(NOT(ISNUMBER(Q726)),Q726&lt;0)),AND(R726&lt;&gt;"",OR(NOT(ISNUMBER(R726)),R726&lt;0)),AND(S726&lt;&gt;"",OR(NOT(ISNUMBER(S726)),S726&lt;0))),"Check days / cost",IF(AND(I726="Lost time",OR(NOT(ISNUMBER(Q726)),Q726&lt;1)),"Enter lost days",IF(AND(I726="Restricted / modified work",OR(NOT(ISNUMBER(R726)),R726&lt;1)),"Enter restricted days",IF(AND(Z726="Closed",NOT(ISNUMBER(AB726))),"Enter closure date",IF(AND(ISNUMBER(AB726),OR(AB726&lt;C726,AB726&gt;TODAY())),"Check closure date","Ready"))))))))))))))</f>
        <v/>
      </c>
    </row>
    <row r="727" spans="1:37" ht="24.95" customHeight="1">
      <c r="A727" s="17"/>
      <c r="B727" s="17"/>
      <c r="C727" s="18"/>
      <c r="D727" s="19"/>
      <c r="E727" s="20"/>
      <c r="F727" s="20"/>
      <c r="G727" s="20"/>
      <c r="H727" s="20"/>
      <c r="I727" s="20"/>
      <c r="J727" s="20"/>
      <c r="K727" s="20"/>
      <c r="L727" s="20"/>
      <c r="M727" s="20"/>
      <c r="N727" s="20"/>
      <c r="O727" s="20"/>
      <c r="P727" s="20"/>
      <c r="Q727" s="21"/>
      <c r="R727" s="21"/>
      <c r="S727" s="22"/>
      <c r="T727" s="20"/>
      <c r="U727" s="20"/>
      <c r="V727" s="20"/>
      <c r="W727" s="20"/>
      <c r="X727" s="20"/>
      <c r="Y727" s="20"/>
      <c r="Z727" s="20"/>
      <c r="AA727" s="20"/>
      <c r="AB727" s="18"/>
      <c r="AC727" s="20"/>
      <c r="AD727" s="15" t="str">
        <f t="shared" si="66"/>
        <v/>
      </c>
      <c r="AE727" s="16" t="str">
        <f t="shared" si="67"/>
        <v/>
      </c>
      <c r="AF727" s="15" t="str">
        <f t="shared" si="68"/>
        <v/>
      </c>
      <c r="AG727" s="15">
        <f t="shared" si="69"/>
        <v>0</v>
      </c>
      <c r="AH727" s="15">
        <f t="shared" si="70"/>
        <v>0</v>
      </c>
      <c r="AI727" s="15" t="str">
        <f t="shared" si="71"/>
        <v/>
      </c>
      <c r="AJ727" s="15" t="str">
        <f>IF(AI727="","",IF(COUNTIFS($AI$9:AI727,AI727)=1,1,0))</f>
        <v/>
      </c>
      <c r="AK727" s="15" t="str">
        <f ca="1">IF(COUNTA(A727:AC727)=0,"",IF(OR(NOT(ISNUMBER(C727)),C727&lt;1),"Missing / invalid date",IF(A727="","Missing case ID",IF(COUNTIFS($A$9:$A$1008,A727)&gt;1,"Duplicate case ID",IF(C727&gt;TODAY(),"Future incident date",IF(OR(E727="",F727="",G727="",H727="",I727="",J727=""),"Complete required fields",IF(OR(AND(E727&lt;&gt;"",COUNTIFS(Setup!$F$13:$F$212,E727)=0),AND(F727&lt;&gt;"",COUNTIFS(Setup!$G$13:$G$212,F727)=0),AND(G727&lt;&gt;"",COUNTIFS(Setup!$H$13:$H$212,G727)=0),AND(H727&lt;&gt;"",COUNTIFS(Setup!$I$13:$I$212,H727)=0),AND(I727&lt;&gt;"",COUNTIFS(Setup!$J$13:$J$212,I727)=0),AND(J727&lt;&gt;"",COUNTIFS(Setup!$K$13:$K$212,J727)=0),AND(K727&lt;&gt;"",COUNTIFS(Setup!$L$13:$L$212,K727)=0),AND(L727&lt;&gt;"",COUNTIFS(Setup!$M$13:$M$212,L727)=0),AND(M727&lt;&gt;"",COUNTIFS(Setup!$N$13:$N$212,M727)=0),AND(N727&lt;&gt;"",COUNTIFS(Setup!$O$13:$O$212,N727)=0),AND(O727&lt;&gt;"",COUNTIFS(Setup!$P$13:$P$212,O727)=0),AND(P727&lt;&gt;"",COUNTIFS(Setup!$Q$13:$Q$212,P727)=0),AND(V727&lt;&gt;"",COUNTIFS(Setup!$R$13:$R$212,V727)=0),AND(W727&lt;&gt;"",COUNTIFS(Setup!$R$13:$R$212,W727)=0),AND(X727&lt;&gt;"",COUNTIFS(Setup!$S$13:$S$212,X727)=0),AND(Y727&lt;&gt;"",COUNTIFS(Setup!$S$13:$S$212,Y727)=0),AND(Z727&lt;&gt;"",COUNTIFS(Setup!$T$13:$T$212,Z727)=0)),"Use listed categories",IF(J727="Pending","Confirm work-relatedness",IF(COUNTIFS($AI$9:$AI$1008,AI727,$C$9:$C$1008,"&lt;&gt;"&amp;C727)&gt;0,"Event dates disagree",IF(OR(AND(Q727&lt;&gt;"",OR(NOT(ISNUMBER(Q727)),Q727&lt;0)),AND(R727&lt;&gt;"",OR(NOT(ISNUMBER(R727)),R727&lt;0)),AND(S727&lt;&gt;"",OR(NOT(ISNUMBER(S727)),S727&lt;0))),"Check days / cost",IF(AND(I727="Lost time",OR(NOT(ISNUMBER(Q727)),Q727&lt;1)),"Enter lost days",IF(AND(I727="Restricted / modified work",OR(NOT(ISNUMBER(R727)),R727&lt;1)),"Enter restricted days",IF(AND(Z727="Closed",NOT(ISNUMBER(AB727))),"Enter closure date",IF(AND(ISNUMBER(AB727),OR(AB727&lt;C727,AB727&gt;TODAY())),"Check closure date","Ready"))))))))))))))</f>
        <v/>
      </c>
    </row>
    <row r="728" spans="1:37" ht="24.95" customHeight="1">
      <c r="A728" s="23"/>
      <c r="B728" s="23"/>
      <c r="C728" s="24"/>
      <c r="D728" s="25"/>
      <c r="E728" s="26"/>
      <c r="F728" s="26"/>
      <c r="G728" s="26"/>
      <c r="H728" s="26"/>
      <c r="I728" s="26"/>
      <c r="J728" s="26"/>
      <c r="K728" s="26"/>
      <c r="L728" s="26"/>
      <c r="M728" s="26"/>
      <c r="N728" s="26"/>
      <c r="O728" s="26"/>
      <c r="P728" s="26"/>
      <c r="Q728" s="27"/>
      <c r="R728" s="27"/>
      <c r="S728" s="28"/>
      <c r="T728" s="26"/>
      <c r="U728" s="26"/>
      <c r="V728" s="26"/>
      <c r="W728" s="26"/>
      <c r="X728" s="26"/>
      <c r="Y728" s="26"/>
      <c r="Z728" s="26"/>
      <c r="AA728" s="26"/>
      <c r="AB728" s="24"/>
      <c r="AC728" s="26"/>
      <c r="AD728" s="15" t="str">
        <f t="shared" si="66"/>
        <v/>
      </c>
      <c r="AE728" s="16" t="str">
        <f t="shared" si="67"/>
        <v/>
      </c>
      <c r="AF728" s="15" t="str">
        <f t="shared" si="68"/>
        <v/>
      </c>
      <c r="AG728" s="15">
        <f t="shared" si="69"/>
        <v>0</v>
      </c>
      <c r="AH728" s="15">
        <f t="shared" si="70"/>
        <v>0</v>
      </c>
      <c r="AI728" s="15" t="str">
        <f t="shared" si="71"/>
        <v/>
      </c>
      <c r="AJ728" s="15" t="str">
        <f>IF(AI728="","",IF(COUNTIFS($AI$9:AI728,AI728)=1,1,0))</f>
        <v/>
      </c>
      <c r="AK728" s="15" t="str">
        <f ca="1">IF(COUNTA(A728:AC728)=0,"",IF(OR(NOT(ISNUMBER(C728)),C728&lt;1),"Missing / invalid date",IF(A728="","Missing case ID",IF(COUNTIFS($A$9:$A$1008,A728)&gt;1,"Duplicate case ID",IF(C728&gt;TODAY(),"Future incident date",IF(OR(E728="",F728="",G728="",H728="",I728="",J728=""),"Complete required fields",IF(OR(AND(E728&lt;&gt;"",COUNTIFS(Setup!$F$13:$F$212,E728)=0),AND(F728&lt;&gt;"",COUNTIFS(Setup!$G$13:$G$212,F728)=0),AND(G728&lt;&gt;"",COUNTIFS(Setup!$H$13:$H$212,G728)=0),AND(H728&lt;&gt;"",COUNTIFS(Setup!$I$13:$I$212,H728)=0),AND(I728&lt;&gt;"",COUNTIFS(Setup!$J$13:$J$212,I728)=0),AND(J728&lt;&gt;"",COUNTIFS(Setup!$K$13:$K$212,J728)=0),AND(K728&lt;&gt;"",COUNTIFS(Setup!$L$13:$L$212,K728)=0),AND(L728&lt;&gt;"",COUNTIFS(Setup!$M$13:$M$212,L728)=0),AND(M728&lt;&gt;"",COUNTIFS(Setup!$N$13:$N$212,M728)=0),AND(N728&lt;&gt;"",COUNTIFS(Setup!$O$13:$O$212,N728)=0),AND(O728&lt;&gt;"",COUNTIFS(Setup!$P$13:$P$212,O728)=0),AND(P728&lt;&gt;"",COUNTIFS(Setup!$Q$13:$Q$212,P728)=0),AND(V728&lt;&gt;"",COUNTIFS(Setup!$R$13:$R$212,V728)=0),AND(W728&lt;&gt;"",COUNTIFS(Setup!$R$13:$R$212,W728)=0),AND(X728&lt;&gt;"",COUNTIFS(Setup!$S$13:$S$212,X728)=0),AND(Y728&lt;&gt;"",COUNTIFS(Setup!$S$13:$S$212,Y728)=0),AND(Z728&lt;&gt;"",COUNTIFS(Setup!$T$13:$T$212,Z728)=0)),"Use listed categories",IF(J728="Pending","Confirm work-relatedness",IF(COUNTIFS($AI$9:$AI$1008,AI728,$C$9:$C$1008,"&lt;&gt;"&amp;C728)&gt;0,"Event dates disagree",IF(OR(AND(Q728&lt;&gt;"",OR(NOT(ISNUMBER(Q728)),Q728&lt;0)),AND(R728&lt;&gt;"",OR(NOT(ISNUMBER(R728)),R728&lt;0)),AND(S728&lt;&gt;"",OR(NOT(ISNUMBER(S728)),S728&lt;0))),"Check days / cost",IF(AND(I728="Lost time",OR(NOT(ISNUMBER(Q728)),Q728&lt;1)),"Enter lost days",IF(AND(I728="Restricted / modified work",OR(NOT(ISNUMBER(R728)),R728&lt;1)),"Enter restricted days",IF(AND(Z728="Closed",NOT(ISNUMBER(AB728))),"Enter closure date",IF(AND(ISNUMBER(AB728),OR(AB728&lt;C728,AB728&gt;TODAY())),"Check closure date","Ready"))))))))))))))</f>
        <v/>
      </c>
    </row>
    <row r="729" spans="1:37" ht="24.95" customHeight="1">
      <c r="A729" s="17"/>
      <c r="B729" s="17"/>
      <c r="C729" s="18"/>
      <c r="D729" s="19"/>
      <c r="E729" s="20"/>
      <c r="F729" s="20"/>
      <c r="G729" s="20"/>
      <c r="H729" s="20"/>
      <c r="I729" s="20"/>
      <c r="J729" s="20"/>
      <c r="K729" s="20"/>
      <c r="L729" s="20"/>
      <c r="M729" s="20"/>
      <c r="N729" s="20"/>
      <c r="O729" s="20"/>
      <c r="P729" s="20"/>
      <c r="Q729" s="21"/>
      <c r="R729" s="21"/>
      <c r="S729" s="22"/>
      <c r="T729" s="20"/>
      <c r="U729" s="20"/>
      <c r="V729" s="20"/>
      <c r="W729" s="20"/>
      <c r="X729" s="20"/>
      <c r="Y729" s="20"/>
      <c r="Z729" s="20"/>
      <c r="AA729" s="20"/>
      <c r="AB729" s="18"/>
      <c r="AC729" s="20"/>
      <c r="AD729" s="15" t="str">
        <f t="shared" si="66"/>
        <v/>
      </c>
      <c r="AE729" s="16" t="str">
        <f t="shared" si="67"/>
        <v/>
      </c>
      <c r="AF729" s="15" t="str">
        <f t="shared" si="68"/>
        <v/>
      </c>
      <c r="AG729" s="15">
        <f t="shared" si="69"/>
        <v>0</v>
      </c>
      <c r="AH729" s="15">
        <f t="shared" si="70"/>
        <v>0</v>
      </c>
      <c r="AI729" s="15" t="str">
        <f t="shared" si="71"/>
        <v/>
      </c>
      <c r="AJ729" s="15" t="str">
        <f>IF(AI729="","",IF(COUNTIFS($AI$9:AI729,AI729)=1,1,0))</f>
        <v/>
      </c>
      <c r="AK729" s="15" t="str">
        <f ca="1">IF(COUNTA(A729:AC729)=0,"",IF(OR(NOT(ISNUMBER(C729)),C729&lt;1),"Missing / invalid date",IF(A729="","Missing case ID",IF(COUNTIFS($A$9:$A$1008,A729)&gt;1,"Duplicate case ID",IF(C729&gt;TODAY(),"Future incident date",IF(OR(E729="",F729="",G729="",H729="",I729="",J729=""),"Complete required fields",IF(OR(AND(E729&lt;&gt;"",COUNTIFS(Setup!$F$13:$F$212,E729)=0),AND(F729&lt;&gt;"",COUNTIFS(Setup!$G$13:$G$212,F729)=0),AND(G729&lt;&gt;"",COUNTIFS(Setup!$H$13:$H$212,G729)=0),AND(H729&lt;&gt;"",COUNTIFS(Setup!$I$13:$I$212,H729)=0),AND(I729&lt;&gt;"",COUNTIFS(Setup!$J$13:$J$212,I729)=0),AND(J729&lt;&gt;"",COUNTIFS(Setup!$K$13:$K$212,J729)=0),AND(K729&lt;&gt;"",COUNTIFS(Setup!$L$13:$L$212,K729)=0),AND(L729&lt;&gt;"",COUNTIFS(Setup!$M$13:$M$212,L729)=0),AND(M729&lt;&gt;"",COUNTIFS(Setup!$N$13:$N$212,M729)=0),AND(N729&lt;&gt;"",COUNTIFS(Setup!$O$13:$O$212,N729)=0),AND(O729&lt;&gt;"",COUNTIFS(Setup!$P$13:$P$212,O729)=0),AND(P729&lt;&gt;"",COUNTIFS(Setup!$Q$13:$Q$212,P729)=0),AND(V729&lt;&gt;"",COUNTIFS(Setup!$R$13:$R$212,V729)=0),AND(W729&lt;&gt;"",COUNTIFS(Setup!$R$13:$R$212,W729)=0),AND(X729&lt;&gt;"",COUNTIFS(Setup!$S$13:$S$212,X729)=0),AND(Y729&lt;&gt;"",COUNTIFS(Setup!$S$13:$S$212,Y729)=0),AND(Z729&lt;&gt;"",COUNTIFS(Setup!$T$13:$T$212,Z729)=0)),"Use listed categories",IF(J729="Pending","Confirm work-relatedness",IF(COUNTIFS($AI$9:$AI$1008,AI729,$C$9:$C$1008,"&lt;&gt;"&amp;C729)&gt;0,"Event dates disagree",IF(OR(AND(Q729&lt;&gt;"",OR(NOT(ISNUMBER(Q729)),Q729&lt;0)),AND(R729&lt;&gt;"",OR(NOT(ISNUMBER(R729)),R729&lt;0)),AND(S729&lt;&gt;"",OR(NOT(ISNUMBER(S729)),S729&lt;0))),"Check days / cost",IF(AND(I729="Lost time",OR(NOT(ISNUMBER(Q729)),Q729&lt;1)),"Enter lost days",IF(AND(I729="Restricted / modified work",OR(NOT(ISNUMBER(R729)),R729&lt;1)),"Enter restricted days",IF(AND(Z729="Closed",NOT(ISNUMBER(AB729))),"Enter closure date",IF(AND(ISNUMBER(AB729),OR(AB729&lt;C729,AB729&gt;TODAY())),"Check closure date","Ready"))))))))))))))</f>
        <v/>
      </c>
    </row>
    <row r="730" spans="1:37" ht="24.95" customHeight="1">
      <c r="A730" s="23"/>
      <c r="B730" s="23"/>
      <c r="C730" s="24"/>
      <c r="D730" s="25"/>
      <c r="E730" s="26"/>
      <c r="F730" s="26"/>
      <c r="G730" s="26"/>
      <c r="H730" s="26"/>
      <c r="I730" s="26"/>
      <c r="J730" s="26"/>
      <c r="K730" s="26"/>
      <c r="L730" s="26"/>
      <c r="M730" s="26"/>
      <c r="N730" s="26"/>
      <c r="O730" s="26"/>
      <c r="P730" s="26"/>
      <c r="Q730" s="27"/>
      <c r="R730" s="27"/>
      <c r="S730" s="28"/>
      <c r="T730" s="26"/>
      <c r="U730" s="26"/>
      <c r="V730" s="26"/>
      <c r="W730" s="26"/>
      <c r="X730" s="26"/>
      <c r="Y730" s="26"/>
      <c r="Z730" s="26"/>
      <c r="AA730" s="26"/>
      <c r="AB730" s="24"/>
      <c r="AC730" s="26"/>
      <c r="AD730" s="15" t="str">
        <f t="shared" si="66"/>
        <v/>
      </c>
      <c r="AE730" s="16" t="str">
        <f t="shared" si="67"/>
        <v/>
      </c>
      <c r="AF730" s="15" t="str">
        <f t="shared" si="68"/>
        <v/>
      </c>
      <c r="AG730" s="15">
        <f t="shared" si="69"/>
        <v>0</v>
      </c>
      <c r="AH730" s="15">
        <f t="shared" si="70"/>
        <v>0</v>
      </c>
      <c r="AI730" s="15" t="str">
        <f t="shared" si="71"/>
        <v/>
      </c>
      <c r="AJ730" s="15" t="str">
        <f>IF(AI730="","",IF(COUNTIFS($AI$9:AI730,AI730)=1,1,0))</f>
        <v/>
      </c>
      <c r="AK730" s="15" t="str">
        <f ca="1">IF(COUNTA(A730:AC730)=0,"",IF(OR(NOT(ISNUMBER(C730)),C730&lt;1),"Missing / invalid date",IF(A730="","Missing case ID",IF(COUNTIFS($A$9:$A$1008,A730)&gt;1,"Duplicate case ID",IF(C730&gt;TODAY(),"Future incident date",IF(OR(E730="",F730="",G730="",H730="",I730="",J730=""),"Complete required fields",IF(OR(AND(E730&lt;&gt;"",COUNTIFS(Setup!$F$13:$F$212,E730)=0),AND(F730&lt;&gt;"",COUNTIFS(Setup!$G$13:$G$212,F730)=0),AND(G730&lt;&gt;"",COUNTIFS(Setup!$H$13:$H$212,G730)=0),AND(H730&lt;&gt;"",COUNTIFS(Setup!$I$13:$I$212,H730)=0),AND(I730&lt;&gt;"",COUNTIFS(Setup!$J$13:$J$212,I730)=0),AND(J730&lt;&gt;"",COUNTIFS(Setup!$K$13:$K$212,J730)=0),AND(K730&lt;&gt;"",COUNTIFS(Setup!$L$13:$L$212,K730)=0),AND(L730&lt;&gt;"",COUNTIFS(Setup!$M$13:$M$212,L730)=0),AND(M730&lt;&gt;"",COUNTIFS(Setup!$N$13:$N$212,M730)=0),AND(N730&lt;&gt;"",COUNTIFS(Setup!$O$13:$O$212,N730)=0),AND(O730&lt;&gt;"",COUNTIFS(Setup!$P$13:$P$212,O730)=0),AND(P730&lt;&gt;"",COUNTIFS(Setup!$Q$13:$Q$212,P730)=0),AND(V730&lt;&gt;"",COUNTIFS(Setup!$R$13:$R$212,V730)=0),AND(W730&lt;&gt;"",COUNTIFS(Setup!$R$13:$R$212,W730)=0),AND(X730&lt;&gt;"",COUNTIFS(Setup!$S$13:$S$212,X730)=0),AND(Y730&lt;&gt;"",COUNTIFS(Setup!$S$13:$S$212,Y730)=0),AND(Z730&lt;&gt;"",COUNTIFS(Setup!$T$13:$T$212,Z730)=0)),"Use listed categories",IF(J730="Pending","Confirm work-relatedness",IF(COUNTIFS($AI$9:$AI$1008,AI730,$C$9:$C$1008,"&lt;&gt;"&amp;C730)&gt;0,"Event dates disagree",IF(OR(AND(Q730&lt;&gt;"",OR(NOT(ISNUMBER(Q730)),Q730&lt;0)),AND(R730&lt;&gt;"",OR(NOT(ISNUMBER(R730)),R730&lt;0)),AND(S730&lt;&gt;"",OR(NOT(ISNUMBER(S730)),S730&lt;0))),"Check days / cost",IF(AND(I730="Lost time",OR(NOT(ISNUMBER(Q730)),Q730&lt;1)),"Enter lost days",IF(AND(I730="Restricted / modified work",OR(NOT(ISNUMBER(R730)),R730&lt;1)),"Enter restricted days",IF(AND(Z730="Closed",NOT(ISNUMBER(AB730))),"Enter closure date",IF(AND(ISNUMBER(AB730),OR(AB730&lt;C730,AB730&gt;TODAY())),"Check closure date","Ready"))))))))))))))</f>
        <v/>
      </c>
    </row>
    <row r="731" spans="1:37" ht="24.95" customHeight="1">
      <c r="A731" s="17"/>
      <c r="B731" s="17"/>
      <c r="C731" s="18"/>
      <c r="D731" s="19"/>
      <c r="E731" s="20"/>
      <c r="F731" s="20"/>
      <c r="G731" s="20"/>
      <c r="H731" s="20"/>
      <c r="I731" s="20"/>
      <c r="J731" s="20"/>
      <c r="K731" s="20"/>
      <c r="L731" s="20"/>
      <c r="M731" s="20"/>
      <c r="N731" s="20"/>
      <c r="O731" s="20"/>
      <c r="P731" s="20"/>
      <c r="Q731" s="21"/>
      <c r="R731" s="21"/>
      <c r="S731" s="22"/>
      <c r="T731" s="20"/>
      <c r="U731" s="20"/>
      <c r="V731" s="20"/>
      <c r="W731" s="20"/>
      <c r="X731" s="20"/>
      <c r="Y731" s="20"/>
      <c r="Z731" s="20"/>
      <c r="AA731" s="20"/>
      <c r="AB731" s="18"/>
      <c r="AC731" s="20"/>
      <c r="AD731" s="15" t="str">
        <f t="shared" si="66"/>
        <v/>
      </c>
      <c r="AE731" s="16" t="str">
        <f t="shared" si="67"/>
        <v/>
      </c>
      <c r="AF731" s="15" t="str">
        <f t="shared" si="68"/>
        <v/>
      </c>
      <c r="AG731" s="15">
        <f t="shared" si="69"/>
        <v>0</v>
      </c>
      <c r="AH731" s="15">
        <f t="shared" si="70"/>
        <v>0</v>
      </c>
      <c r="AI731" s="15" t="str">
        <f t="shared" si="71"/>
        <v/>
      </c>
      <c r="AJ731" s="15" t="str">
        <f>IF(AI731="","",IF(COUNTIFS($AI$9:AI731,AI731)=1,1,0))</f>
        <v/>
      </c>
      <c r="AK731" s="15" t="str">
        <f ca="1">IF(COUNTA(A731:AC731)=0,"",IF(OR(NOT(ISNUMBER(C731)),C731&lt;1),"Missing / invalid date",IF(A731="","Missing case ID",IF(COUNTIFS($A$9:$A$1008,A731)&gt;1,"Duplicate case ID",IF(C731&gt;TODAY(),"Future incident date",IF(OR(E731="",F731="",G731="",H731="",I731="",J731=""),"Complete required fields",IF(OR(AND(E731&lt;&gt;"",COUNTIFS(Setup!$F$13:$F$212,E731)=0),AND(F731&lt;&gt;"",COUNTIFS(Setup!$G$13:$G$212,F731)=0),AND(G731&lt;&gt;"",COUNTIFS(Setup!$H$13:$H$212,G731)=0),AND(H731&lt;&gt;"",COUNTIFS(Setup!$I$13:$I$212,H731)=0),AND(I731&lt;&gt;"",COUNTIFS(Setup!$J$13:$J$212,I731)=0),AND(J731&lt;&gt;"",COUNTIFS(Setup!$K$13:$K$212,J731)=0),AND(K731&lt;&gt;"",COUNTIFS(Setup!$L$13:$L$212,K731)=0),AND(L731&lt;&gt;"",COUNTIFS(Setup!$M$13:$M$212,L731)=0),AND(M731&lt;&gt;"",COUNTIFS(Setup!$N$13:$N$212,M731)=0),AND(N731&lt;&gt;"",COUNTIFS(Setup!$O$13:$O$212,N731)=0),AND(O731&lt;&gt;"",COUNTIFS(Setup!$P$13:$P$212,O731)=0),AND(P731&lt;&gt;"",COUNTIFS(Setup!$Q$13:$Q$212,P731)=0),AND(V731&lt;&gt;"",COUNTIFS(Setup!$R$13:$R$212,V731)=0),AND(W731&lt;&gt;"",COUNTIFS(Setup!$R$13:$R$212,W731)=0),AND(X731&lt;&gt;"",COUNTIFS(Setup!$S$13:$S$212,X731)=0),AND(Y731&lt;&gt;"",COUNTIFS(Setup!$S$13:$S$212,Y731)=0),AND(Z731&lt;&gt;"",COUNTIFS(Setup!$T$13:$T$212,Z731)=0)),"Use listed categories",IF(J731="Pending","Confirm work-relatedness",IF(COUNTIFS($AI$9:$AI$1008,AI731,$C$9:$C$1008,"&lt;&gt;"&amp;C731)&gt;0,"Event dates disagree",IF(OR(AND(Q731&lt;&gt;"",OR(NOT(ISNUMBER(Q731)),Q731&lt;0)),AND(R731&lt;&gt;"",OR(NOT(ISNUMBER(R731)),R731&lt;0)),AND(S731&lt;&gt;"",OR(NOT(ISNUMBER(S731)),S731&lt;0))),"Check days / cost",IF(AND(I731="Lost time",OR(NOT(ISNUMBER(Q731)),Q731&lt;1)),"Enter lost days",IF(AND(I731="Restricted / modified work",OR(NOT(ISNUMBER(R731)),R731&lt;1)),"Enter restricted days",IF(AND(Z731="Closed",NOT(ISNUMBER(AB731))),"Enter closure date",IF(AND(ISNUMBER(AB731),OR(AB731&lt;C731,AB731&gt;TODAY())),"Check closure date","Ready"))))))))))))))</f>
        <v/>
      </c>
    </row>
    <row r="732" spans="1:37" ht="24.95" customHeight="1">
      <c r="A732" s="23"/>
      <c r="B732" s="23"/>
      <c r="C732" s="24"/>
      <c r="D732" s="25"/>
      <c r="E732" s="26"/>
      <c r="F732" s="26"/>
      <c r="G732" s="26"/>
      <c r="H732" s="26"/>
      <c r="I732" s="26"/>
      <c r="J732" s="26"/>
      <c r="K732" s="26"/>
      <c r="L732" s="26"/>
      <c r="M732" s="26"/>
      <c r="N732" s="26"/>
      <c r="O732" s="26"/>
      <c r="P732" s="26"/>
      <c r="Q732" s="27"/>
      <c r="R732" s="27"/>
      <c r="S732" s="28"/>
      <c r="T732" s="26"/>
      <c r="U732" s="26"/>
      <c r="V732" s="26"/>
      <c r="W732" s="26"/>
      <c r="X732" s="26"/>
      <c r="Y732" s="26"/>
      <c r="Z732" s="26"/>
      <c r="AA732" s="26"/>
      <c r="AB732" s="24"/>
      <c r="AC732" s="26"/>
      <c r="AD732" s="15" t="str">
        <f t="shared" si="66"/>
        <v/>
      </c>
      <c r="AE732" s="16" t="str">
        <f t="shared" si="67"/>
        <v/>
      </c>
      <c r="AF732" s="15" t="str">
        <f t="shared" si="68"/>
        <v/>
      </c>
      <c r="AG732" s="15">
        <f t="shared" si="69"/>
        <v>0</v>
      </c>
      <c r="AH732" s="15">
        <f t="shared" si="70"/>
        <v>0</v>
      </c>
      <c r="AI732" s="15" t="str">
        <f t="shared" si="71"/>
        <v/>
      </c>
      <c r="AJ732" s="15" t="str">
        <f>IF(AI732="","",IF(COUNTIFS($AI$9:AI732,AI732)=1,1,0))</f>
        <v/>
      </c>
      <c r="AK732" s="15" t="str">
        <f ca="1">IF(COUNTA(A732:AC732)=0,"",IF(OR(NOT(ISNUMBER(C732)),C732&lt;1),"Missing / invalid date",IF(A732="","Missing case ID",IF(COUNTIFS($A$9:$A$1008,A732)&gt;1,"Duplicate case ID",IF(C732&gt;TODAY(),"Future incident date",IF(OR(E732="",F732="",G732="",H732="",I732="",J732=""),"Complete required fields",IF(OR(AND(E732&lt;&gt;"",COUNTIFS(Setup!$F$13:$F$212,E732)=0),AND(F732&lt;&gt;"",COUNTIFS(Setup!$G$13:$G$212,F732)=0),AND(G732&lt;&gt;"",COUNTIFS(Setup!$H$13:$H$212,G732)=0),AND(H732&lt;&gt;"",COUNTIFS(Setup!$I$13:$I$212,H732)=0),AND(I732&lt;&gt;"",COUNTIFS(Setup!$J$13:$J$212,I732)=0),AND(J732&lt;&gt;"",COUNTIFS(Setup!$K$13:$K$212,J732)=0),AND(K732&lt;&gt;"",COUNTIFS(Setup!$L$13:$L$212,K732)=0),AND(L732&lt;&gt;"",COUNTIFS(Setup!$M$13:$M$212,L732)=0),AND(M732&lt;&gt;"",COUNTIFS(Setup!$N$13:$N$212,M732)=0),AND(N732&lt;&gt;"",COUNTIFS(Setup!$O$13:$O$212,N732)=0),AND(O732&lt;&gt;"",COUNTIFS(Setup!$P$13:$P$212,O732)=0),AND(P732&lt;&gt;"",COUNTIFS(Setup!$Q$13:$Q$212,P732)=0),AND(V732&lt;&gt;"",COUNTIFS(Setup!$R$13:$R$212,V732)=0),AND(W732&lt;&gt;"",COUNTIFS(Setup!$R$13:$R$212,W732)=0),AND(X732&lt;&gt;"",COUNTIFS(Setup!$S$13:$S$212,X732)=0),AND(Y732&lt;&gt;"",COUNTIFS(Setup!$S$13:$S$212,Y732)=0),AND(Z732&lt;&gt;"",COUNTIFS(Setup!$T$13:$T$212,Z732)=0)),"Use listed categories",IF(J732="Pending","Confirm work-relatedness",IF(COUNTIFS($AI$9:$AI$1008,AI732,$C$9:$C$1008,"&lt;&gt;"&amp;C732)&gt;0,"Event dates disagree",IF(OR(AND(Q732&lt;&gt;"",OR(NOT(ISNUMBER(Q732)),Q732&lt;0)),AND(R732&lt;&gt;"",OR(NOT(ISNUMBER(R732)),R732&lt;0)),AND(S732&lt;&gt;"",OR(NOT(ISNUMBER(S732)),S732&lt;0))),"Check days / cost",IF(AND(I732="Lost time",OR(NOT(ISNUMBER(Q732)),Q732&lt;1)),"Enter lost days",IF(AND(I732="Restricted / modified work",OR(NOT(ISNUMBER(R732)),R732&lt;1)),"Enter restricted days",IF(AND(Z732="Closed",NOT(ISNUMBER(AB732))),"Enter closure date",IF(AND(ISNUMBER(AB732),OR(AB732&lt;C732,AB732&gt;TODAY())),"Check closure date","Ready"))))))))))))))</f>
        <v/>
      </c>
    </row>
    <row r="733" spans="1:37" ht="24.95" customHeight="1">
      <c r="A733" s="17"/>
      <c r="B733" s="17"/>
      <c r="C733" s="18"/>
      <c r="D733" s="19"/>
      <c r="E733" s="20"/>
      <c r="F733" s="20"/>
      <c r="G733" s="20"/>
      <c r="H733" s="20"/>
      <c r="I733" s="20"/>
      <c r="J733" s="20"/>
      <c r="K733" s="20"/>
      <c r="L733" s="20"/>
      <c r="M733" s="20"/>
      <c r="N733" s="20"/>
      <c r="O733" s="20"/>
      <c r="P733" s="20"/>
      <c r="Q733" s="21"/>
      <c r="R733" s="21"/>
      <c r="S733" s="22"/>
      <c r="T733" s="20"/>
      <c r="U733" s="20"/>
      <c r="V733" s="20"/>
      <c r="W733" s="20"/>
      <c r="X733" s="20"/>
      <c r="Y733" s="20"/>
      <c r="Z733" s="20"/>
      <c r="AA733" s="20"/>
      <c r="AB733" s="18"/>
      <c r="AC733" s="20"/>
      <c r="AD733" s="15" t="str">
        <f t="shared" si="66"/>
        <v/>
      </c>
      <c r="AE733" s="16" t="str">
        <f t="shared" si="67"/>
        <v/>
      </c>
      <c r="AF733" s="15" t="str">
        <f t="shared" si="68"/>
        <v/>
      </c>
      <c r="AG733" s="15">
        <f t="shared" si="69"/>
        <v>0</v>
      </c>
      <c r="AH733" s="15">
        <f t="shared" si="70"/>
        <v>0</v>
      </c>
      <c r="AI733" s="15" t="str">
        <f t="shared" si="71"/>
        <v/>
      </c>
      <c r="AJ733" s="15" t="str">
        <f>IF(AI733="","",IF(COUNTIFS($AI$9:AI733,AI733)=1,1,0))</f>
        <v/>
      </c>
      <c r="AK733" s="15" t="str">
        <f ca="1">IF(COUNTA(A733:AC733)=0,"",IF(OR(NOT(ISNUMBER(C733)),C733&lt;1),"Missing / invalid date",IF(A733="","Missing case ID",IF(COUNTIFS($A$9:$A$1008,A733)&gt;1,"Duplicate case ID",IF(C733&gt;TODAY(),"Future incident date",IF(OR(E733="",F733="",G733="",H733="",I733="",J733=""),"Complete required fields",IF(OR(AND(E733&lt;&gt;"",COUNTIFS(Setup!$F$13:$F$212,E733)=0),AND(F733&lt;&gt;"",COUNTIFS(Setup!$G$13:$G$212,F733)=0),AND(G733&lt;&gt;"",COUNTIFS(Setup!$H$13:$H$212,G733)=0),AND(H733&lt;&gt;"",COUNTIFS(Setup!$I$13:$I$212,H733)=0),AND(I733&lt;&gt;"",COUNTIFS(Setup!$J$13:$J$212,I733)=0),AND(J733&lt;&gt;"",COUNTIFS(Setup!$K$13:$K$212,J733)=0),AND(K733&lt;&gt;"",COUNTIFS(Setup!$L$13:$L$212,K733)=0),AND(L733&lt;&gt;"",COUNTIFS(Setup!$M$13:$M$212,L733)=0),AND(M733&lt;&gt;"",COUNTIFS(Setup!$N$13:$N$212,M733)=0),AND(N733&lt;&gt;"",COUNTIFS(Setup!$O$13:$O$212,N733)=0),AND(O733&lt;&gt;"",COUNTIFS(Setup!$P$13:$P$212,O733)=0),AND(P733&lt;&gt;"",COUNTIFS(Setup!$Q$13:$Q$212,P733)=0),AND(V733&lt;&gt;"",COUNTIFS(Setup!$R$13:$R$212,V733)=0),AND(W733&lt;&gt;"",COUNTIFS(Setup!$R$13:$R$212,W733)=0),AND(X733&lt;&gt;"",COUNTIFS(Setup!$S$13:$S$212,X733)=0),AND(Y733&lt;&gt;"",COUNTIFS(Setup!$S$13:$S$212,Y733)=0),AND(Z733&lt;&gt;"",COUNTIFS(Setup!$T$13:$T$212,Z733)=0)),"Use listed categories",IF(J733="Pending","Confirm work-relatedness",IF(COUNTIFS($AI$9:$AI$1008,AI733,$C$9:$C$1008,"&lt;&gt;"&amp;C733)&gt;0,"Event dates disagree",IF(OR(AND(Q733&lt;&gt;"",OR(NOT(ISNUMBER(Q733)),Q733&lt;0)),AND(R733&lt;&gt;"",OR(NOT(ISNUMBER(R733)),R733&lt;0)),AND(S733&lt;&gt;"",OR(NOT(ISNUMBER(S733)),S733&lt;0))),"Check days / cost",IF(AND(I733="Lost time",OR(NOT(ISNUMBER(Q733)),Q733&lt;1)),"Enter lost days",IF(AND(I733="Restricted / modified work",OR(NOT(ISNUMBER(R733)),R733&lt;1)),"Enter restricted days",IF(AND(Z733="Closed",NOT(ISNUMBER(AB733))),"Enter closure date",IF(AND(ISNUMBER(AB733),OR(AB733&lt;C733,AB733&gt;TODAY())),"Check closure date","Ready"))))))))))))))</f>
        <v/>
      </c>
    </row>
    <row r="734" spans="1:37" ht="24.95" customHeight="1">
      <c r="A734" s="23"/>
      <c r="B734" s="23"/>
      <c r="C734" s="24"/>
      <c r="D734" s="25"/>
      <c r="E734" s="26"/>
      <c r="F734" s="26"/>
      <c r="G734" s="26"/>
      <c r="H734" s="26"/>
      <c r="I734" s="26"/>
      <c r="J734" s="26"/>
      <c r="K734" s="26"/>
      <c r="L734" s="26"/>
      <c r="M734" s="26"/>
      <c r="N734" s="26"/>
      <c r="O734" s="26"/>
      <c r="P734" s="26"/>
      <c r="Q734" s="27"/>
      <c r="R734" s="27"/>
      <c r="S734" s="28"/>
      <c r="T734" s="26"/>
      <c r="U734" s="26"/>
      <c r="V734" s="26"/>
      <c r="W734" s="26"/>
      <c r="X734" s="26"/>
      <c r="Y734" s="26"/>
      <c r="Z734" s="26"/>
      <c r="AA734" s="26"/>
      <c r="AB734" s="24"/>
      <c r="AC734" s="26"/>
      <c r="AD734" s="15" t="str">
        <f t="shared" si="66"/>
        <v/>
      </c>
      <c r="AE734" s="16" t="str">
        <f t="shared" si="67"/>
        <v/>
      </c>
      <c r="AF734" s="15" t="str">
        <f t="shared" si="68"/>
        <v/>
      </c>
      <c r="AG734" s="15">
        <f t="shared" si="69"/>
        <v>0</v>
      </c>
      <c r="AH734" s="15">
        <f t="shared" si="70"/>
        <v>0</v>
      </c>
      <c r="AI734" s="15" t="str">
        <f t="shared" si="71"/>
        <v/>
      </c>
      <c r="AJ734" s="15" t="str">
        <f>IF(AI734="","",IF(COUNTIFS($AI$9:AI734,AI734)=1,1,0))</f>
        <v/>
      </c>
      <c r="AK734" s="15" t="str">
        <f ca="1">IF(COUNTA(A734:AC734)=0,"",IF(OR(NOT(ISNUMBER(C734)),C734&lt;1),"Missing / invalid date",IF(A734="","Missing case ID",IF(COUNTIFS($A$9:$A$1008,A734)&gt;1,"Duplicate case ID",IF(C734&gt;TODAY(),"Future incident date",IF(OR(E734="",F734="",G734="",H734="",I734="",J734=""),"Complete required fields",IF(OR(AND(E734&lt;&gt;"",COUNTIFS(Setup!$F$13:$F$212,E734)=0),AND(F734&lt;&gt;"",COUNTIFS(Setup!$G$13:$G$212,F734)=0),AND(G734&lt;&gt;"",COUNTIFS(Setup!$H$13:$H$212,G734)=0),AND(H734&lt;&gt;"",COUNTIFS(Setup!$I$13:$I$212,H734)=0),AND(I734&lt;&gt;"",COUNTIFS(Setup!$J$13:$J$212,I734)=0),AND(J734&lt;&gt;"",COUNTIFS(Setup!$K$13:$K$212,J734)=0),AND(K734&lt;&gt;"",COUNTIFS(Setup!$L$13:$L$212,K734)=0),AND(L734&lt;&gt;"",COUNTIFS(Setup!$M$13:$M$212,L734)=0),AND(M734&lt;&gt;"",COUNTIFS(Setup!$N$13:$N$212,M734)=0),AND(N734&lt;&gt;"",COUNTIFS(Setup!$O$13:$O$212,N734)=0),AND(O734&lt;&gt;"",COUNTIFS(Setup!$P$13:$P$212,O734)=0),AND(P734&lt;&gt;"",COUNTIFS(Setup!$Q$13:$Q$212,P734)=0),AND(V734&lt;&gt;"",COUNTIFS(Setup!$R$13:$R$212,V734)=0),AND(W734&lt;&gt;"",COUNTIFS(Setup!$R$13:$R$212,W734)=0),AND(X734&lt;&gt;"",COUNTIFS(Setup!$S$13:$S$212,X734)=0),AND(Y734&lt;&gt;"",COUNTIFS(Setup!$S$13:$S$212,Y734)=0),AND(Z734&lt;&gt;"",COUNTIFS(Setup!$T$13:$T$212,Z734)=0)),"Use listed categories",IF(J734="Pending","Confirm work-relatedness",IF(COUNTIFS($AI$9:$AI$1008,AI734,$C$9:$C$1008,"&lt;&gt;"&amp;C734)&gt;0,"Event dates disagree",IF(OR(AND(Q734&lt;&gt;"",OR(NOT(ISNUMBER(Q734)),Q734&lt;0)),AND(R734&lt;&gt;"",OR(NOT(ISNUMBER(R734)),R734&lt;0)),AND(S734&lt;&gt;"",OR(NOT(ISNUMBER(S734)),S734&lt;0))),"Check days / cost",IF(AND(I734="Lost time",OR(NOT(ISNUMBER(Q734)),Q734&lt;1)),"Enter lost days",IF(AND(I734="Restricted / modified work",OR(NOT(ISNUMBER(R734)),R734&lt;1)),"Enter restricted days",IF(AND(Z734="Closed",NOT(ISNUMBER(AB734))),"Enter closure date",IF(AND(ISNUMBER(AB734),OR(AB734&lt;C734,AB734&gt;TODAY())),"Check closure date","Ready"))))))))))))))</f>
        <v/>
      </c>
    </row>
    <row r="735" spans="1:37" ht="24.95" customHeight="1">
      <c r="A735" s="17"/>
      <c r="B735" s="17"/>
      <c r="C735" s="18"/>
      <c r="D735" s="19"/>
      <c r="E735" s="20"/>
      <c r="F735" s="20"/>
      <c r="G735" s="20"/>
      <c r="H735" s="20"/>
      <c r="I735" s="20"/>
      <c r="J735" s="20"/>
      <c r="K735" s="20"/>
      <c r="L735" s="20"/>
      <c r="M735" s="20"/>
      <c r="N735" s="20"/>
      <c r="O735" s="20"/>
      <c r="P735" s="20"/>
      <c r="Q735" s="21"/>
      <c r="R735" s="21"/>
      <c r="S735" s="22"/>
      <c r="T735" s="20"/>
      <c r="U735" s="20"/>
      <c r="V735" s="20"/>
      <c r="W735" s="20"/>
      <c r="X735" s="20"/>
      <c r="Y735" s="20"/>
      <c r="Z735" s="20"/>
      <c r="AA735" s="20"/>
      <c r="AB735" s="18"/>
      <c r="AC735" s="20"/>
      <c r="AD735" s="15" t="str">
        <f t="shared" si="66"/>
        <v/>
      </c>
      <c r="AE735" s="16" t="str">
        <f t="shared" si="67"/>
        <v/>
      </c>
      <c r="AF735" s="15" t="str">
        <f t="shared" si="68"/>
        <v/>
      </c>
      <c r="AG735" s="15">
        <f t="shared" si="69"/>
        <v>0</v>
      </c>
      <c r="AH735" s="15">
        <f t="shared" si="70"/>
        <v>0</v>
      </c>
      <c r="AI735" s="15" t="str">
        <f t="shared" si="71"/>
        <v/>
      </c>
      <c r="AJ735" s="15" t="str">
        <f>IF(AI735="","",IF(COUNTIFS($AI$9:AI735,AI735)=1,1,0))</f>
        <v/>
      </c>
      <c r="AK735" s="15" t="str">
        <f ca="1">IF(COUNTA(A735:AC735)=0,"",IF(OR(NOT(ISNUMBER(C735)),C735&lt;1),"Missing / invalid date",IF(A735="","Missing case ID",IF(COUNTIFS($A$9:$A$1008,A735)&gt;1,"Duplicate case ID",IF(C735&gt;TODAY(),"Future incident date",IF(OR(E735="",F735="",G735="",H735="",I735="",J735=""),"Complete required fields",IF(OR(AND(E735&lt;&gt;"",COUNTIFS(Setup!$F$13:$F$212,E735)=0),AND(F735&lt;&gt;"",COUNTIFS(Setup!$G$13:$G$212,F735)=0),AND(G735&lt;&gt;"",COUNTIFS(Setup!$H$13:$H$212,G735)=0),AND(H735&lt;&gt;"",COUNTIFS(Setup!$I$13:$I$212,H735)=0),AND(I735&lt;&gt;"",COUNTIFS(Setup!$J$13:$J$212,I735)=0),AND(J735&lt;&gt;"",COUNTIFS(Setup!$K$13:$K$212,J735)=0),AND(K735&lt;&gt;"",COUNTIFS(Setup!$L$13:$L$212,K735)=0),AND(L735&lt;&gt;"",COUNTIFS(Setup!$M$13:$M$212,L735)=0),AND(M735&lt;&gt;"",COUNTIFS(Setup!$N$13:$N$212,M735)=0),AND(N735&lt;&gt;"",COUNTIFS(Setup!$O$13:$O$212,N735)=0),AND(O735&lt;&gt;"",COUNTIFS(Setup!$P$13:$P$212,O735)=0),AND(P735&lt;&gt;"",COUNTIFS(Setup!$Q$13:$Q$212,P735)=0),AND(V735&lt;&gt;"",COUNTIFS(Setup!$R$13:$R$212,V735)=0),AND(W735&lt;&gt;"",COUNTIFS(Setup!$R$13:$R$212,W735)=0),AND(X735&lt;&gt;"",COUNTIFS(Setup!$S$13:$S$212,X735)=0),AND(Y735&lt;&gt;"",COUNTIFS(Setup!$S$13:$S$212,Y735)=0),AND(Z735&lt;&gt;"",COUNTIFS(Setup!$T$13:$T$212,Z735)=0)),"Use listed categories",IF(J735="Pending","Confirm work-relatedness",IF(COUNTIFS($AI$9:$AI$1008,AI735,$C$9:$C$1008,"&lt;&gt;"&amp;C735)&gt;0,"Event dates disagree",IF(OR(AND(Q735&lt;&gt;"",OR(NOT(ISNUMBER(Q735)),Q735&lt;0)),AND(R735&lt;&gt;"",OR(NOT(ISNUMBER(R735)),R735&lt;0)),AND(S735&lt;&gt;"",OR(NOT(ISNUMBER(S735)),S735&lt;0))),"Check days / cost",IF(AND(I735="Lost time",OR(NOT(ISNUMBER(Q735)),Q735&lt;1)),"Enter lost days",IF(AND(I735="Restricted / modified work",OR(NOT(ISNUMBER(R735)),R735&lt;1)),"Enter restricted days",IF(AND(Z735="Closed",NOT(ISNUMBER(AB735))),"Enter closure date",IF(AND(ISNUMBER(AB735),OR(AB735&lt;C735,AB735&gt;TODAY())),"Check closure date","Ready"))))))))))))))</f>
        <v/>
      </c>
    </row>
    <row r="736" spans="1:37" ht="24.95" customHeight="1">
      <c r="A736" s="23"/>
      <c r="B736" s="23"/>
      <c r="C736" s="24"/>
      <c r="D736" s="25"/>
      <c r="E736" s="26"/>
      <c r="F736" s="26"/>
      <c r="G736" s="26"/>
      <c r="H736" s="26"/>
      <c r="I736" s="26"/>
      <c r="J736" s="26"/>
      <c r="K736" s="26"/>
      <c r="L736" s="26"/>
      <c r="M736" s="26"/>
      <c r="N736" s="26"/>
      <c r="O736" s="26"/>
      <c r="P736" s="26"/>
      <c r="Q736" s="27"/>
      <c r="R736" s="27"/>
      <c r="S736" s="28"/>
      <c r="T736" s="26"/>
      <c r="U736" s="26"/>
      <c r="V736" s="26"/>
      <c r="W736" s="26"/>
      <c r="X736" s="26"/>
      <c r="Y736" s="26"/>
      <c r="Z736" s="26"/>
      <c r="AA736" s="26"/>
      <c r="AB736" s="24"/>
      <c r="AC736" s="26"/>
      <c r="AD736" s="15" t="str">
        <f t="shared" si="66"/>
        <v/>
      </c>
      <c r="AE736" s="16" t="str">
        <f t="shared" si="67"/>
        <v/>
      </c>
      <c r="AF736" s="15" t="str">
        <f t="shared" si="68"/>
        <v/>
      </c>
      <c r="AG736" s="15">
        <f t="shared" si="69"/>
        <v>0</v>
      </c>
      <c r="AH736" s="15">
        <f t="shared" si="70"/>
        <v>0</v>
      </c>
      <c r="AI736" s="15" t="str">
        <f t="shared" si="71"/>
        <v/>
      </c>
      <c r="AJ736" s="15" t="str">
        <f>IF(AI736="","",IF(COUNTIFS($AI$9:AI736,AI736)=1,1,0))</f>
        <v/>
      </c>
      <c r="AK736" s="15" t="str">
        <f ca="1">IF(COUNTA(A736:AC736)=0,"",IF(OR(NOT(ISNUMBER(C736)),C736&lt;1),"Missing / invalid date",IF(A736="","Missing case ID",IF(COUNTIFS($A$9:$A$1008,A736)&gt;1,"Duplicate case ID",IF(C736&gt;TODAY(),"Future incident date",IF(OR(E736="",F736="",G736="",H736="",I736="",J736=""),"Complete required fields",IF(OR(AND(E736&lt;&gt;"",COUNTIFS(Setup!$F$13:$F$212,E736)=0),AND(F736&lt;&gt;"",COUNTIFS(Setup!$G$13:$G$212,F736)=0),AND(G736&lt;&gt;"",COUNTIFS(Setup!$H$13:$H$212,G736)=0),AND(H736&lt;&gt;"",COUNTIFS(Setup!$I$13:$I$212,H736)=0),AND(I736&lt;&gt;"",COUNTIFS(Setup!$J$13:$J$212,I736)=0),AND(J736&lt;&gt;"",COUNTIFS(Setup!$K$13:$K$212,J736)=0),AND(K736&lt;&gt;"",COUNTIFS(Setup!$L$13:$L$212,K736)=0),AND(L736&lt;&gt;"",COUNTIFS(Setup!$M$13:$M$212,L736)=0),AND(M736&lt;&gt;"",COUNTIFS(Setup!$N$13:$N$212,M736)=0),AND(N736&lt;&gt;"",COUNTIFS(Setup!$O$13:$O$212,N736)=0),AND(O736&lt;&gt;"",COUNTIFS(Setup!$P$13:$P$212,O736)=0),AND(P736&lt;&gt;"",COUNTIFS(Setup!$Q$13:$Q$212,P736)=0),AND(V736&lt;&gt;"",COUNTIFS(Setup!$R$13:$R$212,V736)=0),AND(W736&lt;&gt;"",COUNTIFS(Setup!$R$13:$R$212,W736)=0),AND(X736&lt;&gt;"",COUNTIFS(Setup!$S$13:$S$212,X736)=0),AND(Y736&lt;&gt;"",COUNTIFS(Setup!$S$13:$S$212,Y736)=0),AND(Z736&lt;&gt;"",COUNTIFS(Setup!$T$13:$T$212,Z736)=0)),"Use listed categories",IF(J736="Pending","Confirm work-relatedness",IF(COUNTIFS($AI$9:$AI$1008,AI736,$C$9:$C$1008,"&lt;&gt;"&amp;C736)&gt;0,"Event dates disagree",IF(OR(AND(Q736&lt;&gt;"",OR(NOT(ISNUMBER(Q736)),Q736&lt;0)),AND(R736&lt;&gt;"",OR(NOT(ISNUMBER(R736)),R736&lt;0)),AND(S736&lt;&gt;"",OR(NOT(ISNUMBER(S736)),S736&lt;0))),"Check days / cost",IF(AND(I736="Lost time",OR(NOT(ISNUMBER(Q736)),Q736&lt;1)),"Enter lost days",IF(AND(I736="Restricted / modified work",OR(NOT(ISNUMBER(R736)),R736&lt;1)),"Enter restricted days",IF(AND(Z736="Closed",NOT(ISNUMBER(AB736))),"Enter closure date",IF(AND(ISNUMBER(AB736),OR(AB736&lt;C736,AB736&gt;TODAY())),"Check closure date","Ready"))))))))))))))</f>
        <v/>
      </c>
    </row>
    <row r="737" spans="1:37" ht="24.95" customHeight="1">
      <c r="A737" s="17"/>
      <c r="B737" s="17"/>
      <c r="C737" s="18"/>
      <c r="D737" s="19"/>
      <c r="E737" s="20"/>
      <c r="F737" s="20"/>
      <c r="G737" s="20"/>
      <c r="H737" s="20"/>
      <c r="I737" s="20"/>
      <c r="J737" s="20"/>
      <c r="K737" s="20"/>
      <c r="L737" s="20"/>
      <c r="M737" s="20"/>
      <c r="N737" s="20"/>
      <c r="O737" s="20"/>
      <c r="P737" s="20"/>
      <c r="Q737" s="21"/>
      <c r="R737" s="21"/>
      <c r="S737" s="22"/>
      <c r="T737" s="20"/>
      <c r="U737" s="20"/>
      <c r="V737" s="20"/>
      <c r="W737" s="20"/>
      <c r="X737" s="20"/>
      <c r="Y737" s="20"/>
      <c r="Z737" s="20"/>
      <c r="AA737" s="20"/>
      <c r="AB737" s="18"/>
      <c r="AC737" s="20"/>
      <c r="AD737" s="15" t="str">
        <f t="shared" si="66"/>
        <v/>
      </c>
      <c r="AE737" s="16" t="str">
        <f t="shared" si="67"/>
        <v/>
      </c>
      <c r="AF737" s="15" t="str">
        <f t="shared" si="68"/>
        <v/>
      </c>
      <c r="AG737" s="15">
        <f t="shared" si="69"/>
        <v>0</v>
      </c>
      <c r="AH737" s="15">
        <f t="shared" si="70"/>
        <v>0</v>
      </c>
      <c r="AI737" s="15" t="str">
        <f t="shared" si="71"/>
        <v/>
      </c>
      <c r="AJ737" s="15" t="str">
        <f>IF(AI737="","",IF(COUNTIFS($AI$9:AI737,AI737)=1,1,0))</f>
        <v/>
      </c>
      <c r="AK737" s="15" t="str">
        <f ca="1">IF(COUNTA(A737:AC737)=0,"",IF(OR(NOT(ISNUMBER(C737)),C737&lt;1),"Missing / invalid date",IF(A737="","Missing case ID",IF(COUNTIFS($A$9:$A$1008,A737)&gt;1,"Duplicate case ID",IF(C737&gt;TODAY(),"Future incident date",IF(OR(E737="",F737="",G737="",H737="",I737="",J737=""),"Complete required fields",IF(OR(AND(E737&lt;&gt;"",COUNTIFS(Setup!$F$13:$F$212,E737)=0),AND(F737&lt;&gt;"",COUNTIFS(Setup!$G$13:$G$212,F737)=0),AND(G737&lt;&gt;"",COUNTIFS(Setup!$H$13:$H$212,G737)=0),AND(H737&lt;&gt;"",COUNTIFS(Setup!$I$13:$I$212,H737)=0),AND(I737&lt;&gt;"",COUNTIFS(Setup!$J$13:$J$212,I737)=0),AND(J737&lt;&gt;"",COUNTIFS(Setup!$K$13:$K$212,J737)=0),AND(K737&lt;&gt;"",COUNTIFS(Setup!$L$13:$L$212,K737)=0),AND(L737&lt;&gt;"",COUNTIFS(Setup!$M$13:$M$212,L737)=0),AND(M737&lt;&gt;"",COUNTIFS(Setup!$N$13:$N$212,M737)=0),AND(N737&lt;&gt;"",COUNTIFS(Setup!$O$13:$O$212,N737)=0),AND(O737&lt;&gt;"",COUNTIFS(Setup!$P$13:$P$212,O737)=0),AND(P737&lt;&gt;"",COUNTIFS(Setup!$Q$13:$Q$212,P737)=0),AND(V737&lt;&gt;"",COUNTIFS(Setup!$R$13:$R$212,V737)=0),AND(W737&lt;&gt;"",COUNTIFS(Setup!$R$13:$R$212,W737)=0),AND(X737&lt;&gt;"",COUNTIFS(Setup!$S$13:$S$212,X737)=0),AND(Y737&lt;&gt;"",COUNTIFS(Setup!$S$13:$S$212,Y737)=0),AND(Z737&lt;&gt;"",COUNTIFS(Setup!$T$13:$T$212,Z737)=0)),"Use listed categories",IF(J737="Pending","Confirm work-relatedness",IF(COUNTIFS($AI$9:$AI$1008,AI737,$C$9:$C$1008,"&lt;&gt;"&amp;C737)&gt;0,"Event dates disagree",IF(OR(AND(Q737&lt;&gt;"",OR(NOT(ISNUMBER(Q737)),Q737&lt;0)),AND(R737&lt;&gt;"",OR(NOT(ISNUMBER(R737)),R737&lt;0)),AND(S737&lt;&gt;"",OR(NOT(ISNUMBER(S737)),S737&lt;0))),"Check days / cost",IF(AND(I737="Lost time",OR(NOT(ISNUMBER(Q737)),Q737&lt;1)),"Enter lost days",IF(AND(I737="Restricted / modified work",OR(NOT(ISNUMBER(R737)),R737&lt;1)),"Enter restricted days",IF(AND(Z737="Closed",NOT(ISNUMBER(AB737))),"Enter closure date",IF(AND(ISNUMBER(AB737),OR(AB737&lt;C737,AB737&gt;TODAY())),"Check closure date","Ready"))))))))))))))</f>
        <v/>
      </c>
    </row>
    <row r="738" spans="1:37" ht="24.95" customHeight="1">
      <c r="A738" s="23"/>
      <c r="B738" s="23"/>
      <c r="C738" s="24"/>
      <c r="D738" s="25"/>
      <c r="E738" s="26"/>
      <c r="F738" s="26"/>
      <c r="G738" s="26"/>
      <c r="H738" s="26"/>
      <c r="I738" s="26"/>
      <c r="J738" s="26"/>
      <c r="K738" s="26"/>
      <c r="L738" s="26"/>
      <c r="M738" s="26"/>
      <c r="N738" s="26"/>
      <c r="O738" s="26"/>
      <c r="P738" s="26"/>
      <c r="Q738" s="27"/>
      <c r="R738" s="27"/>
      <c r="S738" s="28"/>
      <c r="T738" s="26"/>
      <c r="U738" s="26"/>
      <c r="V738" s="26"/>
      <c r="W738" s="26"/>
      <c r="X738" s="26"/>
      <c r="Y738" s="26"/>
      <c r="Z738" s="26"/>
      <c r="AA738" s="26"/>
      <c r="AB738" s="24"/>
      <c r="AC738" s="26"/>
      <c r="AD738" s="15" t="str">
        <f t="shared" si="66"/>
        <v/>
      </c>
      <c r="AE738" s="16" t="str">
        <f t="shared" si="67"/>
        <v/>
      </c>
      <c r="AF738" s="15" t="str">
        <f t="shared" si="68"/>
        <v/>
      </c>
      <c r="AG738" s="15">
        <f t="shared" si="69"/>
        <v>0</v>
      </c>
      <c r="AH738" s="15">
        <f t="shared" si="70"/>
        <v>0</v>
      </c>
      <c r="AI738" s="15" t="str">
        <f t="shared" si="71"/>
        <v/>
      </c>
      <c r="AJ738" s="15" t="str">
        <f>IF(AI738="","",IF(COUNTIFS($AI$9:AI738,AI738)=1,1,0))</f>
        <v/>
      </c>
      <c r="AK738" s="15" t="str">
        <f ca="1">IF(COUNTA(A738:AC738)=0,"",IF(OR(NOT(ISNUMBER(C738)),C738&lt;1),"Missing / invalid date",IF(A738="","Missing case ID",IF(COUNTIFS($A$9:$A$1008,A738)&gt;1,"Duplicate case ID",IF(C738&gt;TODAY(),"Future incident date",IF(OR(E738="",F738="",G738="",H738="",I738="",J738=""),"Complete required fields",IF(OR(AND(E738&lt;&gt;"",COUNTIFS(Setup!$F$13:$F$212,E738)=0),AND(F738&lt;&gt;"",COUNTIFS(Setup!$G$13:$G$212,F738)=0),AND(G738&lt;&gt;"",COUNTIFS(Setup!$H$13:$H$212,G738)=0),AND(H738&lt;&gt;"",COUNTIFS(Setup!$I$13:$I$212,H738)=0),AND(I738&lt;&gt;"",COUNTIFS(Setup!$J$13:$J$212,I738)=0),AND(J738&lt;&gt;"",COUNTIFS(Setup!$K$13:$K$212,J738)=0),AND(K738&lt;&gt;"",COUNTIFS(Setup!$L$13:$L$212,K738)=0),AND(L738&lt;&gt;"",COUNTIFS(Setup!$M$13:$M$212,L738)=0),AND(M738&lt;&gt;"",COUNTIFS(Setup!$N$13:$N$212,M738)=0),AND(N738&lt;&gt;"",COUNTIFS(Setup!$O$13:$O$212,N738)=0),AND(O738&lt;&gt;"",COUNTIFS(Setup!$P$13:$P$212,O738)=0),AND(P738&lt;&gt;"",COUNTIFS(Setup!$Q$13:$Q$212,P738)=0),AND(V738&lt;&gt;"",COUNTIFS(Setup!$R$13:$R$212,V738)=0),AND(W738&lt;&gt;"",COUNTIFS(Setup!$R$13:$R$212,W738)=0),AND(X738&lt;&gt;"",COUNTIFS(Setup!$S$13:$S$212,X738)=0),AND(Y738&lt;&gt;"",COUNTIFS(Setup!$S$13:$S$212,Y738)=0),AND(Z738&lt;&gt;"",COUNTIFS(Setup!$T$13:$T$212,Z738)=0)),"Use listed categories",IF(J738="Pending","Confirm work-relatedness",IF(COUNTIFS($AI$9:$AI$1008,AI738,$C$9:$C$1008,"&lt;&gt;"&amp;C738)&gt;0,"Event dates disagree",IF(OR(AND(Q738&lt;&gt;"",OR(NOT(ISNUMBER(Q738)),Q738&lt;0)),AND(R738&lt;&gt;"",OR(NOT(ISNUMBER(R738)),R738&lt;0)),AND(S738&lt;&gt;"",OR(NOT(ISNUMBER(S738)),S738&lt;0))),"Check days / cost",IF(AND(I738="Lost time",OR(NOT(ISNUMBER(Q738)),Q738&lt;1)),"Enter lost days",IF(AND(I738="Restricted / modified work",OR(NOT(ISNUMBER(R738)),R738&lt;1)),"Enter restricted days",IF(AND(Z738="Closed",NOT(ISNUMBER(AB738))),"Enter closure date",IF(AND(ISNUMBER(AB738),OR(AB738&lt;C738,AB738&gt;TODAY())),"Check closure date","Ready"))))))))))))))</f>
        <v/>
      </c>
    </row>
    <row r="739" spans="1:37" ht="24.95" customHeight="1">
      <c r="A739" s="17"/>
      <c r="B739" s="17"/>
      <c r="C739" s="18"/>
      <c r="D739" s="19"/>
      <c r="E739" s="20"/>
      <c r="F739" s="20"/>
      <c r="G739" s="20"/>
      <c r="H739" s="20"/>
      <c r="I739" s="20"/>
      <c r="J739" s="20"/>
      <c r="K739" s="20"/>
      <c r="L739" s="20"/>
      <c r="M739" s="20"/>
      <c r="N739" s="20"/>
      <c r="O739" s="20"/>
      <c r="P739" s="20"/>
      <c r="Q739" s="21"/>
      <c r="R739" s="21"/>
      <c r="S739" s="22"/>
      <c r="T739" s="20"/>
      <c r="U739" s="20"/>
      <c r="V739" s="20"/>
      <c r="W739" s="20"/>
      <c r="X739" s="20"/>
      <c r="Y739" s="20"/>
      <c r="Z739" s="20"/>
      <c r="AA739" s="20"/>
      <c r="AB739" s="18"/>
      <c r="AC739" s="20"/>
      <c r="AD739" s="15" t="str">
        <f t="shared" si="66"/>
        <v/>
      </c>
      <c r="AE739" s="16" t="str">
        <f t="shared" si="67"/>
        <v/>
      </c>
      <c r="AF739" s="15" t="str">
        <f t="shared" si="68"/>
        <v/>
      </c>
      <c r="AG739" s="15">
        <f t="shared" si="69"/>
        <v>0</v>
      </c>
      <c r="AH739" s="15">
        <f t="shared" si="70"/>
        <v>0</v>
      </c>
      <c r="AI739" s="15" t="str">
        <f t="shared" si="71"/>
        <v/>
      </c>
      <c r="AJ739" s="15" t="str">
        <f>IF(AI739="","",IF(COUNTIFS($AI$9:AI739,AI739)=1,1,0))</f>
        <v/>
      </c>
      <c r="AK739" s="15" t="str">
        <f ca="1">IF(COUNTA(A739:AC739)=0,"",IF(OR(NOT(ISNUMBER(C739)),C739&lt;1),"Missing / invalid date",IF(A739="","Missing case ID",IF(COUNTIFS($A$9:$A$1008,A739)&gt;1,"Duplicate case ID",IF(C739&gt;TODAY(),"Future incident date",IF(OR(E739="",F739="",G739="",H739="",I739="",J739=""),"Complete required fields",IF(OR(AND(E739&lt;&gt;"",COUNTIFS(Setup!$F$13:$F$212,E739)=0),AND(F739&lt;&gt;"",COUNTIFS(Setup!$G$13:$G$212,F739)=0),AND(G739&lt;&gt;"",COUNTIFS(Setup!$H$13:$H$212,G739)=0),AND(H739&lt;&gt;"",COUNTIFS(Setup!$I$13:$I$212,H739)=0),AND(I739&lt;&gt;"",COUNTIFS(Setup!$J$13:$J$212,I739)=0),AND(J739&lt;&gt;"",COUNTIFS(Setup!$K$13:$K$212,J739)=0),AND(K739&lt;&gt;"",COUNTIFS(Setup!$L$13:$L$212,K739)=0),AND(L739&lt;&gt;"",COUNTIFS(Setup!$M$13:$M$212,L739)=0),AND(M739&lt;&gt;"",COUNTIFS(Setup!$N$13:$N$212,M739)=0),AND(N739&lt;&gt;"",COUNTIFS(Setup!$O$13:$O$212,N739)=0),AND(O739&lt;&gt;"",COUNTIFS(Setup!$P$13:$P$212,O739)=0),AND(P739&lt;&gt;"",COUNTIFS(Setup!$Q$13:$Q$212,P739)=0),AND(V739&lt;&gt;"",COUNTIFS(Setup!$R$13:$R$212,V739)=0),AND(W739&lt;&gt;"",COUNTIFS(Setup!$R$13:$R$212,W739)=0),AND(X739&lt;&gt;"",COUNTIFS(Setup!$S$13:$S$212,X739)=0),AND(Y739&lt;&gt;"",COUNTIFS(Setup!$S$13:$S$212,Y739)=0),AND(Z739&lt;&gt;"",COUNTIFS(Setup!$T$13:$T$212,Z739)=0)),"Use listed categories",IF(J739="Pending","Confirm work-relatedness",IF(COUNTIFS($AI$9:$AI$1008,AI739,$C$9:$C$1008,"&lt;&gt;"&amp;C739)&gt;0,"Event dates disagree",IF(OR(AND(Q739&lt;&gt;"",OR(NOT(ISNUMBER(Q739)),Q739&lt;0)),AND(R739&lt;&gt;"",OR(NOT(ISNUMBER(R739)),R739&lt;0)),AND(S739&lt;&gt;"",OR(NOT(ISNUMBER(S739)),S739&lt;0))),"Check days / cost",IF(AND(I739="Lost time",OR(NOT(ISNUMBER(Q739)),Q739&lt;1)),"Enter lost days",IF(AND(I739="Restricted / modified work",OR(NOT(ISNUMBER(R739)),R739&lt;1)),"Enter restricted days",IF(AND(Z739="Closed",NOT(ISNUMBER(AB739))),"Enter closure date",IF(AND(ISNUMBER(AB739),OR(AB739&lt;C739,AB739&gt;TODAY())),"Check closure date","Ready"))))))))))))))</f>
        <v/>
      </c>
    </row>
    <row r="740" spans="1:37" ht="24.95" customHeight="1">
      <c r="A740" s="23"/>
      <c r="B740" s="23"/>
      <c r="C740" s="24"/>
      <c r="D740" s="25"/>
      <c r="E740" s="26"/>
      <c r="F740" s="26"/>
      <c r="G740" s="26"/>
      <c r="H740" s="26"/>
      <c r="I740" s="26"/>
      <c r="J740" s="26"/>
      <c r="K740" s="26"/>
      <c r="L740" s="26"/>
      <c r="M740" s="26"/>
      <c r="N740" s="26"/>
      <c r="O740" s="26"/>
      <c r="P740" s="26"/>
      <c r="Q740" s="27"/>
      <c r="R740" s="27"/>
      <c r="S740" s="28"/>
      <c r="T740" s="26"/>
      <c r="U740" s="26"/>
      <c r="V740" s="26"/>
      <c r="W740" s="26"/>
      <c r="X740" s="26"/>
      <c r="Y740" s="26"/>
      <c r="Z740" s="26"/>
      <c r="AA740" s="26"/>
      <c r="AB740" s="24"/>
      <c r="AC740" s="26"/>
      <c r="AD740" s="15" t="str">
        <f t="shared" si="66"/>
        <v/>
      </c>
      <c r="AE740" s="16" t="str">
        <f t="shared" si="67"/>
        <v/>
      </c>
      <c r="AF740" s="15" t="str">
        <f t="shared" si="68"/>
        <v/>
      </c>
      <c r="AG740" s="15">
        <f t="shared" si="69"/>
        <v>0</v>
      </c>
      <c r="AH740" s="15">
        <f t="shared" si="70"/>
        <v>0</v>
      </c>
      <c r="AI740" s="15" t="str">
        <f t="shared" si="71"/>
        <v/>
      </c>
      <c r="AJ740" s="15" t="str">
        <f>IF(AI740="","",IF(COUNTIFS($AI$9:AI740,AI740)=1,1,0))</f>
        <v/>
      </c>
      <c r="AK740" s="15" t="str">
        <f ca="1">IF(COUNTA(A740:AC740)=0,"",IF(OR(NOT(ISNUMBER(C740)),C740&lt;1),"Missing / invalid date",IF(A740="","Missing case ID",IF(COUNTIFS($A$9:$A$1008,A740)&gt;1,"Duplicate case ID",IF(C740&gt;TODAY(),"Future incident date",IF(OR(E740="",F740="",G740="",H740="",I740="",J740=""),"Complete required fields",IF(OR(AND(E740&lt;&gt;"",COUNTIFS(Setup!$F$13:$F$212,E740)=0),AND(F740&lt;&gt;"",COUNTIFS(Setup!$G$13:$G$212,F740)=0),AND(G740&lt;&gt;"",COUNTIFS(Setup!$H$13:$H$212,G740)=0),AND(H740&lt;&gt;"",COUNTIFS(Setup!$I$13:$I$212,H740)=0),AND(I740&lt;&gt;"",COUNTIFS(Setup!$J$13:$J$212,I740)=0),AND(J740&lt;&gt;"",COUNTIFS(Setup!$K$13:$K$212,J740)=0),AND(K740&lt;&gt;"",COUNTIFS(Setup!$L$13:$L$212,K740)=0),AND(L740&lt;&gt;"",COUNTIFS(Setup!$M$13:$M$212,L740)=0),AND(M740&lt;&gt;"",COUNTIFS(Setup!$N$13:$N$212,M740)=0),AND(N740&lt;&gt;"",COUNTIFS(Setup!$O$13:$O$212,N740)=0),AND(O740&lt;&gt;"",COUNTIFS(Setup!$P$13:$P$212,O740)=0),AND(P740&lt;&gt;"",COUNTIFS(Setup!$Q$13:$Q$212,P740)=0),AND(V740&lt;&gt;"",COUNTIFS(Setup!$R$13:$R$212,V740)=0),AND(W740&lt;&gt;"",COUNTIFS(Setup!$R$13:$R$212,W740)=0),AND(X740&lt;&gt;"",COUNTIFS(Setup!$S$13:$S$212,X740)=0),AND(Y740&lt;&gt;"",COUNTIFS(Setup!$S$13:$S$212,Y740)=0),AND(Z740&lt;&gt;"",COUNTIFS(Setup!$T$13:$T$212,Z740)=0)),"Use listed categories",IF(J740="Pending","Confirm work-relatedness",IF(COUNTIFS($AI$9:$AI$1008,AI740,$C$9:$C$1008,"&lt;&gt;"&amp;C740)&gt;0,"Event dates disagree",IF(OR(AND(Q740&lt;&gt;"",OR(NOT(ISNUMBER(Q740)),Q740&lt;0)),AND(R740&lt;&gt;"",OR(NOT(ISNUMBER(R740)),R740&lt;0)),AND(S740&lt;&gt;"",OR(NOT(ISNUMBER(S740)),S740&lt;0))),"Check days / cost",IF(AND(I740="Lost time",OR(NOT(ISNUMBER(Q740)),Q740&lt;1)),"Enter lost days",IF(AND(I740="Restricted / modified work",OR(NOT(ISNUMBER(R740)),R740&lt;1)),"Enter restricted days",IF(AND(Z740="Closed",NOT(ISNUMBER(AB740))),"Enter closure date",IF(AND(ISNUMBER(AB740),OR(AB740&lt;C740,AB740&gt;TODAY())),"Check closure date","Ready"))))))))))))))</f>
        <v/>
      </c>
    </row>
    <row r="741" spans="1:37" ht="24.95" customHeight="1">
      <c r="A741" s="17"/>
      <c r="B741" s="17"/>
      <c r="C741" s="18"/>
      <c r="D741" s="19"/>
      <c r="E741" s="20"/>
      <c r="F741" s="20"/>
      <c r="G741" s="20"/>
      <c r="H741" s="20"/>
      <c r="I741" s="20"/>
      <c r="J741" s="20"/>
      <c r="K741" s="20"/>
      <c r="L741" s="20"/>
      <c r="M741" s="20"/>
      <c r="N741" s="20"/>
      <c r="O741" s="20"/>
      <c r="P741" s="20"/>
      <c r="Q741" s="21"/>
      <c r="R741" s="21"/>
      <c r="S741" s="22"/>
      <c r="T741" s="20"/>
      <c r="U741" s="20"/>
      <c r="V741" s="20"/>
      <c r="W741" s="20"/>
      <c r="X741" s="20"/>
      <c r="Y741" s="20"/>
      <c r="Z741" s="20"/>
      <c r="AA741" s="20"/>
      <c r="AB741" s="18"/>
      <c r="AC741" s="20"/>
      <c r="AD741" s="15" t="str">
        <f t="shared" si="66"/>
        <v/>
      </c>
      <c r="AE741" s="16" t="str">
        <f t="shared" si="67"/>
        <v/>
      </c>
      <c r="AF741" s="15" t="str">
        <f t="shared" si="68"/>
        <v/>
      </c>
      <c r="AG741" s="15">
        <f t="shared" si="69"/>
        <v>0</v>
      </c>
      <c r="AH741" s="15">
        <f t="shared" si="70"/>
        <v>0</v>
      </c>
      <c r="AI741" s="15" t="str">
        <f t="shared" si="71"/>
        <v/>
      </c>
      <c r="AJ741" s="15" t="str">
        <f>IF(AI741="","",IF(COUNTIFS($AI$9:AI741,AI741)=1,1,0))</f>
        <v/>
      </c>
      <c r="AK741" s="15" t="str">
        <f ca="1">IF(COUNTA(A741:AC741)=0,"",IF(OR(NOT(ISNUMBER(C741)),C741&lt;1),"Missing / invalid date",IF(A741="","Missing case ID",IF(COUNTIFS($A$9:$A$1008,A741)&gt;1,"Duplicate case ID",IF(C741&gt;TODAY(),"Future incident date",IF(OR(E741="",F741="",G741="",H741="",I741="",J741=""),"Complete required fields",IF(OR(AND(E741&lt;&gt;"",COUNTIFS(Setup!$F$13:$F$212,E741)=0),AND(F741&lt;&gt;"",COUNTIFS(Setup!$G$13:$G$212,F741)=0),AND(G741&lt;&gt;"",COUNTIFS(Setup!$H$13:$H$212,G741)=0),AND(H741&lt;&gt;"",COUNTIFS(Setup!$I$13:$I$212,H741)=0),AND(I741&lt;&gt;"",COUNTIFS(Setup!$J$13:$J$212,I741)=0),AND(J741&lt;&gt;"",COUNTIFS(Setup!$K$13:$K$212,J741)=0),AND(K741&lt;&gt;"",COUNTIFS(Setup!$L$13:$L$212,K741)=0),AND(L741&lt;&gt;"",COUNTIFS(Setup!$M$13:$M$212,L741)=0),AND(M741&lt;&gt;"",COUNTIFS(Setup!$N$13:$N$212,M741)=0),AND(N741&lt;&gt;"",COUNTIFS(Setup!$O$13:$O$212,N741)=0),AND(O741&lt;&gt;"",COUNTIFS(Setup!$P$13:$P$212,O741)=0),AND(P741&lt;&gt;"",COUNTIFS(Setup!$Q$13:$Q$212,P741)=0),AND(V741&lt;&gt;"",COUNTIFS(Setup!$R$13:$R$212,V741)=0),AND(W741&lt;&gt;"",COUNTIFS(Setup!$R$13:$R$212,W741)=0),AND(X741&lt;&gt;"",COUNTIFS(Setup!$S$13:$S$212,X741)=0),AND(Y741&lt;&gt;"",COUNTIFS(Setup!$S$13:$S$212,Y741)=0),AND(Z741&lt;&gt;"",COUNTIFS(Setup!$T$13:$T$212,Z741)=0)),"Use listed categories",IF(J741="Pending","Confirm work-relatedness",IF(COUNTIFS($AI$9:$AI$1008,AI741,$C$9:$C$1008,"&lt;&gt;"&amp;C741)&gt;0,"Event dates disagree",IF(OR(AND(Q741&lt;&gt;"",OR(NOT(ISNUMBER(Q741)),Q741&lt;0)),AND(R741&lt;&gt;"",OR(NOT(ISNUMBER(R741)),R741&lt;0)),AND(S741&lt;&gt;"",OR(NOT(ISNUMBER(S741)),S741&lt;0))),"Check days / cost",IF(AND(I741="Lost time",OR(NOT(ISNUMBER(Q741)),Q741&lt;1)),"Enter lost days",IF(AND(I741="Restricted / modified work",OR(NOT(ISNUMBER(R741)),R741&lt;1)),"Enter restricted days",IF(AND(Z741="Closed",NOT(ISNUMBER(AB741))),"Enter closure date",IF(AND(ISNUMBER(AB741),OR(AB741&lt;C741,AB741&gt;TODAY())),"Check closure date","Ready"))))))))))))))</f>
        <v/>
      </c>
    </row>
    <row r="742" spans="1:37" ht="24.95" customHeight="1">
      <c r="A742" s="23"/>
      <c r="B742" s="23"/>
      <c r="C742" s="24"/>
      <c r="D742" s="25"/>
      <c r="E742" s="26"/>
      <c r="F742" s="26"/>
      <c r="G742" s="26"/>
      <c r="H742" s="26"/>
      <c r="I742" s="26"/>
      <c r="J742" s="26"/>
      <c r="K742" s="26"/>
      <c r="L742" s="26"/>
      <c r="M742" s="26"/>
      <c r="N742" s="26"/>
      <c r="O742" s="26"/>
      <c r="P742" s="26"/>
      <c r="Q742" s="27"/>
      <c r="R742" s="27"/>
      <c r="S742" s="28"/>
      <c r="T742" s="26"/>
      <c r="U742" s="26"/>
      <c r="V742" s="26"/>
      <c r="W742" s="26"/>
      <c r="X742" s="26"/>
      <c r="Y742" s="26"/>
      <c r="Z742" s="26"/>
      <c r="AA742" s="26"/>
      <c r="AB742" s="24"/>
      <c r="AC742" s="26"/>
      <c r="AD742" s="15" t="str">
        <f t="shared" si="66"/>
        <v/>
      </c>
      <c r="AE742" s="16" t="str">
        <f t="shared" si="67"/>
        <v/>
      </c>
      <c r="AF742" s="15" t="str">
        <f t="shared" si="68"/>
        <v/>
      </c>
      <c r="AG742" s="15">
        <f t="shared" si="69"/>
        <v>0</v>
      </c>
      <c r="AH742" s="15">
        <f t="shared" si="70"/>
        <v>0</v>
      </c>
      <c r="AI742" s="15" t="str">
        <f t="shared" si="71"/>
        <v/>
      </c>
      <c r="AJ742" s="15" t="str">
        <f>IF(AI742="","",IF(COUNTIFS($AI$9:AI742,AI742)=1,1,0))</f>
        <v/>
      </c>
      <c r="AK742" s="15" t="str">
        <f ca="1">IF(COUNTA(A742:AC742)=0,"",IF(OR(NOT(ISNUMBER(C742)),C742&lt;1),"Missing / invalid date",IF(A742="","Missing case ID",IF(COUNTIFS($A$9:$A$1008,A742)&gt;1,"Duplicate case ID",IF(C742&gt;TODAY(),"Future incident date",IF(OR(E742="",F742="",G742="",H742="",I742="",J742=""),"Complete required fields",IF(OR(AND(E742&lt;&gt;"",COUNTIFS(Setup!$F$13:$F$212,E742)=0),AND(F742&lt;&gt;"",COUNTIFS(Setup!$G$13:$G$212,F742)=0),AND(G742&lt;&gt;"",COUNTIFS(Setup!$H$13:$H$212,G742)=0),AND(H742&lt;&gt;"",COUNTIFS(Setup!$I$13:$I$212,H742)=0),AND(I742&lt;&gt;"",COUNTIFS(Setup!$J$13:$J$212,I742)=0),AND(J742&lt;&gt;"",COUNTIFS(Setup!$K$13:$K$212,J742)=0),AND(K742&lt;&gt;"",COUNTIFS(Setup!$L$13:$L$212,K742)=0),AND(L742&lt;&gt;"",COUNTIFS(Setup!$M$13:$M$212,L742)=0),AND(M742&lt;&gt;"",COUNTIFS(Setup!$N$13:$N$212,M742)=0),AND(N742&lt;&gt;"",COUNTIFS(Setup!$O$13:$O$212,N742)=0),AND(O742&lt;&gt;"",COUNTIFS(Setup!$P$13:$P$212,O742)=0),AND(P742&lt;&gt;"",COUNTIFS(Setup!$Q$13:$Q$212,P742)=0),AND(V742&lt;&gt;"",COUNTIFS(Setup!$R$13:$R$212,V742)=0),AND(W742&lt;&gt;"",COUNTIFS(Setup!$R$13:$R$212,W742)=0),AND(X742&lt;&gt;"",COUNTIFS(Setup!$S$13:$S$212,X742)=0),AND(Y742&lt;&gt;"",COUNTIFS(Setup!$S$13:$S$212,Y742)=0),AND(Z742&lt;&gt;"",COUNTIFS(Setup!$T$13:$T$212,Z742)=0)),"Use listed categories",IF(J742="Pending","Confirm work-relatedness",IF(COUNTIFS($AI$9:$AI$1008,AI742,$C$9:$C$1008,"&lt;&gt;"&amp;C742)&gt;0,"Event dates disagree",IF(OR(AND(Q742&lt;&gt;"",OR(NOT(ISNUMBER(Q742)),Q742&lt;0)),AND(R742&lt;&gt;"",OR(NOT(ISNUMBER(R742)),R742&lt;0)),AND(S742&lt;&gt;"",OR(NOT(ISNUMBER(S742)),S742&lt;0))),"Check days / cost",IF(AND(I742="Lost time",OR(NOT(ISNUMBER(Q742)),Q742&lt;1)),"Enter lost days",IF(AND(I742="Restricted / modified work",OR(NOT(ISNUMBER(R742)),R742&lt;1)),"Enter restricted days",IF(AND(Z742="Closed",NOT(ISNUMBER(AB742))),"Enter closure date",IF(AND(ISNUMBER(AB742),OR(AB742&lt;C742,AB742&gt;TODAY())),"Check closure date","Ready"))))))))))))))</f>
        <v/>
      </c>
    </row>
    <row r="743" spans="1:37" ht="24.95" customHeight="1">
      <c r="A743" s="17"/>
      <c r="B743" s="17"/>
      <c r="C743" s="18"/>
      <c r="D743" s="19"/>
      <c r="E743" s="20"/>
      <c r="F743" s="20"/>
      <c r="G743" s="20"/>
      <c r="H743" s="20"/>
      <c r="I743" s="20"/>
      <c r="J743" s="20"/>
      <c r="K743" s="20"/>
      <c r="L743" s="20"/>
      <c r="M743" s="20"/>
      <c r="N743" s="20"/>
      <c r="O743" s="20"/>
      <c r="P743" s="20"/>
      <c r="Q743" s="21"/>
      <c r="R743" s="21"/>
      <c r="S743" s="22"/>
      <c r="T743" s="20"/>
      <c r="U743" s="20"/>
      <c r="V743" s="20"/>
      <c r="W743" s="20"/>
      <c r="X743" s="20"/>
      <c r="Y743" s="20"/>
      <c r="Z743" s="20"/>
      <c r="AA743" s="20"/>
      <c r="AB743" s="18"/>
      <c r="AC743" s="20"/>
      <c r="AD743" s="15" t="str">
        <f t="shared" si="66"/>
        <v/>
      </c>
      <c r="AE743" s="16" t="str">
        <f t="shared" si="67"/>
        <v/>
      </c>
      <c r="AF743" s="15" t="str">
        <f t="shared" si="68"/>
        <v/>
      </c>
      <c r="AG743" s="15">
        <f t="shared" si="69"/>
        <v>0</v>
      </c>
      <c r="AH743" s="15">
        <f t="shared" si="70"/>
        <v>0</v>
      </c>
      <c r="AI743" s="15" t="str">
        <f t="shared" si="71"/>
        <v/>
      </c>
      <c r="AJ743" s="15" t="str">
        <f>IF(AI743="","",IF(COUNTIFS($AI$9:AI743,AI743)=1,1,0))</f>
        <v/>
      </c>
      <c r="AK743" s="15" t="str">
        <f ca="1">IF(COUNTA(A743:AC743)=0,"",IF(OR(NOT(ISNUMBER(C743)),C743&lt;1),"Missing / invalid date",IF(A743="","Missing case ID",IF(COUNTIFS($A$9:$A$1008,A743)&gt;1,"Duplicate case ID",IF(C743&gt;TODAY(),"Future incident date",IF(OR(E743="",F743="",G743="",H743="",I743="",J743=""),"Complete required fields",IF(OR(AND(E743&lt;&gt;"",COUNTIFS(Setup!$F$13:$F$212,E743)=0),AND(F743&lt;&gt;"",COUNTIFS(Setup!$G$13:$G$212,F743)=0),AND(G743&lt;&gt;"",COUNTIFS(Setup!$H$13:$H$212,G743)=0),AND(H743&lt;&gt;"",COUNTIFS(Setup!$I$13:$I$212,H743)=0),AND(I743&lt;&gt;"",COUNTIFS(Setup!$J$13:$J$212,I743)=0),AND(J743&lt;&gt;"",COUNTIFS(Setup!$K$13:$K$212,J743)=0),AND(K743&lt;&gt;"",COUNTIFS(Setup!$L$13:$L$212,K743)=0),AND(L743&lt;&gt;"",COUNTIFS(Setup!$M$13:$M$212,L743)=0),AND(M743&lt;&gt;"",COUNTIFS(Setup!$N$13:$N$212,M743)=0),AND(N743&lt;&gt;"",COUNTIFS(Setup!$O$13:$O$212,N743)=0),AND(O743&lt;&gt;"",COUNTIFS(Setup!$P$13:$P$212,O743)=0),AND(P743&lt;&gt;"",COUNTIFS(Setup!$Q$13:$Q$212,P743)=0),AND(V743&lt;&gt;"",COUNTIFS(Setup!$R$13:$R$212,V743)=0),AND(W743&lt;&gt;"",COUNTIFS(Setup!$R$13:$R$212,W743)=0),AND(X743&lt;&gt;"",COUNTIFS(Setup!$S$13:$S$212,X743)=0),AND(Y743&lt;&gt;"",COUNTIFS(Setup!$S$13:$S$212,Y743)=0),AND(Z743&lt;&gt;"",COUNTIFS(Setup!$T$13:$T$212,Z743)=0)),"Use listed categories",IF(J743="Pending","Confirm work-relatedness",IF(COUNTIFS($AI$9:$AI$1008,AI743,$C$9:$C$1008,"&lt;&gt;"&amp;C743)&gt;0,"Event dates disagree",IF(OR(AND(Q743&lt;&gt;"",OR(NOT(ISNUMBER(Q743)),Q743&lt;0)),AND(R743&lt;&gt;"",OR(NOT(ISNUMBER(R743)),R743&lt;0)),AND(S743&lt;&gt;"",OR(NOT(ISNUMBER(S743)),S743&lt;0))),"Check days / cost",IF(AND(I743="Lost time",OR(NOT(ISNUMBER(Q743)),Q743&lt;1)),"Enter lost days",IF(AND(I743="Restricted / modified work",OR(NOT(ISNUMBER(R743)),R743&lt;1)),"Enter restricted days",IF(AND(Z743="Closed",NOT(ISNUMBER(AB743))),"Enter closure date",IF(AND(ISNUMBER(AB743),OR(AB743&lt;C743,AB743&gt;TODAY())),"Check closure date","Ready"))))))))))))))</f>
        <v/>
      </c>
    </row>
    <row r="744" spans="1:37" ht="24.95" customHeight="1">
      <c r="A744" s="23"/>
      <c r="B744" s="23"/>
      <c r="C744" s="24"/>
      <c r="D744" s="25"/>
      <c r="E744" s="26"/>
      <c r="F744" s="26"/>
      <c r="G744" s="26"/>
      <c r="H744" s="26"/>
      <c r="I744" s="26"/>
      <c r="J744" s="26"/>
      <c r="K744" s="26"/>
      <c r="L744" s="26"/>
      <c r="M744" s="26"/>
      <c r="N744" s="26"/>
      <c r="O744" s="26"/>
      <c r="P744" s="26"/>
      <c r="Q744" s="27"/>
      <c r="R744" s="27"/>
      <c r="S744" s="28"/>
      <c r="T744" s="26"/>
      <c r="U744" s="26"/>
      <c r="V744" s="26"/>
      <c r="W744" s="26"/>
      <c r="X744" s="26"/>
      <c r="Y744" s="26"/>
      <c r="Z744" s="26"/>
      <c r="AA744" s="26"/>
      <c r="AB744" s="24"/>
      <c r="AC744" s="26"/>
      <c r="AD744" s="15" t="str">
        <f t="shared" si="66"/>
        <v/>
      </c>
      <c r="AE744" s="16" t="str">
        <f t="shared" si="67"/>
        <v/>
      </c>
      <c r="AF744" s="15" t="str">
        <f t="shared" si="68"/>
        <v/>
      </c>
      <c r="AG744" s="15">
        <f t="shared" si="69"/>
        <v>0</v>
      </c>
      <c r="AH744" s="15">
        <f t="shared" si="70"/>
        <v>0</v>
      </c>
      <c r="AI744" s="15" t="str">
        <f t="shared" si="71"/>
        <v/>
      </c>
      <c r="AJ744" s="15" t="str">
        <f>IF(AI744="","",IF(COUNTIFS($AI$9:AI744,AI744)=1,1,0))</f>
        <v/>
      </c>
      <c r="AK744" s="15" t="str">
        <f ca="1">IF(COUNTA(A744:AC744)=0,"",IF(OR(NOT(ISNUMBER(C744)),C744&lt;1),"Missing / invalid date",IF(A744="","Missing case ID",IF(COUNTIFS($A$9:$A$1008,A744)&gt;1,"Duplicate case ID",IF(C744&gt;TODAY(),"Future incident date",IF(OR(E744="",F744="",G744="",H744="",I744="",J744=""),"Complete required fields",IF(OR(AND(E744&lt;&gt;"",COUNTIFS(Setup!$F$13:$F$212,E744)=0),AND(F744&lt;&gt;"",COUNTIFS(Setup!$G$13:$G$212,F744)=0),AND(G744&lt;&gt;"",COUNTIFS(Setup!$H$13:$H$212,G744)=0),AND(H744&lt;&gt;"",COUNTIFS(Setup!$I$13:$I$212,H744)=0),AND(I744&lt;&gt;"",COUNTIFS(Setup!$J$13:$J$212,I744)=0),AND(J744&lt;&gt;"",COUNTIFS(Setup!$K$13:$K$212,J744)=0),AND(K744&lt;&gt;"",COUNTIFS(Setup!$L$13:$L$212,K744)=0),AND(L744&lt;&gt;"",COUNTIFS(Setup!$M$13:$M$212,L744)=0),AND(M744&lt;&gt;"",COUNTIFS(Setup!$N$13:$N$212,M744)=0),AND(N744&lt;&gt;"",COUNTIFS(Setup!$O$13:$O$212,N744)=0),AND(O744&lt;&gt;"",COUNTIFS(Setup!$P$13:$P$212,O744)=0),AND(P744&lt;&gt;"",COUNTIFS(Setup!$Q$13:$Q$212,P744)=0),AND(V744&lt;&gt;"",COUNTIFS(Setup!$R$13:$R$212,V744)=0),AND(W744&lt;&gt;"",COUNTIFS(Setup!$R$13:$R$212,W744)=0),AND(X744&lt;&gt;"",COUNTIFS(Setup!$S$13:$S$212,X744)=0),AND(Y744&lt;&gt;"",COUNTIFS(Setup!$S$13:$S$212,Y744)=0),AND(Z744&lt;&gt;"",COUNTIFS(Setup!$T$13:$T$212,Z744)=0)),"Use listed categories",IF(J744="Pending","Confirm work-relatedness",IF(COUNTIFS($AI$9:$AI$1008,AI744,$C$9:$C$1008,"&lt;&gt;"&amp;C744)&gt;0,"Event dates disagree",IF(OR(AND(Q744&lt;&gt;"",OR(NOT(ISNUMBER(Q744)),Q744&lt;0)),AND(R744&lt;&gt;"",OR(NOT(ISNUMBER(R744)),R744&lt;0)),AND(S744&lt;&gt;"",OR(NOT(ISNUMBER(S744)),S744&lt;0))),"Check days / cost",IF(AND(I744="Lost time",OR(NOT(ISNUMBER(Q744)),Q744&lt;1)),"Enter lost days",IF(AND(I744="Restricted / modified work",OR(NOT(ISNUMBER(R744)),R744&lt;1)),"Enter restricted days",IF(AND(Z744="Closed",NOT(ISNUMBER(AB744))),"Enter closure date",IF(AND(ISNUMBER(AB744),OR(AB744&lt;C744,AB744&gt;TODAY())),"Check closure date","Ready"))))))))))))))</f>
        <v/>
      </c>
    </row>
    <row r="745" spans="1:37" ht="24.95" customHeight="1">
      <c r="A745" s="17"/>
      <c r="B745" s="17"/>
      <c r="C745" s="18"/>
      <c r="D745" s="19"/>
      <c r="E745" s="20"/>
      <c r="F745" s="20"/>
      <c r="G745" s="20"/>
      <c r="H745" s="20"/>
      <c r="I745" s="20"/>
      <c r="J745" s="20"/>
      <c r="K745" s="20"/>
      <c r="L745" s="20"/>
      <c r="M745" s="20"/>
      <c r="N745" s="20"/>
      <c r="O745" s="20"/>
      <c r="P745" s="20"/>
      <c r="Q745" s="21"/>
      <c r="R745" s="21"/>
      <c r="S745" s="22"/>
      <c r="T745" s="20"/>
      <c r="U745" s="20"/>
      <c r="V745" s="20"/>
      <c r="W745" s="20"/>
      <c r="X745" s="20"/>
      <c r="Y745" s="20"/>
      <c r="Z745" s="20"/>
      <c r="AA745" s="20"/>
      <c r="AB745" s="18"/>
      <c r="AC745" s="20"/>
      <c r="AD745" s="15" t="str">
        <f t="shared" si="66"/>
        <v/>
      </c>
      <c r="AE745" s="16" t="str">
        <f t="shared" si="67"/>
        <v/>
      </c>
      <c r="AF745" s="15" t="str">
        <f t="shared" si="68"/>
        <v/>
      </c>
      <c r="AG745" s="15">
        <f t="shared" si="69"/>
        <v>0</v>
      </c>
      <c r="AH745" s="15">
        <f t="shared" si="70"/>
        <v>0</v>
      </c>
      <c r="AI745" s="15" t="str">
        <f t="shared" si="71"/>
        <v/>
      </c>
      <c r="AJ745" s="15" t="str">
        <f>IF(AI745="","",IF(COUNTIFS($AI$9:AI745,AI745)=1,1,0))</f>
        <v/>
      </c>
      <c r="AK745" s="15" t="str">
        <f ca="1">IF(COUNTA(A745:AC745)=0,"",IF(OR(NOT(ISNUMBER(C745)),C745&lt;1),"Missing / invalid date",IF(A745="","Missing case ID",IF(COUNTIFS($A$9:$A$1008,A745)&gt;1,"Duplicate case ID",IF(C745&gt;TODAY(),"Future incident date",IF(OR(E745="",F745="",G745="",H745="",I745="",J745=""),"Complete required fields",IF(OR(AND(E745&lt;&gt;"",COUNTIFS(Setup!$F$13:$F$212,E745)=0),AND(F745&lt;&gt;"",COUNTIFS(Setup!$G$13:$G$212,F745)=0),AND(G745&lt;&gt;"",COUNTIFS(Setup!$H$13:$H$212,G745)=0),AND(H745&lt;&gt;"",COUNTIFS(Setup!$I$13:$I$212,H745)=0),AND(I745&lt;&gt;"",COUNTIFS(Setup!$J$13:$J$212,I745)=0),AND(J745&lt;&gt;"",COUNTIFS(Setup!$K$13:$K$212,J745)=0),AND(K745&lt;&gt;"",COUNTIFS(Setup!$L$13:$L$212,K745)=0),AND(L745&lt;&gt;"",COUNTIFS(Setup!$M$13:$M$212,L745)=0),AND(M745&lt;&gt;"",COUNTIFS(Setup!$N$13:$N$212,M745)=0),AND(N745&lt;&gt;"",COUNTIFS(Setup!$O$13:$O$212,N745)=0),AND(O745&lt;&gt;"",COUNTIFS(Setup!$P$13:$P$212,O745)=0),AND(P745&lt;&gt;"",COUNTIFS(Setup!$Q$13:$Q$212,P745)=0),AND(V745&lt;&gt;"",COUNTIFS(Setup!$R$13:$R$212,V745)=0),AND(W745&lt;&gt;"",COUNTIFS(Setup!$R$13:$R$212,W745)=0),AND(X745&lt;&gt;"",COUNTIFS(Setup!$S$13:$S$212,X745)=0),AND(Y745&lt;&gt;"",COUNTIFS(Setup!$S$13:$S$212,Y745)=0),AND(Z745&lt;&gt;"",COUNTIFS(Setup!$T$13:$T$212,Z745)=0)),"Use listed categories",IF(J745="Pending","Confirm work-relatedness",IF(COUNTIFS($AI$9:$AI$1008,AI745,$C$9:$C$1008,"&lt;&gt;"&amp;C745)&gt;0,"Event dates disagree",IF(OR(AND(Q745&lt;&gt;"",OR(NOT(ISNUMBER(Q745)),Q745&lt;0)),AND(R745&lt;&gt;"",OR(NOT(ISNUMBER(R745)),R745&lt;0)),AND(S745&lt;&gt;"",OR(NOT(ISNUMBER(S745)),S745&lt;0))),"Check days / cost",IF(AND(I745="Lost time",OR(NOT(ISNUMBER(Q745)),Q745&lt;1)),"Enter lost days",IF(AND(I745="Restricted / modified work",OR(NOT(ISNUMBER(R745)),R745&lt;1)),"Enter restricted days",IF(AND(Z745="Closed",NOT(ISNUMBER(AB745))),"Enter closure date",IF(AND(ISNUMBER(AB745),OR(AB745&lt;C745,AB745&gt;TODAY())),"Check closure date","Ready"))))))))))))))</f>
        <v/>
      </c>
    </row>
    <row r="746" spans="1:37" ht="24.95" customHeight="1">
      <c r="A746" s="23"/>
      <c r="B746" s="23"/>
      <c r="C746" s="24"/>
      <c r="D746" s="25"/>
      <c r="E746" s="26"/>
      <c r="F746" s="26"/>
      <c r="G746" s="26"/>
      <c r="H746" s="26"/>
      <c r="I746" s="26"/>
      <c r="J746" s="26"/>
      <c r="K746" s="26"/>
      <c r="L746" s="26"/>
      <c r="M746" s="26"/>
      <c r="N746" s="26"/>
      <c r="O746" s="26"/>
      <c r="P746" s="26"/>
      <c r="Q746" s="27"/>
      <c r="R746" s="27"/>
      <c r="S746" s="28"/>
      <c r="T746" s="26"/>
      <c r="U746" s="26"/>
      <c r="V746" s="26"/>
      <c r="W746" s="26"/>
      <c r="X746" s="26"/>
      <c r="Y746" s="26"/>
      <c r="Z746" s="26"/>
      <c r="AA746" s="26"/>
      <c r="AB746" s="24"/>
      <c r="AC746" s="26"/>
      <c r="AD746" s="15" t="str">
        <f t="shared" si="66"/>
        <v/>
      </c>
      <c r="AE746" s="16" t="str">
        <f t="shared" si="67"/>
        <v/>
      </c>
      <c r="AF746" s="15" t="str">
        <f t="shared" si="68"/>
        <v/>
      </c>
      <c r="AG746" s="15">
        <f t="shared" si="69"/>
        <v>0</v>
      </c>
      <c r="AH746" s="15">
        <f t="shared" si="70"/>
        <v>0</v>
      </c>
      <c r="AI746" s="15" t="str">
        <f t="shared" si="71"/>
        <v/>
      </c>
      <c r="AJ746" s="15" t="str">
        <f>IF(AI746="","",IF(COUNTIFS($AI$9:AI746,AI746)=1,1,0))</f>
        <v/>
      </c>
      <c r="AK746" s="15" t="str">
        <f ca="1">IF(COUNTA(A746:AC746)=0,"",IF(OR(NOT(ISNUMBER(C746)),C746&lt;1),"Missing / invalid date",IF(A746="","Missing case ID",IF(COUNTIFS($A$9:$A$1008,A746)&gt;1,"Duplicate case ID",IF(C746&gt;TODAY(),"Future incident date",IF(OR(E746="",F746="",G746="",H746="",I746="",J746=""),"Complete required fields",IF(OR(AND(E746&lt;&gt;"",COUNTIFS(Setup!$F$13:$F$212,E746)=0),AND(F746&lt;&gt;"",COUNTIFS(Setup!$G$13:$G$212,F746)=0),AND(G746&lt;&gt;"",COUNTIFS(Setup!$H$13:$H$212,G746)=0),AND(H746&lt;&gt;"",COUNTIFS(Setup!$I$13:$I$212,H746)=0),AND(I746&lt;&gt;"",COUNTIFS(Setup!$J$13:$J$212,I746)=0),AND(J746&lt;&gt;"",COUNTIFS(Setup!$K$13:$K$212,J746)=0),AND(K746&lt;&gt;"",COUNTIFS(Setup!$L$13:$L$212,K746)=0),AND(L746&lt;&gt;"",COUNTIFS(Setup!$M$13:$M$212,L746)=0),AND(M746&lt;&gt;"",COUNTIFS(Setup!$N$13:$N$212,M746)=0),AND(N746&lt;&gt;"",COUNTIFS(Setup!$O$13:$O$212,N746)=0),AND(O746&lt;&gt;"",COUNTIFS(Setup!$P$13:$P$212,O746)=0),AND(P746&lt;&gt;"",COUNTIFS(Setup!$Q$13:$Q$212,P746)=0),AND(V746&lt;&gt;"",COUNTIFS(Setup!$R$13:$R$212,V746)=0),AND(W746&lt;&gt;"",COUNTIFS(Setup!$R$13:$R$212,W746)=0),AND(X746&lt;&gt;"",COUNTIFS(Setup!$S$13:$S$212,X746)=0),AND(Y746&lt;&gt;"",COUNTIFS(Setup!$S$13:$S$212,Y746)=0),AND(Z746&lt;&gt;"",COUNTIFS(Setup!$T$13:$T$212,Z746)=0)),"Use listed categories",IF(J746="Pending","Confirm work-relatedness",IF(COUNTIFS($AI$9:$AI$1008,AI746,$C$9:$C$1008,"&lt;&gt;"&amp;C746)&gt;0,"Event dates disagree",IF(OR(AND(Q746&lt;&gt;"",OR(NOT(ISNUMBER(Q746)),Q746&lt;0)),AND(R746&lt;&gt;"",OR(NOT(ISNUMBER(R746)),R746&lt;0)),AND(S746&lt;&gt;"",OR(NOT(ISNUMBER(S746)),S746&lt;0))),"Check days / cost",IF(AND(I746="Lost time",OR(NOT(ISNUMBER(Q746)),Q746&lt;1)),"Enter lost days",IF(AND(I746="Restricted / modified work",OR(NOT(ISNUMBER(R746)),R746&lt;1)),"Enter restricted days",IF(AND(Z746="Closed",NOT(ISNUMBER(AB746))),"Enter closure date",IF(AND(ISNUMBER(AB746),OR(AB746&lt;C746,AB746&gt;TODAY())),"Check closure date","Ready"))))))))))))))</f>
        <v/>
      </c>
    </row>
    <row r="747" spans="1:37" ht="24.95" customHeight="1">
      <c r="A747" s="17"/>
      <c r="B747" s="17"/>
      <c r="C747" s="18"/>
      <c r="D747" s="19"/>
      <c r="E747" s="20"/>
      <c r="F747" s="20"/>
      <c r="G747" s="20"/>
      <c r="H747" s="20"/>
      <c r="I747" s="20"/>
      <c r="J747" s="20"/>
      <c r="K747" s="20"/>
      <c r="L747" s="20"/>
      <c r="M747" s="20"/>
      <c r="N747" s="20"/>
      <c r="O747" s="20"/>
      <c r="P747" s="20"/>
      <c r="Q747" s="21"/>
      <c r="R747" s="21"/>
      <c r="S747" s="22"/>
      <c r="T747" s="20"/>
      <c r="U747" s="20"/>
      <c r="V747" s="20"/>
      <c r="W747" s="20"/>
      <c r="X747" s="20"/>
      <c r="Y747" s="20"/>
      <c r="Z747" s="20"/>
      <c r="AA747" s="20"/>
      <c r="AB747" s="18"/>
      <c r="AC747" s="20"/>
      <c r="AD747" s="15" t="str">
        <f t="shared" si="66"/>
        <v/>
      </c>
      <c r="AE747" s="16" t="str">
        <f t="shared" si="67"/>
        <v/>
      </c>
      <c r="AF747" s="15" t="str">
        <f t="shared" si="68"/>
        <v/>
      </c>
      <c r="AG747" s="15">
        <f t="shared" si="69"/>
        <v>0</v>
      </c>
      <c r="AH747" s="15">
        <f t="shared" si="70"/>
        <v>0</v>
      </c>
      <c r="AI747" s="15" t="str">
        <f t="shared" si="71"/>
        <v/>
      </c>
      <c r="AJ747" s="15" t="str">
        <f>IF(AI747="","",IF(COUNTIFS($AI$9:AI747,AI747)=1,1,0))</f>
        <v/>
      </c>
      <c r="AK747" s="15" t="str">
        <f ca="1">IF(COUNTA(A747:AC747)=0,"",IF(OR(NOT(ISNUMBER(C747)),C747&lt;1),"Missing / invalid date",IF(A747="","Missing case ID",IF(COUNTIFS($A$9:$A$1008,A747)&gt;1,"Duplicate case ID",IF(C747&gt;TODAY(),"Future incident date",IF(OR(E747="",F747="",G747="",H747="",I747="",J747=""),"Complete required fields",IF(OR(AND(E747&lt;&gt;"",COUNTIFS(Setup!$F$13:$F$212,E747)=0),AND(F747&lt;&gt;"",COUNTIFS(Setup!$G$13:$G$212,F747)=0),AND(G747&lt;&gt;"",COUNTIFS(Setup!$H$13:$H$212,G747)=0),AND(H747&lt;&gt;"",COUNTIFS(Setup!$I$13:$I$212,H747)=0),AND(I747&lt;&gt;"",COUNTIFS(Setup!$J$13:$J$212,I747)=0),AND(J747&lt;&gt;"",COUNTIFS(Setup!$K$13:$K$212,J747)=0),AND(K747&lt;&gt;"",COUNTIFS(Setup!$L$13:$L$212,K747)=0),AND(L747&lt;&gt;"",COUNTIFS(Setup!$M$13:$M$212,L747)=0),AND(M747&lt;&gt;"",COUNTIFS(Setup!$N$13:$N$212,M747)=0),AND(N747&lt;&gt;"",COUNTIFS(Setup!$O$13:$O$212,N747)=0),AND(O747&lt;&gt;"",COUNTIFS(Setup!$P$13:$P$212,O747)=0),AND(P747&lt;&gt;"",COUNTIFS(Setup!$Q$13:$Q$212,P747)=0),AND(V747&lt;&gt;"",COUNTIFS(Setup!$R$13:$R$212,V747)=0),AND(W747&lt;&gt;"",COUNTIFS(Setup!$R$13:$R$212,W747)=0),AND(X747&lt;&gt;"",COUNTIFS(Setup!$S$13:$S$212,X747)=0),AND(Y747&lt;&gt;"",COUNTIFS(Setup!$S$13:$S$212,Y747)=0),AND(Z747&lt;&gt;"",COUNTIFS(Setup!$T$13:$T$212,Z747)=0)),"Use listed categories",IF(J747="Pending","Confirm work-relatedness",IF(COUNTIFS($AI$9:$AI$1008,AI747,$C$9:$C$1008,"&lt;&gt;"&amp;C747)&gt;0,"Event dates disagree",IF(OR(AND(Q747&lt;&gt;"",OR(NOT(ISNUMBER(Q747)),Q747&lt;0)),AND(R747&lt;&gt;"",OR(NOT(ISNUMBER(R747)),R747&lt;0)),AND(S747&lt;&gt;"",OR(NOT(ISNUMBER(S747)),S747&lt;0))),"Check days / cost",IF(AND(I747="Lost time",OR(NOT(ISNUMBER(Q747)),Q747&lt;1)),"Enter lost days",IF(AND(I747="Restricted / modified work",OR(NOT(ISNUMBER(R747)),R747&lt;1)),"Enter restricted days",IF(AND(Z747="Closed",NOT(ISNUMBER(AB747))),"Enter closure date",IF(AND(ISNUMBER(AB747),OR(AB747&lt;C747,AB747&gt;TODAY())),"Check closure date","Ready"))))))))))))))</f>
        <v/>
      </c>
    </row>
    <row r="748" spans="1:37" ht="24.95" customHeight="1">
      <c r="A748" s="23"/>
      <c r="B748" s="23"/>
      <c r="C748" s="24"/>
      <c r="D748" s="25"/>
      <c r="E748" s="26"/>
      <c r="F748" s="26"/>
      <c r="G748" s="26"/>
      <c r="H748" s="26"/>
      <c r="I748" s="26"/>
      <c r="J748" s="26"/>
      <c r="K748" s="26"/>
      <c r="L748" s="26"/>
      <c r="M748" s="26"/>
      <c r="N748" s="26"/>
      <c r="O748" s="26"/>
      <c r="P748" s="26"/>
      <c r="Q748" s="27"/>
      <c r="R748" s="27"/>
      <c r="S748" s="28"/>
      <c r="T748" s="26"/>
      <c r="U748" s="26"/>
      <c r="V748" s="26"/>
      <c r="W748" s="26"/>
      <c r="X748" s="26"/>
      <c r="Y748" s="26"/>
      <c r="Z748" s="26"/>
      <c r="AA748" s="26"/>
      <c r="AB748" s="24"/>
      <c r="AC748" s="26"/>
      <c r="AD748" s="15" t="str">
        <f t="shared" si="66"/>
        <v/>
      </c>
      <c r="AE748" s="16" t="str">
        <f t="shared" si="67"/>
        <v/>
      </c>
      <c r="AF748" s="15" t="str">
        <f t="shared" si="68"/>
        <v/>
      </c>
      <c r="AG748" s="15">
        <f t="shared" si="69"/>
        <v>0</v>
      </c>
      <c r="AH748" s="15">
        <f t="shared" si="70"/>
        <v>0</v>
      </c>
      <c r="AI748" s="15" t="str">
        <f t="shared" si="71"/>
        <v/>
      </c>
      <c r="AJ748" s="15" t="str">
        <f>IF(AI748="","",IF(COUNTIFS($AI$9:AI748,AI748)=1,1,0))</f>
        <v/>
      </c>
      <c r="AK748" s="15" t="str">
        <f ca="1">IF(COUNTA(A748:AC748)=0,"",IF(OR(NOT(ISNUMBER(C748)),C748&lt;1),"Missing / invalid date",IF(A748="","Missing case ID",IF(COUNTIFS($A$9:$A$1008,A748)&gt;1,"Duplicate case ID",IF(C748&gt;TODAY(),"Future incident date",IF(OR(E748="",F748="",G748="",H748="",I748="",J748=""),"Complete required fields",IF(OR(AND(E748&lt;&gt;"",COUNTIFS(Setup!$F$13:$F$212,E748)=0),AND(F748&lt;&gt;"",COUNTIFS(Setup!$G$13:$G$212,F748)=0),AND(G748&lt;&gt;"",COUNTIFS(Setup!$H$13:$H$212,G748)=0),AND(H748&lt;&gt;"",COUNTIFS(Setup!$I$13:$I$212,H748)=0),AND(I748&lt;&gt;"",COUNTIFS(Setup!$J$13:$J$212,I748)=0),AND(J748&lt;&gt;"",COUNTIFS(Setup!$K$13:$K$212,J748)=0),AND(K748&lt;&gt;"",COUNTIFS(Setup!$L$13:$L$212,K748)=0),AND(L748&lt;&gt;"",COUNTIFS(Setup!$M$13:$M$212,L748)=0),AND(M748&lt;&gt;"",COUNTIFS(Setup!$N$13:$N$212,M748)=0),AND(N748&lt;&gt;"",COUNTIFS(Setup!$O$13:$O$212,N748)=0),AND(O748&lt;&gt;"",COUNTIFS(Setup!$P$13:$P$212,O748)=0),AND(P748&lt;&gt;"",COUNTIFS(Setup!$Q$13:$Q$212,P748)=0),AND(V748&lt;&gt;"",COUNTIFS(Setup!$R$13:$R$212,V748)=0),AND(W748&lt;&gt;"",COUNTIFS(Setup!$R$13:$R$212,W748)=0),AND(X748&lt;&gt;"",COUNTIFS(Setup!$S$13:$S$212,X748)=0),AND(Y748&lt;&gt;"",COUNTIFS(Setup!$S$13:$S$212,Y748)=0),AND(Z748&lt;&gt;"",COUNTIFS(Setup!$T$13:$T$212,Z748)=0)),"Use listed categories",IF(J748="Pending","Confirm work-relatedness",IF(COUNTIFS($AI$9:$AI$1008,AI748,$C$9:$C$1008,"&lt;&gt;"&amp;C748)&gt;0,"Event dates disagree",IF(OR(AND(Q748&lt;&gt;"",OR(NOT(ISNUMBER(Q748)),Q748&lt;0)),AND(R748&lt;&gt;"",OR(NOT(ISNUMBER(R748)),R748&lt;0)),AND(S748&lt;&gt;"",OR(NOT(ISNUMBER(S748)),S748&lt;0))),"Check days / cost",IF(AND(I748="Lost time",OR(NOT(ISNUMBER(Q748)),Q748&lt;1)),"Enter lost days",IF(AND(I748="Restricted / modified work",OR(NOT(ISNUMBER(R748)),R748&lt;1)),"Enter restricted days",IF(AND(Z748="Closed",NOT(ISNUMBER(AB748))),"Enter closure date",IF(AND(ISNUMBER(AB748),OR(AB748&lt;C748,AB748&gt;TODAY())),"Check closure date","Ready"))))))))))))))</f>
        <v/>
      </c>
    </row>
    <row r="749" spans="1:37" ht="24.95" customHeight="1">
      <c r="A749" s="17"/>
      <c r="B749" s="17"/>
      <c r="C749" s="18"/>
      <c r="D749" s="19"/>
      <c r="E749" s="20"/>
      <c r="F749" s="20"/>
      <c r="G749" s="20"/>
      <c r="H749" s="20"/>
      <c r="I749" s="20"/>
      <c r="J749" s="20"/>
      <c r="K749" s="20"/>
      <c r="L749" s="20"/>
      <c r="M749" s="20"/>
      <c r="N749" s="20"/>
      <c r="O749" s="20"/>
      <c r="P749" s="20"/>
      <c r="Q749" s="21"/>
      <c r="R749" s="21"/>
      <c r="S749" s="22"/>
      <c r="T749" s="20"/>
      <c r="U749" s="20"/>
      <c r="V749" s="20"/>
      <c r="W749" s="20"/>
      <c r="X749" s="20"/>
      <c r="Y749" s="20"/>
      <c r="Z749" s="20"/>
      <c r="AA749" s="20"/>
      <c r="AB749" s="18"/>
      <c r="AC749" s="20"/>
      <c r="AD749" s="15" t="str">
        <f t="shared" si="66"/>
        <v/>
      </c>
      <c r="AE749" s="16" t="str">
        <f t="shared" si="67"/>
        <v/>
      </c>
      <c r="AF749" s="15" t="str">
        <f t="shared" si="68"/>
        <v/>
      </c>
      <c r="AG749" s="15">
        <f t="shared" si="69"/>
        <v>0</v>
      </c>
      <c r="AH749" s="15">
        <f t="shared" si="70"/>
        <v>0</v>
      </c>
      <c r="AI749" s="15" t="str">
        <f t="shared" si="71"/>
        <v/>
      </c>
      <c r="AJ749" s="15" t="str">
        <f>IF(AI749="","",IF(COUNTIFS($AI$9:AI749,AI749)=1,1,0))</f>
        <v/>
      </c>
      <c r="AK749" s="15" t="str">
        <f ca="1">IF(COUNTA(A749:AC749)=0,"",IF(OR(NOT(ISNUMBER(C749)),C749&lt;1),"Missing / invalid date",IF(A749="","Missing case ID",IF(COUNTIFS($A$9:$A$1008,A749)&gt;1,"Duplicate case ID",IF(C749&gt;TODAY(),"Future incident date",IF(OR(E749="",F749="",G749="",H749="",I749="",J749=""),"Complete required fields",IF(OR(AND(E749&lt;&gt;"",COUNTIFS(Setup!$F$13:$F$212,E749)=0),AND(F749&lt;&gt;"",COUNTIFS(Setup!$G$13:$G$212,F749)=0),AND(G749&lt;&gt;"",COUNTIFS(Setup!$H$13:$H$212,G749)=0),AND(H749&lt;&gt;"",COUNTIFS(Setup!$I$13:$I$212,H749)=0),AND(I749&lt;&gt;"",COUNTIFS(Setup!$J$13:$J$212,I749)=0),AND(J749&lt;&gt;"",COUNTIFS(Setup!$K$13:$K$212,J749)=0),AND(K749&lt;&gt;"",COUNTIFS(Setup!$L$13:$L$212,K749)=0),AND(L749&lt;&gt;"",COUNTIFS(Setup!$M$13:$M$212,L749)=0),AND(M749&lt;&gt;"",COUNTIFS(Setup!$N$13:$N$212,M749)=0),AND(N749&lt;&gt;"",COUNTIFS(Setup!$O$13:$O$212,N749)=0),AND(O749&lt;&gt;"",COUNTIFS(Setup!$P$13:$P$212,O749)=0),AND(P749&lt;&gt;"",COUNTIFS(Setup!$Q$13:$Q$212,P749)=0),AND(V749&lt;&gt;"",COUNTIFS(Setup!$R$13:$R$212,V749)=0),AND(W749&lt;&gt;"",COUNTIFS(Setup!$R$13:$R$212,W749)=0),AND(X749&lt;&gt;"",COUNTIFS(Setup!$S$13:$S$212,X749)=0),AND(Y749&lt;&gt;"",COUNTIFS(Setup!$S$13:$S$212,Y749)=0),AND(Z749&lt;&gt;"",COUNTIFS(Setup!$T$13:$T$212,Z749)=0)),"Use listed categories",IF(J749="Pending","Confirm work-relatedness",IF(COUNTIFS($AI$9:$AI$1008,AI749,$C$9:$C$1008,"&lt;&gt;"&amp;C749)&gt;0,"Event dates disagree",IF(OR(AND(Q749&lt;&gt;"",OR(NOT(ISNUMBER(Q749)),Q749&lt;0)),AND(R749&lt;&gt;"",OR(NOT(ISNUMBER(R749)),R749&lt;0)),AND(S749&lt;&gt;"",OR(NOT(ISNUMBER(S749)),S749&lt;0))),"Check days / cost",IF(AND(I749="Lost time",OR(NOT(ISNUMBER(Q749)),Q749&lt;1)),"Enter lost days",IF(AND(I749="Restricted / modified work",OR(NOT(ISNUMBER(R749)),R749&lt;1)),"Enter restricted days",IF(AND(Z749="Closed",NOT(ISNUMBER(AB749))),"Enter closure date",IF(AND(ISNUMBER(AB749),OR(AB749&lt;C749,AB749&gt;TODAY())),"Check closure date","Ready"))))))))))))))</f>
        <v/>
      </c>
    </row>
    <row r="750" spans="1:37" ht="24.95" customHeight="1">
      <c r="A750" s="23"/>
      <c r="B750" s="23"/>
      <c r="C750" s="24"/>
      <c r="D750" s="25"/>
      <c r="E750" s="26"/>
      <c r="F750" s="26"/>
      <c r="G750" s="26"/>
      <c r="H750" s="26"/>
      <c r="I750" s="26"/>
      <c r="J750" s="26"/>
      <c r="K750" s="26"/>
      <c r="L750" s="26"/>
      <c r="M750" s="26"/>
      <c r="N750" s="26"/>
      <c r="O750" s="26"/>
      <c r="P750" s="26"/>
      <c r="Q750" s="27"/>
      <c r="R750" s="27"/>
      <c r="S750" s="28"/>
      <c r="T750" s="26"/>
      <c r="U750" s="26"/>
      <c r="V750" s="26"/>
      <c r="W750" s="26"/>
      <c r="X750" s="26"/>
      <c r="Y750" s="26"/>
      <c r="Z750" s="26"/>
      <c r="AA750" s="26"/>
      <c r="AB750" s="24"/>
      <c r="AC750" s="26"/>
      <c r="AD750" s="15" t="str">
        <f t="shared" si="66"/>
        <v/>
      </c>
      <c r="AE750" s="16" t="str">
        <f t="shared" si="67"/>
        <v/>
      </c>
      <c r="AF750" s="15" t="str">
        <f t="shared" si="68"/>
        <v/>
      </c>
      <c r="AG750" s="15">
        <f t="shared" si="69"/>
        <v>0</v>
      </c>
      <c r="AH750" s="15">
        <f t="shared" si="70"/>
        <v>0</v>
      </c>
      <c r="AI750" s="15" t="str">
        <f t="shared" si="71"/>
        <v/>
      </c>
      <c r="AJ750" s="15" t="str">
        <f>IF(AI750="","",IF(COUNTIFS($AI$9:AI750,AI750)=1,1,0))</f>
        <v/>
      </c>
      <c r="AK750" s="15" t="str">
        <f ca="1">IF(COUNTA(A750:AC750)=0,"",IF(OR(NOT(ISNUMBER(C750)),C750&lt;1),"Missing / invalid date",IF(A750="","Missing case ID",IF(COUNTIFS($A$9:$A$1008,A750)&gt;1,"Duplicate case ID",IF(C750&gt;TODAY(),"Future incident date",IF(OR(E750="",F750="",G750="",H750="",I750="",J750=""),"Complete required fields",IF(OR(AND(E750&lt;&gt;"",COUNTIFS(Setup!$F$13:$F$212,E750)=0),AND(F750&lt;&gt;"",COUNTIFS(Setup!$G$13:$G$212,F750)=0),AND(G750&lt;&gt;"",COUNTIFS(Setup!$H$13:$H$212,G750)=0),AND(H750&lt;&gt;"",COUNTIFS(Setup!$I$13:$I$212,H750)=0),AND(I750&lt;&gt;"",COUNTIFS(Setup!$J$13:$J$212,I750)=0),AND(J750&lt;&gt;"",COUNTIFS(Setup!$K$13:$K$212,J750)=0),AND(K750&lt;&gt;"",COUNTIFS(Setup!$L$13:$L$212,K750)=0),AND(L750&lt;&gt;"",COUNTIFS(Setup!$M$13:$M$212,L750)=0),AND(M750&lt;&gt;"",COUNTIFS(Setup!$N$13:$N$212,M750)=0),AND(N750&lt;&gt;"",COUNTIFS(Setup!$O$13:$O$212,N750)=0),AND(O750&lt;&gt;"",COUNTIFS(Setup!$P$13:$P$212,O750)=0),AND(P750&lt;&gt;"",COUNTIFS(Setup!$Q$13:$Q$212,P750)=0),AND(V750&lt;&gt;"",COUNTIFS(Setup!$R$13:$R$212,V750)=0),AND(W750&lt;&gt;"",COUNTIFS(Setup!$R$13:$R$212,W750)=0),AND(X750&lt;&gt;"",COUNTIFS(Setup!$S$13:$S$212,X750)=0),AND(Y750&lt;&gt;"",COUNTIFS(Setup!$S$13:$S$212,Y750)=0),AND(Z750&lt;&gt;"",COUNTIFS(Setup!$T$13:$T$212,Z750)=0)),"Use listed categories",IF(J750="Pending","Confirm work-relatedness",IF(COUNTIFS($AI$9:$AI$1008,AI750,$C$9:$C$1008,"&lt;&gt;"&amp;C750)&gt;0,"Event dates disagree",IF(OR(AND(Q750&lt;&gt;"",OR(NOT(ISNUMBER(Q750)),Q750&lt;0)),AND(R750&lt;&gt;"",OR(NOT(ISNUMBER(R750)),R750&lt;0)),AND(S750&lt;&gt;"",OR(NOT(ISNUMBER(S750)),S750&lt;0))),"Check days / cost",IF(AND(I750="Lost time",OR(NOT(ISNUMBER(Q750)),Q750&lt;1)),"Enter lost days",IF(AND(I750="Restricted / modified work",OR(NOT(ISNUMBER(R750)),R750&lt;1)),"Enter restricted days",IF(AND(Z750="Closed",NOT(ISNUMBER(AB750))),"Enter closure date",IF(AND(ISNUMBER(AB750),OR(AB750&lt;C750,AB750&gt;TODAY())),"Check closure date","Ready"))))))))))))))</f>
        <v/>
      </c>
    </row>
    <row r="751" spans="1:37" ht="24.95" customHeight="1">
      <c r="A751" s="17"/>
      <c r="B751" s="17"/>
      <c r="C751" s="18"/>
      <c r="D751" s="19"/>
      <c r="E751" s="20"/>
      <c r="F751" s="20"/>
      <c r="G751" s="20"/>
      <c r="H751" s="20"/>
      <c r="I751" s="20"/>
      <c r="J751" s="20"/>
      <c r="K751" s="20"/>
      <c r="L751" s="20"/>
      <c r="M751" s="20"/>
      <c r="N751" s="20"/>
      <c r="O751" s="20"/>
      <c r="P751" s="20"/>
      <c r="Q751" s="21"/>
      <c r="R751" s="21"/>
      <c r="S751" s="22"/>
      <c r="T751" s="20"/>
      <c r="U751" s="20"/>
      <c r="V751" s="20"/>
      <c r="W751" s="20"/>
      <c r="X751" s="20"/>
      <c r="Y751" s="20"/>
      <c r="Z751" s="20"/>
      <c r="AA751" s="20"/>
      <c r="AB751" s="18"/>
      <c r="AC751" s="20"/>
      <c r="AD751" s="15" t="str">
        <f t="shared" si="66"/>
        <v/>
      </c>
      <c r="AE751" s="16" t="str">
        <f t="shared" si="67"/>
        <v/>
      </c>
      <c r="AF751" s="15" t="str">
        <f t="shared" si="68"/>
        <v/>
      </c>
      <c r="AG751" s="15">
        <f t="shared" si="69"/>
        <v>0</v>
      </c>
      <c r="AH751" s="15">
        <f t="shared" si="70"/>
        <v>0</v>
      </c>
      <c r="AI751" s="15" t="str">
        <f t="shared" si="71"/>
        <v/>
      </c>
      <c r="AJ751" s="15" t="str">
        <f>IF(AI751="","",IF(COUNTIFS($AI$9:AI751,AI751)=1,1,0))</f>
        <v/>
      </c>
      <c r="AK751" s="15" t="str">
        <f ca="1">IF(COUNTA(A751:AC751)=0,"",IF(OR(NOT(ISNUMBER(C751)),C751&lt;1),"Missing / invalid date",IF(A751="","Missing case ID",IF(COUNTIFS($A$9:$A$1008,A751)&gt;1,"Duplicate case ID",IF(C751&gt;TODAY(),"Future incident date",IF(OR(E751="",F751="",G751="",H751="",I751="",J751=""),"Complete required fields",IF(OR(AND(E751&lt;&gt;"",COUNTIFS(Setup!$F$13:$F$212,E751)=0),AND(F751&lt;&gt;"",COUNTIFS(Setup!$G$13:$G$212,F751)=0),AND(G751&lt;&gt;"",COUNTIFS(Setup!$H$13:$H$212,G751)=0),AND(H751&lt;&gt;"",COUNTIFS(Setup!$I$13:$I$212,H751)=0),AND(I751&lt;&gt;"",COUNTIFS(Setup!$J$13:$J$212,I751)=0),AND(J751&lt;&gt;"",COUNTIFS(Setup!$K$13:$K$212,J751)=0),AND(K751&lt;&gt;"",COUNTIFS(Setup!$L$13:$L$212,K751)=0),AND(L751&lt;&gt;"",COUNTIFS(Setup!$M$13:$M$212,L751)=0),AND(M751&lt;&gt;"",COUNTIFS(Setup!$N$13:$N$212,M751)=0),AND(N751&lt;&gt;"",COUNTIFS(Setup!$O$13:$O$212,N751)=0),AND(O751&lt;&gt;"",COUNTIFS(Setup!$P$13:$P$212,O751)=0),AND(P751&lt;&gt;"",COUNTIFS(Setup!$Q$13:$Q$212,P751)=0),AND(V751&lt;&gt;"",COUNTIFS(Setup!$R$13:$R$212,V751)=0),AND(W751&lt;&gt;"",COUNTIFS(Setup!$R$13:$R$212,W751)=0),AND(X751&lt;&gt;"",COUNTIFS(Setup!$S$13:$S$212,X751)=0),AND(Y751&lt;&gt;"",COUNTIFS(Setup!$S$13:$S$212,Y751)=0),AND(Z751&lt;&gt;"",COUNTIFS(Setup!$T$13:$T$212,Z751)=0)),"Use listed categories",IF(J751="Pending","Confirm work-relatedness",IF(COUNTIFS($AI$9:$AI$1008,AI751,$C$9:$C$1008,"&lt;&gt;"&amp;C751)&gt;0,"Event dates disagree",IF(OR(AND(Q751&lt;&gt;"",OR(NOT(ISNUMBER(Q751)),Q751&lt;0)),AND(R751&lt;&gt;"",OR(NOT(ISNUMBER(R751)),R751&lt;0)),AND(S751&lt;&gt;"",OR(NOT(ISNUMBER(S751)),S751&lt;0))),"Check days / cost",IF(AND(I751="Lost time",OR(NOT(ISNUMBER(Q751)),Q751&lt;1)),"Enter lost days",IF(AND(I751="Restricted / modified work",OR(NOT(ISNUMBER(R751)),R751&lt;1)),"Enter restricted days",IF(AND(Z751="Closed",NOT(ISNUMBER(AB751))),"Enter closure date",IF(AND(ISNUMBER(AB751),OR(AB751&lt;C751,AB751&gt;TODAY())),"Check closure date","Ready"))))))))))))))</f>
        <v/>
      </c>
    </row>
    <row r="752" spans="1:37" ht="24.95" customHeight="1">
      <c r="A752" s="23"/>
      <c r="B752" s="23"/>
      <c r="C752" s="24"/>
      <c r="D752" s="25"/>
      <c r="E752" s="26"/>
      <c r="F752" s="26"/>
      <c r="G752" s="26"/>
      <c r="H752" s="26"/>
      <c r="I752" s="26"/>
      <c r="J752" s="26"/>
      <c r="K752" s="26"/>
      <c r="L752" s="26"/>
      <c r="M752" s="26"/>
      <c r="N752" s="26"/>
      <c r="O752" s="26"/>
      <c r="P752" s="26"/>
      <c r="Q752" s="27"/>
      <c r="R752" s="27"/>
      <c r="S752" s="28"/>
      <c r="T752" s="26"/>
      <c r="U752" s="26"/>
      <c r="V752" s="26"/>
      <c r="W752" s="26"/>
      <c r="X752" s="26"/>
      <c r="Y752" s="26"/>
      <c r="Z752" s="26"/>
      <c r="AA752" s="26"/>
      <c r="AB752" s="24"/>
      <c r="AC752" s="26"/>
      <c r="AD752" s="15" t="str">
        <f t="shared" si="66"/>
        <v/>
      </c>
      <c r="AE752" s="16" t="str">
        <f t="shared" si="67"/>
        <v/>
      </c>
      <c r="AF752" s="15" t="str">
        <f t="shared" si="68"/>
        <v/>
      </c>
      <c r="AG752" s="15">
        <f t="shared" si="69"/>
        <v>0</v>
      </c>
      <c r="AH752" s="15">
        <f t="shared" si="70"/>
        <v>0</v>
      </c>
      <c r="AI752" s="15" t="str">
        <f t="shared" si="71"/>
        <v/>
      </c>
      <c r="AJ752" s="15" t="str">
        <f>IF(AI752="","",IF(COUNTIFS($AI$9:AI752,AI752)=1,1,0))</f>
        <v/>
      </c>
      <c r="AK752" s="15" t="str">
        <f ca="1">IF(COUNTA(A752:AC752)=0,"",IF(OR(NOT(ISNUMBER(C752)),C752&lt;1),"Missing / invalid date",IF(A752="","Missing case ID",IF(COUNTIFS($A$9:$A$1008,A752)&gt;1,"Duplicate case ID",IF(C752&gt;TODAY(),"Future incident date",IF(OR(E752="",F752="",G752="",H752="",I752="",J752=""),"Complete required fields",IF(OR(AND(E752&lt;&gt;"",COUNTIFS(Setup!$F$13:$F$212,E752)=0),AND(F752&lt;&gt;"",COUNTIFS(Setup!$G$13:$G$212,F752)=0),AND(G752&lt;&gt;"",COUNTIFS(Setup!$H$13:$H$212,G752)=0),AND(H752&lt;&gt;"",COUNTIFS(Setup!$I$13:$I$212,H752)=0),AND(I752&lt;&gt;"",COUNTIFS(Setup!$J$13:$J$212,I752)=0),AND(J752&lt;&gt;"",COUNTIFS(Setup!$K$13:$K$212,J752)=0),AND(K752&lt;&gt;"",COUNTIFS(Setup!$L$13:$L$212,K752)=0),AND(L752&lt;&gt;"",COUNTIFS(Setup!$M$13:$M$212,L752)=0),AND(M752&lt;&gt;"",COUNTIFS(Setup!$N$13:$N$212,M752)=0),AND(N752&lt;&gt;"",COUNTIFS(Setup!$O$13:$O$212,N752)=0),AND(O752&lt;&gt;"",COUNTIFS(Setup!$P$13:$P$212,O752)=0),AND(P752&lt;&gt;"",COUNTIFS(Setup!$Q$13:$Q$212,P752)=0),AND(V752&lt;&gt;"",COUNTIFS(Setup!$R$13:$R$212,V752)=0),AND(W752&lt;&gt;"",COUNTIFS(Setup!$R$13:$R$212,W752)=0),AND(X752&lt;&gt;"",COUNTIFS(Setup!$S$13:$S$212,X752)=0),AND(Y752&lt;&gt;"",COUNTIFS(Setup!$S$13:$S$212,Y752)=0),AND(Z752&lt;&gt;"",COUNTIFS(Setup!$T$13:$T$212,Z752)=0)),"Use listed categories",IF(J752="Pending","Confirm work-relatedness",IF(COUNTIFS($AI$9:$AI$1008,AI752,$C$9:$C$1008,"&lt;&gt;"&amp;C752)&gt;0,"Event dates disagree",IF(OR(AND(Q752&lt;&gt;"",OR(NOT(ISNUMBER(Q752)),Q752&lt;0)),AND(R752&lt;&gt;"",OR(NOT(ISNUMBER(R752)),R752&lt;0)),AND(S752&lt;&gt;"",OR(NOT(ISNUMBER(S752)),S752&lt;0))),"Check days / cost",IF(AND(I752="Lost time",OR(NOT(ISNUMBER(Q752)),Q752&lt;1)),"Enter lost days",IF(AND(I752="Restricted / modified work",OR(NOT(ISNUMBER(R752)),R752&lt;1)),"Enter restricted days",IF(AND(Z752="Closed",NOT(ISNUMBER(AB752))),"Enter closure date",IF(AND(ISNUMBER(AB752),OR(AB752&lt;C752,AB752&gt;TODAY())),"Check closure date","Ready"))))))))))))))</f>
        <v/>
      </c>
    </row>
    <row r="753" spans="1:37" ht="24.95" customHeight="1">
      <c r="A753" s="17"/>
      <c r="B753" s="17"/>
      <c r="C753" s="18"/>
      <c r="D753" s="19"/>
      <c r="E753" s="20"/>
      <c r="F753" s="20"/>
      <c r="G753" s="20"/>
      <c r="H753" s="20"/>
      <c r="I753" s="20"/>
      <c r="J753" s="20"/>
      <c r="K753" s="20"/>
      <c r="L753" s="20"/>
      <c r="M753" s="20"/>
      <c r="N753" s="20"/>
      <c r="O753" s="20"/>
      <c r="P753" s="20"/>
      <c r="Q753" s="21"/>
      <c r="R753" s="21"/>
      <c r="S753" s="22"/>
      <c r="T753" s="20"/>
      <c r="U753" s="20"/>
      <c r="V753" s="20"/>
      <c r="W753" s="20"/>
      <c r="X753" s="20"/>
      <c r="Y753" s="20"/>
      <c r="Z753" s="20"/>
      <c r="AA753" s="20"/>
      <c r="AB753" s="18"/>
      <c r="AC753" s="20"/>
      <c r="AD753" s="15" t="str">
        <f t="shared" si="66"/>
        <v/>
      </c>
      <c r="AE753" s="16" t="str">
        <f t="shared" si="67"/>
        <v/>
      </c>
      <c r="AF753" s="15" t="str">
        <f t="shared" si="68"/>
        <v/>
      </c>
      <c r="AG753" s="15">
        <f t="shared" si="69"/>
        <v>0</v>
      </c>
      <c r="AH753" s="15">
        <f t="shared" si="70"/>
        <v>0</v>
      </c>
      <c r="AI753" s="15" t="str">
        <f t="shared" si="71"/>
        <v/>
      </c>
      <c r="AJ753" s="15" t="str">
        <f>IF(AI753="","",IF(COUNTIFS($AI$9:AI753,AI753)=1,1,0))</f>
        <v/>
      </c>
      <c r="AK753" s="15" t="str">
        <f ca="1">IF(COUNTA(A753:AC753)=0,"",IF(OR(NOT(ISNUMBER(C753)),C753&lt;1),"Missing / invalid date",IF(A753="","Missing case ID",IF(COUNTIFS($A$9:$A$1008,A753)&gt;1,"Duplicate case ID",IF(C753&gt;TODAY(),"Future incident date",IF(OR(E753="",F753="",G753="",H753="",I753="",J753=""),"Complete required fields",IF(OR(AND(E753&lt;&gt;"",COUNTIFS(Setup!$F$13:$F$212,E753)=0),AND(F753&lt;&gt;"",COUNTIFS(Setup!$G$13:$G$212,F753)=0),AND(G753&lt;&gt;"",COUNTIFS(Setup!$H$13:$H$212,G753)=0),AND(H753&lt;&gt;"",COUNTIFS(Setup!$I$13:$I$212,H753)=0),AND(I753&lt;&gt;"",COUNTIFS(Setup!$J$13:$J$212,I753)=0),AND(J753&lt;&gt;"",COUNTIFS(Setup!$K$13:$K$212,J753)=0),AND(K753&lt;&gt;"",COUNTIFS(Setup!$L$13:$L$212,K753)=0),AND(L753&lt;&gt;"",COUNTIFS(Setup!$M$13:$M$212,L753)=0),AND(M753&lt;&gt;"",COUNTIFS(Setup!$N$13:$N$212,M753)=0),AND(N753&lt;&gt;"",COUNTIFS(Setup!$O$13:$O$212,N753)=0),AND(O753&lt;&gt;"",COUNTIFS(Setup!$P$13:$P$212,O753)=0),AND(P753&lt;&gt;"",COUNTIFS(Setup!$Q$13:$Q$212,P753)=0),AND(V753&lt;&gt;"",COUNTIFS(Setup!$R$13:$R$212,V753)=0),AND(W753&lt;&gt;"",COUNTIFS(Setup!$R$13:$R$212,W753)=0),AND(X753&lt;&gt;"",COUNTIFS(Setup!$S$13:$S$212,X753)=0),AND(Y753&lt;&gt;"",COUNTIFS(Setup!$S$13:$S$212,Y753)=0),AND(Z753&lt;&gt;"",COUNTIFS(Setup!$T$13:$T$212,Z753)=0)),"Use listed categories",IF(J753="Pending","Confirm work-relatedness",IF(COUNTIFS($AI$9:$AI$1008,AI753,$C$9:$C$1008,"&lt;&gt;"&amp;C753)&gt;0,"Event dates disagree",IF(OR(AND(Q753&lt;&gt;"",OR(NOT(ISNUMBER(Q753)),Q753&lt;0)),AND(R753&lt;&gt;"",OR(NOT(ISNUMBER(R753)),R753&lt;0)),AND(S753&lt;&gt;"",OR(NOT(ISNUMBER(S753)),S753&lt;0))),"Check days / cost",IF(AND(I753="Lost time",OR(NOT(ISNUMBER(Q753)),Q753&lt;1)),"Enter lost days",IF(AND(I753="Restricted / modified work",OR(NOT(ISNUMBER(R753)),R753&lt;1)),"Enter restricted days",IF(AND(Z753="Closed",NOT(ISNUMBER(AB753))),"Enter closure date",IF(AND(ISNUMBER(AB753),OR(AB753&lt;C753,AB753&gt;TODAY())),"Check closure date","Ready"))))))))))))))</f>
        <v/>
      </c>
    </row>
    <row r="754" spans="1:37" ht="24.95" customHeight="1">
      <c r="A754" s="23"/>
      <c r="B754" s="23"/>
      <c r="C754" s="24"/>
      <c r="D754" s="25"/>
      <c r="E754" s="26"/>
      <c r="F754" s="26"/>
      <c r="G754" s="26"/>
      <c r="H754" s="26"/>
      <c r="I754" s="26"/>
      <c r="J754" s="26"/>
      <c r="K754" s="26"/>
      <c r="L754" s="26"/>
      <c r="M754" s="26"/>
      <c r="N754" s="26"/>
      <c r="O754" s="26"/>
      <c r="P754" s="26"/>
      <c r="Q754" s="27"/>
      <c r="R754" s="27"/>
      <c r="S754" s="28"/>
      <c r="T754" s="26"/>
      <c r="U754" s="26"/>
      <c r="V754" s="26"/>
      <c r="W754" s="26"/>
      <c r="X754" s="26"/>
      <c r="Y754" s="26"/>
      <c r="Z754" s="26"/>
      <c r="AA754" s="26"/>
      <c r="AB754" s="24"/>
      <c r="AC754" s="26"/>
      <c r="AD754" s="15" t="str">
        <f t="shared" si="66"/>
        <v/>
      </c>
      <c r="AE754" s="16" t="str">
        <f t="shared" si="67"/>
        <v/>
      </c>
      <c r="AF754" s="15" t="str">
        <f t="shared" si="68"/>
        <v/>
      </c>
      <c r="AG754" s="15">
        <f t="shared" si="69"/>
        <v>0</v>
      </c>
      <c r="AH754" s="15">
        <f t="shared" si="70"/>
        <v>0</v>
      </c>
      <c r="AI754" s="15" t="str">
        <f t="shared" si="71"/>
        <v/>
      </c>
      <c r="AJ754" s="15" t="str">
        <f>IF(AI754="","",IF(COUNTIFS($AI$9:AI754,AI754)=1,1,0))</f>
        <v/>
      </c>
      <c r="AK754" s="15" t="str">
        <f ca="1">IF(COUNTA(A754:AC754)=0,"",IF(OR(NOT(ISNUMBER(C754)),C754&lt;1),"Missing / invalid date",IF(A754="","Missing case ID",IF(COUNTIFS($A$9:$A$1008,A754)&gt;1,"Duplicate case ID",IF(C754&gt;TODAY(),"Future incident date",IF(OR(E754="",F754="",G754="",H754="",I754="",J754=""),"Complete required fields",IF(OR(AND(E754&lt;&gt;"",COUNTIFS(Setup!$F$13:$F$212,E754)=0),AND(F754&lt;&gt;"",COUNTIFS(Setup!$G$13:$G$212,F754)=0),AND(G754&lt;&gt;"",COUNTIFS(Setup!$H$13:$H$212,G754)=0),AND(H754&lt;&gt;"",COUNTIFS(Setup!$I$13:$I$212,H754)=0),AND(I754&lt;&gt;"",COUNTIFS(Setup!$J$13:$J$212,I754)=0),AND(J754&lt;&gt;"",COUNTIFS(Setup!$K$13:$K$212,J754)=0),AND(K754&lt;&gt;"",COUNTIFS(Setup!$L$13:$L$212,K754)=0),AND(L754&lt;&gt;"",COUNTIFS(Setup!$M$13:$M$212,L754)=0),AND(M754&lt;&gt;"",COUNTIFS(Setup!$N$13:$N$212,M754)=0),AND(N754&lt;&gt;"",COUNTIFS(Setup!$O$13:$O$212,N754)=0),AND(O754&lt;&gt;"",COUNTIFS(Setup!$P$13:$P$212,O754)=0),AND(P754&lt;&gt;"",COUNTIFS(Setup!$Q$13:$Q$212,P754)=0),AND(V754&lt;&gt;"",COUNTIFS(Setup!$R$13:$R$212,V754)=0),AND(W754&lt;&gt;"",COUNTIFS(Setup!$R$13:$R$212,W754)=0),AND(X754&lt;&gt;"",COUNTIFS(Setup!$S$13:$S$212,X754)=0),AND(Y754&lt;&gt;"",COUNTIFS(Setup!$S$13:$S$212,Y754)=0),AND(Z754&lt;&gt;"",COUNTIFS(Setup!$T$13:$T$212,Z754)=0)),"Use listed categories",IF(J754="Pending","Confirm work-relatedness",IF(COUNTIFS($AI$9:$AI$1008,AI754,$C$9:$C$1008,"&lt;&gt;"&amp;C754)&gt;0,"Event dates disagree",IF(OR(AND(Q754&lt;&gt;"",OR(NOT(ISNUMBER(Q754)),Q754&lt;0)),AND(R754&lt;&gt;"",OR(NOT(ISNUMBER(R754)),R754&lt;0)),AND(S754&lt;&gt;"",OR(NOT(ISNUMBER(S754)),S754&lt;0))),"Check days / cost",IF(AND(I754="Lost time",OR(NOT(ISNUMBER(Q754)),Q754&lt;1)),"Enter lost days",IF(AND(I754="Restricted / modified work",OR(NOT(ISNUMBER(R754)),R754&lt;1)),"Enter restricted days",IF(AND(Z754="Closed",NOT(ISNUMBER(AB754))),"Enter closure date",IF(AND(ISNUMBER(AB754),OR(AB754&lt;C754,AB754&gt;TODAY())),"Check closure date","Ready"))))))))))))))</f>
        <v/>
      </c>
    </row>
    <row r="755" spans="1:37" ht="24.95" customHeight="1">
      <c r="A755" s="17"/>
      <c r="B755" s="17"/>
      <c r="C755" s="18"/>
      <c r="D755" s="19"/>
      <c r="E755" s="20"/>
      <c r="F755" s="20"/>
      <c r="G755" s="20"/>
      <c r="H755" s="20"/>
      <c r="I755" s="20"/>
      <c r="J755" s="20"/>
      <c r="K755" s="20"/>
      <c r="L755" s="20"/>
      <c r="M755" s="20"/>
      <c r="N755" s="20"/>
      <c r="O755" s="20"/>
      <c r="P755" s="20"/>
      <c r="Q755" s="21"/>
      <c r="R755" s="21"/>
      <c r="S755" s="22"/>
      <c r="T755" s="20"/>
      <c r="U755" s="20"/>
      <c r="V755" s="20"/>
      <c r="W755" s="20"/>
      <c r="X755" s="20"/>
      <c r="Y755" s="20"/>
      <c r="Z755" s="20"/>
      <c r="AA755" s="20"/>
      <c r="AB755" s="18"/>
      <c r="AC755" s="20"/>
      <c r="AD755" s="15" t="str">
        <f t="shared" si="66"/>
        <v/>
      </c>
      <c r="AE755" s="16" t="str">
        <f t="shared" si="67"/>
        <v/>
      </c>
      <c r="AF755" s="15" t="str">
        <f t="shared" si="68"/>
        <v/>
      </c>
      <c r="AG755" s="15">
        <f t="shared" si="69"/>
        <v>0</v>
      </c>
      <c r="AH755" s="15">
        <f t="shared" si="70"/>
        <v>0</v>
      </c>
      <c r="AI755" s="15" t="str">
        <f t="shared" si="71"/>
        <v/>
      </c>
      <c r="AJ755" s="15" t="str">
        <f>IF(AI755="","",IF(COUNTIFS($AI$9:AI755,AI755)=1,1,0))</f>
        <v/>
      </c>
      <c r="AK755" s="15" t="str">
        <f ca="1">IF(COUNTA(A755:AC755)=0,"",IF(OR(NOT(ISNUMBER(C755)),C755&lt;1),"Missing / invalid date",IF(A755="","Missing case ID",IF(COUNTIFS($A$9:$A$1008,A755)&gt;1,"Duplicate case ID",IF(C755&gt;TODAY(),"Future incident date",IF(OR(E755="",F755="",G755="",H755="",I755="",J755=""),"Complete required fields",IF(OR(AND(E755&lt;&gt;"",COUNTIFS(Setup!$F$13:$F$212,E755)=0),AND(F755&lt;&gt;"",COUNTIFS(Setup!$G$13:$G$212,F755)=0),AND(G755&lt;&gt;"",COUNTIFS(Setup!$H$13:$H$212,G755)=0),AND(H755&lt;&gt;"",COUNTIFS(Setup!$I$13:$I$212,H755)=0),AND(I755&lt;&gt;"",COUNTIFS(Setup!$J$13:$J$212,I755)=0),AND(J755&lt;&gt;"",COUNTIFS(Setup!$K$13:$K$212,J755)=0),AND(K755&lt;&gt;"",COUNTIFS(Setup!$L$13:$L$212,K755)=0),AND(L755&lt;&gt;"",COUNTIFS(Setup!$M$13:$M$212,L755)=0),AND(M755&lt;&gt;"",COUNTIFS(Setup!$N$13:$N$212,M755)=0),AND(N755&lt;&gt;"",COUNTIFS(Setup!$O$13:$O$212,N755)=0),AND(O755&lt;&gt;"",COUNTIFS(Setup!$P$13:$P$212,O755)=0),AND(P755&lt;&gt;"",COUNTIFS(Setup!$Q$13:$Q$212,P755)=0),AND(V755&lt;&gt;"",COUNTIFS(Setup!$R$13:$R$212,V755)=0),AND(W755&lt;&gt;"",COUNTIFS(Setup!$R$13:$R$212,W755)=0),AND(X755&lt;&gt;"",COUNTIFS(Setup!$S$13:$S$212,X755)=0),AND(Y755&lt;&gt;"",COUNTIFS(Setup!$S$13:$S$212,Y755)=0),AND(Z755&lt;&gt;"",COUNTIFS(Setup!$T$13:$T$212,Z755)=0)),"Use listed categories",IF(J755="Pending","Confirm work-relatedness",IF(COUNTIFS($AI$9:$AI$1008,AI755,$C$9:$C$1008,"&lt;&gt;"&amp;C755)&gt;0,"Event dates disagree",IF(OR(AND(Q755&lt;&gt;"",OR(NOT(ISNUMBER(Q755)),Q755&lt;0)),AND(R755&lt;&gt;"",OR(NOT(ISNUMBER(R755)),R755&lt;0)),AND(S755&lt;&gt;"",OR(NOT(ISNUMBER(S755)),S755&lt;0))),"Check days / cost",IF(AND(I755="Lost time",OR(NOT(ISNUMBER(Q755)),Q755&lt;1)),"Enter lost days",IF(AND(I755="Restricted / modified work",OR(NOT(ISNUMBER(R755)),R755&lt;1)),"Enter restricted days",IF(AND(Z755="Closed",NOT(ISNUMBER(AB755))),"Enter closure date",IF(AND(ISNUMBER(AB755),OR(AB755&lt;C755,AB755&gt;TODAY())),"Check closure date","Ready"))))))))))))))</f>
        <v/>
      </c>
    </row>
    <row r="756" spans="1:37" ht="24.95" customHeight="1">
      <c r="A756" s="23"/>
      <c r="B756" s="23"/>
      <c r="C756" s="24"/>
      <c r="D756" s="25"/>
      <c r="E756" s="26"/>
      <c r="F756" s="26"/>
      <c r="G756" s="26"/>
      <c r="H756" s="26"/>
      <c r="I756" s="26"/>
      <c r="J756" s="26"/>
      <c r="K756" s="26"/>
      <c r="L756" s="26"/>
      <c r="M756" s="26"/>
      <c r="N756" s="26"/>
      <c r="O756" s="26"/>
      <c r="P756" s="26"/>
      <c r="Q756" s="27"/>
      <c r="R756" s="27"/>
      <c r="S756" s="28"/>
      <c r="T756" s="26"/>
      <c r="U756" s="26"/>
      <c r="V756" s="26"/>
      <c r="W756" s="26"/>
      <c r="X756" s="26"/>
      <c r="Y756" s="26"/>
      <c r="Z756" s="26"/>
      <c r="AA756" s="26"/>
      <c r="AB756" s="24"/>
      <c r="AC756" s="26"/>
      <c r="AD756" s="15" t="str">
        <f t="shared" si="66"/>
        <v/>
      </c>
      <c r="AE756" s="16" t="str">
        <f t="shared" si="67"/>
        <v/>
      </c>
      <c r="AF756" s="15" t="str">
        <f t="shared" si="68"/>
        <v/>
      </c>
      <c r="AG756" s="15">
        <f t="shared" si="69"/>
        <v>0</v>
      </c>
      <c r="AH756" s="15">
        <f t="shared" si="70"/>
        <v>0</v>
      </c>
      <c r="AI756" s="15" t="str">
        <f t="shared" si="71"/>
        <v/>
      </c>
      <c r="AJ756" s="15" t="str">
        <f>IF(AI756="","",IF(COUNTIFS($AI$9:AI756,AI756)=1,1,0))</f>
        <v/>
      </c>
      <c r="AK756" s="15" t="str">
        <f ca="1">IF(COUNTA(A756:AC756)=0,"",IF(OR(NOT(ISNUMBER(C756)),C756&lt;1),"Missing / invalid date",IF(A756="","Missing case ID",IF(COUNTIFS($A$9:$A$1008,A756)&gt;1,"Duplicate case ID",IF(C756&gt;TODAY(),"Future incident date",IF(OR(E756="",F756="",G756="",H756="",I756="",J756=""),"Complete required fields",IF(OR(AND(E756&lt;&gt;"",COUNTIFS(Setup!$F$13:$F$212,E756)=0),AND(F756&lt;&gt;"",COUNTIFS(Setup!$G$13:$G$212,F756)=0),AND(G756&lt;&gt;"",COUNTIFS(Setup!$H$13:$H$212,G756)=0),AND(H756&lt;&gt;"",COUNTIFS(Setup!$I$13:$I$212,H756)=0),AND(I756&lt;&gt;"",COUNTIFS(Setup!$J$13:$J$212,I756)=0),AND(J756&lt;&gt;"",COUNTIFS(Setup!$K$13:$K$212,J756)=0),AND(K756&lt;&gt;"",COUNTIFS(Setup!$L$13:$L$212,K756)=0),AND(L756&lt;&gt;"",COUNTIFS(Setup!$M$13:$M$212,L756)=0),AND(M756&lt;&gt;"",COUNTIFS(Setup!$N$13:$N$212,M756)=0),AND(N756&lt;&gt;"",COUNTIFS(Setup!$O$13:$O$212,N756)=0),AND(O756&lt;&gt;"",COUNTIFS(Setup!$P$13:$P$212,O756)=0),AND(P756&lt;&gt;"",COUNTIFS(Setup!$Q$13:$Q$212,P756)=0),AND(V756&lt;&gt;"",COUNTIFS(Setup!$R$13:$R$212,V756)=0),AND(W756&lt;&gt;"",COUNTIFS(Setup!$R$13:$R$212,W756)=0),AND(X756&lt;&gt;"",COUNTIFS(Setup!$S$13:$S$212,X756)=0),AND(Y756&lt;&gt;"",COUNTIFS(Setup!$S$13:$S$212,Y756)=0),AND(Z756&lt;&gt;"",COUNTIFS(Setup!$T$13:$T$212,Z756)=0)),"Use listed categories",IF(J756="Pending","Confirm work-relatedness",IF(COUNTIFS($AI$9:$AI$1008,AI756,$C$9:$C$1008,"&lt;&gt;"&amp;C756)&gt;0,"Event dates disagree",IF(OR(AND(Q756&lt;&gt;"",OR(NOT(ISNUMBER(Q756)),Q756&lt;0)),AND(R756&lt;&gt;"",OR(NOT(ISNUMBER(R756)),R756&lt;0)),AND(S756&lt;&gt;"",OR(NOT(ISNUMBER(S756)),S756&lt;0))),"Check days / cost",IF(AND(I756="Lost time",OR(NOT(ISNUMBER(Q756)),Q756&lt;1)),"Enter lost days",IF(AND(I756="Restricted / modified work",OR(NOT(ISNUMBER(R756)),R756&lt;1)),"Enter restricted days",IF(AND(Z756="Closed",NOT(ISNUMBER(AB756))),"Enter closure date",IF(AND(ISNUMBER(AB756),OR(AB756&lt;C756,AB756&gt;TODAY())),"Check closure date","Ready"))))))))))))))</f>
        <v/>
      </c>
    </row>
    <row r="757" spans="1:37" ht="24.95" customHeight="1">
      <c r="A757" s="17"/>
      <c r="B757" s="17"/>
      <c r="C757" s="18"/>
      <c r="D757" s="19"/>
      <c r="E757" s="20"/>
      <c r="F757" s="20"/>
      <c r="G757" s="20"/>
      <c r="H757" s="20"/>
      <c r="I757" s="20"/>
      <c r="J757" s="20"/>
      <c r="K757" s="20"/>
      <c r="L757" s="20"/>
      <c r="M757" s="20"/>
      <c r="N757" s="20"/>
      <c r="O757" s="20"/>
      <c r="P757" s="20"/>
      <c r="Q757" s="21"/>
      <c r="R757" s="21"/>
      <c r="S757" s="22"/>
      <c r="T757" s="20"/>
      <c r="U757" s="20"/>
      <c r="V757" s="20"/>
      <c r="W757" s="20"/>
      <c r="X757" s="20"/>
      <c r="Y757" s="20"/>
      <c r="Z757" s="20"/>
      <c r="AA757" s="20"/>
      <c r="AB757" s="18"/>
      <c r="AC757" s="20"/>
      <c r="AD757" s="15" t="str">
        <f t="shared" si="66"/>
        <v/>
      </c>
      <c r="AE757" s="16" t="str">
        <f t="shared" si="67"/>
        <v/>
      </c>
      <c r="AF757" s="15" t="str">
        <f t="shared" si="68"/>
        <v/>
      </c>
      <c r="AG757" s="15">
        <f t="shared" si="69"/>
        <v>0</v>
      </c>
      <c r="AH757" s="15">
        <f t="shared" si="70"/>
        <v>0</v>
      </c>
      <c r="AI757" s="15" t="str">
        <f t="shared" si="71"/>
        <v/>
      </c>
      <c r="AJ757" s="15" t="str">
        <f>IF(AI757="","",IF(COUNTIFS($AI$9:AI757,AI757)=1,1,0))</f>
        <v/>
      </c>
      <c r="AK757" s="15" t="str">
        <f ca="1">IF(COUNTA(A757:AC757)=0,"",IF(OR(NOT(ISNUMBER(C757)),C757&lt;1),"Missing / invalid date",IF(A757="","Missing case ID",IF(COUNTIFS($A$9:$A$1008,A757)&gt;1,"Duplicate case ID",IF(C757&gt;TODAY(),"Future incident date",IF(OR(E757="",F757="",G757="",H757="",I757="",J757=""),"Complete required fields",IF(OR(AND(E757&lt;&gt;"",COUNTIFS(Setup!$F$13:$F$212,E757)=0),AND(F757&lt;&gt;"",COUNTIFS(Setup!$G$13:$G$212,F757)=0),AND(G757&lt;&gt;"",COUNTIFS(Setup!$H$13:$H$212,G757)=0),AND(H757&lt;&gt;"",COUNTIFS(Setup!$I$13:$I$212,H757)=0),AND(I757&lt;&gt;"",COUNTIFS(Setup!$J$13:$J$212,I757)=0),AND(J757&lt;&gt;"",COUNTIFS(Setup!$K$13:$K$212,J757)=0),AND(K757&lt;&gt;"",COUNTIFS(Setup!$L$13:$L$212,K757)=0),AND(L757&lt;&gt;"",COUNTIFS(Setup!$M$13:$M$212,L757)=0),AND(M757&lt;&gt;"",COUNTIFS(Setup!$N$13:$N$212,M757)=0),AND(N757&lt;&gt;"",COUNTIFS(Setup!$O$13:$O$212,N757)=0),AND(O757&lt;&gt;"",COUNTIFS(Setup!$P$13:$P$212,O757)=0),AND(P757&lt;&gt;"",COUNTIFS(Setup!$Q$13:$Q$212,P757)=0),AND(V757&lt;&gt;"",COUNTIFS(Setup!$R$13:$R$212,V757)=0),AND(W757&lt;&gt;"",COUNTIFS(Setup!$R$13:$R$212,W757)=0),AND(X757&lt;&gt;"",COUNTIFS(Setup!$S$13:$S$212,X757)=0),AND(Y757&lt;&gt;"",COUNTIFS(Setup!$S$13:$S$212,Y757)=0),AND(Z757&lt;&gt;"",COUNTIFS(Setup!$T$13:$T$212,Z757)=0)),"Use listed categories",IF(J757="Pending","Confirm work-relatedness",IF(COUNTIFS($AI$9:$AI$1008,AI757,$C$9:$C$1008,"&lt;&gt;"&amp;C757)&gt;0,"Event dates disagree",IF(OR(AND(Q757&lt;&gt;"",OR(NOT(ISNUMBER(Q757)),Q757&lt;0)),AND(R757&lt;&gt;"",OR(NOT(ISNUMBER(R757)),R757&lt;0)),AND(S757&lt;&gt;"",OR(NOT(ISNUMBER(S757)),S757&lt;0))),"Check days / cost",IF(AND(I757="Lost time",OR(NOT(ISNUMBER(Q757)),Q757&lt;1)),"Enter lost days",IF(AND(I757="Restricted / modified work",OR(NOT(ISNUMBER(R757)),R757&lt;1)),"Enter restricted days",IF(AND(Z757="Closed",NOT(ISNUMBER(AB757))),"Enter closure date",IF(AND(ISNUMBER(AB757),OR(AB757&lt;C757,AB757&gt;TODAY())),"Check closure date","Ready"))))))))))))))</f>
        <v/>
      </c>
    </row>
    <row r="758" spans="1:37" ht="24.95" customHeight="1">
      <c r="A758" s="23"/>
      <c r="B758" s="23"/>
      <c r="C758" s="24"/>
      <c r="D758" s="25"/>
      <c r="E758" s="26"/>
      <c r="F758" s="26"/>
      <c r="G758" s="26"/>
      <c r="H758" s="26"/>
      <c r="I758" s="26"/>
      <c r="J758" s="26"/>
      <c r="K758" s="26"/>
      <c r="L758" s="26"/>
      <c r="M758" s="26"/>
      <c r="N758" s="26"/>
      <c r="O758" s="26"/>
      <c r="P758" s="26"/>
      <c r="Q758" s="27"/>
      <c r="R758" s="27"/>
      <c r="S758" s="28"/>
      <c r="T758" s="26"/>
      <c r="U758" s="26"/>
      <c r="V758" s="26"/>
      <c r="W758" s="26"/>
      <c r="X758" s="26"/>
      <c r="Y758" s="26"/>
      <c r="Z758" s="26"/>
      <c r="AA758" s="26"/>
      <c r="AB758" s="24"/>
      <c r="AC758" s="26"/>
      <c r="AD758" s="15" t="str">
        <f t="shared" si="66"/>
        <v/>
      </c>
      <c r="AE758" s="16" t="str">
        <f t="shared" si="67"/>
        <v/>
      </c>
      <c r="AF758" s="15" t="str">
        <f t="shared" si="68"/>
        <v/>
      </c>
      <c r="AG758" s="15">
        <f t="shared" si="69"/>
        <v>0</v>
      </c>
      <c r="AH758" s="15">
        <f t="shared" si="70"/>
        <v>0</v>
      </c>
      <c r="AI758" s="15" t="str">
        <f t="shared" si="71"/>
        <v/>
      </c>
      <c r="AJ758" s="15" t="str">
        <f>IF(AI758="","",IF(COUNTIFS($AI$9:AI758,AI758)=1,1,0))</f>
        <v/>
      </c>
      <c r="AK758" s="15" t="str">
        <f ca="1">IF(COUNTA(A758:AC758)=0,"",IF(OR(NOT(ISNUMBER(C758)),C758&lt;1),"Missing / invalid date",IF(A758="","Missing case ID",IF(COUNTIFS($A$9:$A$1008,A758)&gt;1,"Duplicate case ID",IF(C758&gt;TODAY(),"Future incident date",IF(OR(E758="",F758="",G758="",H758="",I758="",J758=""),"Complete required fields",IF(OR(AND(E758&lt;&gt;"",COUNTIFS(Setup!$F$13:$F$212,E758)=0),AND(F758&lt;&gt;"",COUNTIFS(Setup!$G$13:$G$212,F758)=0),AND(G758&lt;&gt;"",COUNTIFS(Setup!$H$13:$H$212,G758)=0),AND(H758&lt;&gt;"",COUNTIFS(Setup!$I$13:$I$212,H758)=0),AND(I758&lt;&gt;"",COUNTIFS(Setup!$J$13:$J$212,I758)=0),AND(J758&lt;&gt;"",COUNTIFS(Setup!$K$13:$K$212,J758)=0),AND(K758&lt;&gt;"",COUNTIFS(Setup!$L$13:$L$212,K758)=0),AND(L758&lt;&gt;"",COUNTIFS(Setup!$M$13:$M$212,L758)=0),AND(M758&lt;&gt;"",COUNTIFS(Setup!$N$13:$N$212,M758)=0),AND(N758&lt;&gt;"",COUNTIFS(Setup!$O$13:$O$212,N758)=0),AND(O758&lt;&gt;"",COUNTIFS(Setup!$P$13:$P$212,O758)=0),AND(P758&lt;&gt;"",COUNTIFS(Setup!$Q$13:$Q$212,P758)=0),AND(V758&lt;&gt;"",COUNTIFS(Setup!$R$13:$R$212,V758)=0),AND(W758&lt;&gt;"",COUNTIFS(Setup!$R$13:$R$212,W758)=0),AND(X758&lt;&gt;"",COUNTIFS(Setup!$S$13:$S$212,X758)=0),AND(Y758&lt;&gt;"",COUNTIFS(Setup!$S$13:$S$212,Y758)=0),AND(Z758&lt;&gt;"",COUNTIFS(Setup!$T$13:$T$212,Z758)=0)),"Use listed categories",IF(J758="Pending","Confirm work-relatedness",IF(COUNTIFS($AI$9:$AI$1008,AI758,$C$9:$C$1008,"&lt;&gt;"&amp;C758)&gt;0,"Event dates disagree",IF(OR(AND(Q758&lt;&gt;"",OR(NOT(ISNUMBER(Q758)),Q758&lt;0)),AND(R758&lt;&gt;"",OR(NOT(ISNUMBER(R758)),R758&lt;0)),AND(S758&lt;&gt;"",OR(NOT(ISNUMBER(S758)),S758&lt;0))),"Check days / cost",IF(AND(I758="Lost time",OR(NOT(ISNUMBER(Q758)),Q758&lt;1)),"Enter lost days",IF(AND(I758="Restricted / modified work",OR(NOT(ISNUMBER(R758)),R758&lt;1)),"Enter restricted days",IF(AND(Z758="Closed",NOT(ISNUMBER(AB758))),"Enter closure date",IF(AND(ISNUMBER(AB758),OR(AB758&lt;C758,AB758&gt;TODAY())),"Check closure date","Ready"))))))))))))))</f>
        <v/>
      </c>
    </row>
    <row r="759" spans="1:37" ht="24.95" customHeight="1">
      <c r="A759" s="17"/>
      <c r="B759" s="17"/>
      <c r="C759" s="18"/>
      <c r="D759" s="19"/>
      <c r="E759" s="20"/>
      <c r="F759" s="20"/>
      <c r="G759" s="20"/>
      <c r="H759" s="20"/>
      <c r="I759" s="20"/>
      <c r="J759" s="20"/>
      <c r="K759" s="20"/>
      <c r="L759" s="20"/>
      <c r="M759" s="20"/>
      <c r="N759" s="20"/>
      <c r="O759" s="20"/>
      <c r="P759" s="20"/>
      <c r="Q759" s="21"/>
      <c r="R759" s="21"/>
      <c r="S759" s="22"/>
      <c r="T759" s="20"/>
      <c r="U759" s="20"/>
      <c r="V759" s="20"/>
      <c r="W759" s="20"/>
      <c r="X759" s="20"/>
      <c r="Y759" s="20"/>
      <c r="Z759" s="20"/>
      <c r="AA759" s="20"/>
      <c r="AB759" s="18"/>
      <c r="AC759" s="20"/>
      <c r="AD759" s="15" t="str">
        <f t="shared" si="66"/>
        <v/>
      </c>
      <c r="AE759" s="16" t="str">
        <f t="shared" si="67"/>
        <v/>
      </c>
      <c r="AF759" s="15" t="str">
        <f t="shared" si="68"/>
        <v/>
      </c>
      <c r="AG759" s="15">
        <f t="shared" si="69"/>
        <v>0</v>
      </c>
      <c r="AH759" s="15">
        <f t="shared" si="70"/>
        <v>0</v>
      </c>
      <c r="AI759" s="15" t="str">
        <f t="shared" si="71"/>
        <v/>
      </c>
      <c r="AJ759" s="15" t="str">
        <f>IF(AI759="","",IF(COUNTIFS($AI$9:AI759,AI759)=1,1,0))</f>
        <v/>
      </c>
      <c r="AK759" s="15" t="str">
        <f ca="1">IF(COUNTA(A759:AC759)=0,"",IF(OR(NOT(ISNUMBER(C759)),C759&lt;1),"Missing / invalid date",IF(A759="","Missing case ID",IF(COUNTIFS($A$9:$A$1008,A759)&gt;1,"Duplicate case ID",IF(C759&gt;TODAY(),"Future incident date",IF(OR(E759="",F759="",G759="",H759="",I759="",J759=""),"Complete required fields",IF(OR(AND(E759&lt;&gt;"",COUNTIFS(Setup!$F$13:$F$212,E759)=0),AND(F759&lt;&gt;"",COUNTIFS(Setup!$G$13:$G$212,F759)=0),AND(G759&lt;&gt;"",COUNTIFS(Setup!$H$13:$H$212,G759)=0),AND(H759&lt;&gt;"",COUNTIFS(Setup!$I$13:$I$212,H759)=0),AND(I759&lt;&gt;"",COUNTIFS(Setup!$J$13:$J$212,I759)=0),AND(J759&lt;&gt;"",COUNTIFS(Setup!$K$13:$K$212,J759)=0),AND(K759&lt;&gt;"",COUNTIFS(Setup!$L$13:$L$212,K759)=0),AND(L759&lt;&gt;"",COUNTIFS(Setup!$M$13:$M$212,L759)=0),AND(M759&lt;&gt;"",COUNTIFS(Setup!$N$13:$N$212,M759)=0),AND(N759&lt;&gt;"",COUNTIFS(Setup!$O$13:$O$212,N759)=0),AND(O759&lt;&gt;"",COUNTIFS(Setup!$P$13:$P$212,O759)=0),AND(P759&lt;&gt;"",COUNTIFS(Setup!$Q$13:$Q$212,P759)=0),AND(V759&lt;&gt;"",COUNTIFS(Setup!$R$13:$R$212,V759)=0),AND(W759&lt;&gt;"",COUNTIFS(Setup!$R$13:$R$212,W759)=0),AND(X759&lt;&gt;"",COUNTIFS(Setup!$S$13:$S$212,X759)=0),AND(Y759&lt;&gt;"",COUNTIFS(Setup!$S$13:$S$212,Y759)=0),AND(Z759&lt;&gt;"",COUNTIFS(Setup!$T$13:$T$212,Z759)=0)),"Use listed categories",IF(J759="Pending","Confirm work-relatedness",IF(COUNTIFS($AI$9:$AI$1008,AI759,$C$9:$C$1008,"&lt;&gt;"&amp;C759)&gt;0,"Event dates disagree",IF(OR(AND(Q759&lt;&gt;"",OR(NOT(ISNUMBER(Q759)),Q759&lt;0)),AND(R759&lt;&gt;"",OR(NOT(ISNUMBER(R759)),R759&lt;0)),AND(S759&lt;&gt;"",OR(NOT(ISNUMBER(S759)),S759&lt;0))),"Check days / cost",IF(AND(I759="Lost time",OR(NOT(ISNUMBER(Q759)),Q759&lt;1)),"Enter lost days",IF(AND(I759="Restricted / modified work",OR(NOT(ISNUMBER(R759)),R759&lt;1)),"Enter restricted days",IF(AND(Z759="Closed",NOT(ISNUMBER(AB759))),"Enter closure date",IF(AND(ISNUMBER(AB759),OR(AB759&lt;C759,AB759&gt;TODAY())),"Check closure date","Ready"))))))))))))))</f>
        <v/>
      </c>
    </row>
    <row r="760" spans="1:37" ht="24.95" customHeight="1">
      <c r="A760" s="23"/>
      <c r="B760" s="23"/>
      <c r="C760" s="24"/>
      <c r="D760" s="25"/>
      <c r="E760" s="26"/>
      <c r="F760" s="26"/>
      <c r="G760" s="26"/>
      <c r="H760" s="26"/>
      <c r="I760" s="26"/>
      <c r="J760" s="26"/>
      <c r="K760" s="26"/>
      <c r="L760" s="26"/>
      <c r="M760" s="26"/>
      <c r="N760" s="26"/>
      <c r="O760" s="26"/>
      <c r="P760" s="26"/>
      <c r="Q760" s="27"/>
      <c r="R760" s="27"/>
      <c r="S760" s="28"/>
      <c r="T760" s="26"/>
      <c r="U760" s="26"/>
      <c r="V760" s="26"/>
      <c r="W760" s="26"/>
      <c r="X760" s="26"/>
      <c r="Y760" s="26"/>
      <c r="Z760" s="26"/>
      <c r="AA760" s="26"/>
      <c r="AB760" s="24"/>
      <c r="AC760" s="26"/>
      <c r="AD760" s="15" t="str">
        <f t="shared" si="66"/>
        <v/>
      </c>
      <c r="AE760" s="16" t="str">
        <f t="shared" si="67"/>
        <v/>
      </c>
      <c r="AF760" s="15" t="str">
        <f t="shared" si="68"/>
        <v/>
      </c>
      <c r="AG760" s="15">
        <f t="shared" si="69"/>
        <v>0</v>
      </c>
      <c r="AH760" s="15">
        <f t="shared" si="70"/>
        <v>0</v>
      </c>
      <c r="AI760" s="15" t="str">
        <f t="shared" si="71"/>
        <v/>
      </c>
      <c r="AJ760" s="15" t="str">
        <f>IF(AI760="","",IF(COUNTIFS($AI$9:AI760,AI760)=1,1,0))</f>
        <v/>
      </c>
      <c r="AK760" s="15" t="str">
        <f ca="1">IF(COUNTA(A760:AC760)=0,"",IF(OR(NOT(ISNUMBER(C760)),C760&lt;1),"Missing / invalid date",IF(A760="","Missing case ID",IF(COUNTIFS($A$9:$A$1008,A760)&gt;1,"Duplicate case ID",IF(C760&gt;TODAY(),"Future incident date",IF(OR(E760="",F760="",G760="",H760="",I760="",J760=""),"Complete required fields",IF(OR(AND(E760&lt;&gt;"",COUNTIFS(Setup!$F$13:$F$212,E760)=0),AND(F760&lt;&gt;"",COUNTIFS(Setup!$G$13:$G$212,F760)=0),AND(G760&lt;&gt;"",COUNTIFS(Setup!$H$13:$H$212,G760)=0),AND(H760&lt;&gt;"",COUNTIFS(Setup!$I$13:$I$212,H760)=0),AND(I760&lt;&gt;"",COUNTIFS(Setup!$J$13:$J$212,I760)=0),AND(J760&lt;&gt;"",COUNTIFS(Setup!$K$13:$K$212,J760)=0),AND(K760&lt;&gt;"",COUNTIFS(Setup!$L$13:$L$212,K760)=0),AND(L760&lt;&gt;"",COUNTIFS(Setup!$M$13:$M$212,L760)=0),AND(M760&lt;&gt;"",COUNTIFS(Setup!$N$13:$N$212,M760)=0),AND(N760&lt;&gt;"",COUNTIFS(Setup!$O$13:$O$212,N760)=0),AND(O760&lt;&gt;"",COUNTIFS(Setup!$P$13:$P$212,O760)=0),AND(P760&lt;&gt;"",COUNTIFS(Setup!$Q$13:$Q$212,P760)=0),AND(V760&lt;&gt;"",COUNTIFS(Setup!$R$13:$R$212,V760)=0),AND(W760&lt;&gt;"",COUNTIFS(Setup!$R$13:$R$212,W760)=0),AND(X760&lt;&gt;"",COUNTIFS(Setup!$S$13:$S$212,X760)=0),AND(Y760&lt;&gt;"",COUNTIFS(Setup!$S$13:$S$212,Y760)=0),AND(Z760&lt;&gt;"",COUNTIFS(Setup!$T$13:$T$212,Z760)=0)),"Use listed categories",IF(J760="Pending","Confirm work-relatedness",IF(COUNTIFS($AI$9:$AI$1008,AI760,$C$9:$C$1008,"&lt;&gt;"&amp;C760)&gt;0,"Event dates disagree",IF(OR(AND(Q760&lt;&gt;"",OR(NOT(ISNUMBER(Q760)),Q760&lt;0)),AND(R760&lt;&gt;"",OR(NOT(ISNUMBER(R760)),R760&lt;0)),AND(S760&lt;&gt;"",OR(NOT(ISNUMBER(S760)),S760&lt;0))),"Check days / cost",IF(AND(I760="Lost time",OR(NOT(ISNUMBER(Q760)),Q760&lt;1)),"Enter lost days",IF(AND(I760="Restricted / modified work",OR(NOT(ISNUMBER(R760)),R760&lt;1)),"Enter restricted days",IF(AND(Z760="Closed",NOT(ISNUMBER(AB760))),"Enter closure date",IF(AND(ISNUMBER(AB760),OR(AB760&lt;C760,AB760&gt;TODAY())),"Check closure date","Ready"))))))))))))))</f>
        <v/>
      </c>
    </row>
    <row r="761" spans="1:37" ht="24.95" customHeight="1">
      <c r="A761" s="17"/>
      <c r="B761" s="17"/>
      <c r="C761" s="18"/>
      <c r="D761" s="19"/>
      <c r="E761" s="20"/>
      <c r="F761" s="20"/>
      <c r="G761" s="20"/>
      <c r="H761" s="20"/>
      <c r="I761" s="20"/>
      <c r="J761" s="20"/>
      <c r="K761" s="20"/>
      <c r="L761" s="20"/>
      <c r="M761" s="20"/>
      <c r="N761" s="20"/>
      <c r="O761" s="20"/>
      <c r="P761" s="20"/>
      <c r="Q761" s="21"/>
      <c r="R761" s="21"/>
      <c r="S761" s="22"/>
      <c r="T761" s="20"/>
      <c r="U761" s="20"/>
      <c r="V761" s="20"/>
      <c r="W761" s="20"/>
      <c r="X761" s="20"/>
      <c r="Y761" s="20"/>
      <c r="Z761" s="20"/>
      <c r="AA761" s="20"/>
      <c r="AB761" s="18"/>
      <c r="AC761" s="20"/>
      <c r="AD761" s="15" t="str">
        <f t="shared" si="66"/>
        <v/>
      </c>
      <c r="AE761" s="16" t="str">
        <f t="shared" si="67"/>
        <v/>
      </c>
      <c r="AF761" s="15" t="str">
        <f t="shared" si="68"/>
        <v/>
      </c>
      <c r="AG761" s="15">
        <f t="shared" si="69"/>
        <v>0</v>
      </c>
      <c r="AH761" s="15">
        <f t="shared" si="70"/>
        <v>0</v>
      </c>
      <c r="AI761" s="15" t="str">
        <f t="shared" si="71"/>
        <v/>
      </c>
      <c r="AJ761" s="15" t="str">
        <f>IF(AI761="","",IF(COUNTIFS($AI$9:AI761,AI761)=1,1,0))</f>
        <v/>
      </c>
      <c r="AK761" s="15" t="str">
        <f ca="1">IF(COUNTA(A761:AC761)=0,"",IF(OR(NOT(ISNUMBER(C761)),C761&lt;1),"Missing / invalid date",IF(A761="","Missing case ID",IF(COUNTIFS($A$9:$A$1008,A761)&gt;1,"Duplicate case ID",IF(C761&gt;TODAY(),"Future incident date",IF(OR(E761="",F761="",G761="",H761="",I761="",J761=""),"Complete required fields",IF(OR(AND(E761&lt;&gt;"",COUNTIFS(Setup!$F$13:$F$212,E761)=0),AND(F761&lt;&gt;"",COUNTIFS(Setup!$G$13:$G$212,F761)=0),AND(G761&lt;&gt;"",COUNTIFS(Setup!$H$13:$H$212,G761)=0),AND(H761&lt;&gt;"",COUNTIFS(Setup!$I$13:$I$212,H761)=0),AND(I761&lt;&gt;"",COUNTIFS(Setup!$J$13:$J$212,I761)=0),AND(J761&lt;&gt;"",COUNTIFS(Setup!$K$13:$K$212,J761)=0),AND(K761&lt;&gt;"",COUNTIFS(Setup!$L$13:$L$212,K761)=0),AND(L761&lt;&gt;"",COUNTIFS(Setup!$M$13:$M$212,L761)=0),AND(M761&lt;&gt;"",COUNTIFS(Setup!$N$13:$N$212,M761)=0),AND(N761&lt;&gt;"",COUNTIFS(Setup!$O$13:$O$212,N761)=0),AND(O761&lt;&gt;"",COUNTIFS(Setup!$P$13:$P$212,O761)=0),AND(P761&lt;&gt;"",COUNTIFS(Setup!$Q$13:$Q$212,P761)=0),AND(V761&lt;&gt;"",COUNTIFS(Setup!$R$13:$R$212,V761)=0),AND(W761&lt;&gt;"",COUNTIFS(Setup!$R$13:$R$212,W761)=0),AND(X761&lt;&gt;"",COUNTIFS(Setup!$S$13:$S$212,X761)=0),AND(Y761&lt;&gt;"",COUNTIFS(Setup!$S$13:$S$212,Y761)=0),AND(Z761&lt;&gt;"",COUNTIFS(Setup!$T$13:$T$212,Z761)=0)),"Use listed categories",IF(J761="Pending","Confirm work-relatedness",IF(COUNTIFS($AI$9:$AI$1008,AI761,$C$9:$C$1008,"&lt;&gt;"&amp;C761)&gt;0,"Event dates disagree",IF(OR(AND(Q761&lt;&gt;"",OR(NOT(ISNUMBER(Q761)),Q761&lt;0)),AND(R761&lt;&gt;"",OR(NOT(ISNUMBER(R761)),R761&lt;0)),AND(S761&lt;&gt;"",OR(NOT(ISNUMBER(S761)),S761&lt;0))),"Check days / cost",IF(AND(I761="Lost time",OR(NOT(ISNUMBER(Q761)),Q761&lt;1)),"Enter lost days",IF(AND(I761="Restricted / modified work",OR(NOT(ISNUMBER(R761)),R761&lt;1)),"Enter restricted days",IF(AND(Z761="Closed",NOT(ISNUMBER(AB761))),"Enter closure date",IF(AND(ISNUMBER(AB761),OR(AB761&lt;C761,AB761&gt;TODAY())),"Check closure date","Ready"))))))))))))))</f>
        <v/>
      </c>
    </row>
    <row r="762" spans="1:37" ht="24.95" customHeight="1">
      <c r="A762" s="23"/>
      <c r="B762" s="23"/>
      <c r="C762" s="24"/>
      <c r="D762" s="25"/>
      <c r="E762" s="26"/>
      <c r="F762" s="26"/>
      <c r="G762" s="26"/>
      <c r="H762" s="26"/>
      <c r="I762" s="26"/>
      <c r="J762" s="26"/>
      <c r="K762" s="26"/>
      <c r="L762" s="26"/>
      <c r="M762" s="26"/>
      <c r="N762" s="26"/>
      <c r="O762" s="26"/>
      <c r="P762" s="26"/>
      <c r="Q762" s="27"/>
      <c r="R762" s="27"/>
      <c r="S762" s="28"/>
      <c r="T762" s="26"/>
      <c r="U762" s="26"/>
      <c r="V762" s="26"/>
      <c r="W762" s="26"/>
      <c r="X762" s="26"/>
      <c r="Y762" s="26"/>
      <c r="Z762" s="26"/>
      <c r="AA762" s="26"/>
      <c r="AB762" s="24"/>
      <c r="AC762" s="26"/>
      <c r="AD762" s="15" t="str">
        <f t="shared" si="66"/>
        <v/>
      </c>
      <c r="AE762" s="16" t="str">
        <f t="shared" si="67"/>
        <v/>
      </c>
      <c r="AF762" s="15" t="str">
        <f t="shared" si="68"/>
        <v/>
      </c>
      <c r="AG762" s="15">
        <f t="shared" si="69"/>
        <v>0</v>
      </c>
      <c r="AH762" s="15">
        <f t="shared" si="70"/>
        <v>0</v>
      </c>
      <c r="AI762" s="15" t="str">
        <f t="shared" si="71"/>
        <v/>
      </c>
      <c r="AJ762" s="15" t="str">
        <f>IF(AI762="","",IF(COUNTIFS($AI$9:AI762,AI762)=1,1,0))</f>
        <v/>
      </c>
      <c r="AK762" s="15" t="str">
        <f ca="1">IF(COUNTA(A762:AC762)=0,"",IF(OR(NOT(ISNUMBER(C762)),C762&lt;1),"Missing / invalid date",IF(A762="","Missing case ID",IF(COUNTIFS($A$9:$A$1008,A762)&gt;1,"Duplicate case ID",IF(C762&gt;TODAY(),"Future incident date",IF(OR(E762="",F762="",G762="",H762="",I762="",J762=""),"Complete required fields",IF(OR(AND(E762&lt;&gt;"",COUNTIFS(Setup!$F$13:$F$212,E762)=0),AND(F762&lt;&gt;"",COUNTIFS(Setup!$G$13:$G$212,F762)=0),AND(G762&lt;&gt;"",COUNTIFS(Setup!$H$13:$H$212,G762)=0),AND(H762&lt;&gt;"",COUNTIFS(Setup!$I$13:$I$212,H762)=0),AND(I762&lt;&gt;"",COUNTIFS(Setup!$J$13:$J$212,I762)=0),AND(J762&lt;&gt;"",COUNTIFS(Setup!$K$13:$K$212,J762)=0),AND(K762&lt;&gt;"",COUNTIFS(Setup!$L$13:$L$212,K762)=0),AND(L762&lt;&gt;"",COUNTIFS(Setup!$M$13:$M$212,L762)=0),AND(M762&lt;&gt;"",COUNTIFS(Setup!$N$13:$N$212,M762)=0),AND(N762&lt;&gt;"",COUNTIFS(Setup!$O$13:$O$212,N762)=0),AND(O762&lt;&gt;"",COUNTIFS(Setup!$P$13:$P$212,O762)=0),AND(P762&lt;&gt;"",COUNTIFS(Setup!$Q$13:$Q$212,P762)=0),AND(V762&lt;&gt;"",COUNTIFS(Setup!$R$13:$R$212,V762)=0),AND(W762&lt;&gt;"",COUNTIFS(Setup!$R$13:$R$212,W762)=0),AND(X762&lt;&gt;"",COUNTIFS(Setup!$S$13:$S$212,X762)=0),AND(Y762&lt;&gt;"",COUNTIFS(Setup!$S$13:$S$212,Y762)=0),AND(Z762&lt;&gt;"",COUNTIFS(Setup!$T$13:$T$212,Z762)=0)),"Use listed categories",IF(J762="Pending","Confirm work-relatedness",IF(COUNTIFS($AI$9:$AI$1008,AI762,$C$9:$C$1008,"&lt;&gt;"&amp;C762)&gt;0,"Event dates disagree",IF(OR(AND(Q762&lt;&gt;"",OR(NOT(ISNUMBER(Q762)),Q762&lt;0)),AND(R762&lt;&gt;"",OR(NOT(ISNUMBER(R762)),R762&lt;0)),AND(S762&lt;&gt;"",OR(NOT(ISNUMBER(S762)),S762&lt;0))),"Check days / cost",IF(AND(I762="Lost time",OR(NOT(ISNUMBER(Q762)),Q762&lt;1)),"Enter lost days",IF(AND(I762="Restricted / modified work",OR(NOT(ISNUMBER(R762)),R762&lt;1)),"Enter restricted days",IF(AND(Z762="Closed",NOT(ISNUMBER(AB762))),"Enter closure date",IF(AND(ISNUMBER(AB762),OR(AB762&lt;C762,AB762&gt;TODAY())),"Check closure date","Ready"))))))))))))))</f>
        <v/>
      </c>
    </row>
    <row r="763" spans="1:37" ht="24.95" customHeight="1">
      <c r="A763" s="17"/>
      <c r="B763" s="17"/>
      <c r="C763" s="18"/>
      <c r="D763" s="19"/>
      <c r="E763" s="20"/>
      <c r="F763" s="20"/>
      <c r="G763" s="20"/>
      <c r="H763" s="20"/>
      <c r="I763" s="20"/>
      <c r="J763" s="20"/>
      <c r="K763" s="20"/>
      <c r="L763" s="20"/>
      <c r="M763" s="20"/>
      <c r="N763" s="20"/>
      <c r="O763" s="20"/>
      <c r="P763" s="20"/>
      <c r="Q763" s="21"/>
      <c r="R763" s="21"/>
      <c r="S763" s="22"/>
      <c r="T763" s="20"/>
      <c r="U763" s="20"/>
      <c r="V763" s="20"/>
      <c r="W763" s="20"/>
      <c r="X763" s="20"/>
      <c r="Y763" s="20"/>
      <c r="Z763" s="20"/>
      <c r="AA763" s="20"/>
      <c r="AB763" s="18"/>
      <c r="AC763" s="20"/>
      <c r="AD763" s="15" t="str">
        <f t="shared" si="66"/>
        <v/>
      </c>
      <c r="AE763" s="16" t="str">
        <f t="shared" si="67"/>
        <v/>
      </c>
      <c r="AF763" s="15" t="str">
        <f t="shared" si="68"/>
        <v/>
      </c>
      <c r="AG763" s="15">
        <f t="shared" si="69"/>
        <v>0</v>
      </c>
      <c r="AH763" s="15">
        <f t="shared" si="70"/>
        <v>0</v>
      </c>
      <c r="AI763" s="15" t="str">
        <f t="shared" si="71"/>
        <v/>
      </c>
      <c r="AJ763" s="15" t="str">
        <f>IF(AI763="","",IF(COUNTIFS($AI$9:AI763,AI763)=1,1,0))</f>
        <v/>
      </c>
      <c r="AK763" s="15" t="str">
        <f ca="1">IF(COUNTA(A763:AC763)=0,"",IF(OR(NOT(ISNUMBER(C763)),C763&lt;1),"Missing / invalid date",IF(A763="","Missing case ID",IF(COUNTIFS($A$9:$A$1008,A763)&gt;1,"Duplicate case ID",IF(C763&gt;TODAY(),"Future incident date",IF(OR(E763="",F763="",G763="",H763="",I763="",J763=""),"Complete required fields",IF(OR(AND(E763&lt;&gt;"",COUNTIFS(Setup!$F$13:$F$212,E763)=0),AND(F763&lt;&gt;"",COUNTIFS(Setup!$G$13:$G$212,F763)=0),AND(G763&lt;&gt;"",COUNTIFS(Setup!$H$13:$H$212,G763)=0),AND(H763&lt;&gt;"",COUNTIFS(Setup!$I$13:$I$212,H763)=0),AND(I763&lt;&gt;"",COUNTIFS(Setup!$J$13:$J$212,I763)=0),AND(J763&lt;&gt;"",COUNTIFS(Setup!$K$13:$K$212,J763)=0),AND(K763&lt;&gt;"",COUNTIFS(Setup!$L$13:$L$212,K763)=0),AND(L763&lt;&gt;"",COUNTIFS(Setup!$M$13:$M$212,L763)=0),AND(M763&lt;&gt;"",COUNTIFS(Setup!$N$13:$N$212,M763)=0),AND(N763&lt;&gt;"",COUNTIFS(Setup!$O$13:$O$212,N763)=0),AND(O763&lt;&gt;"",COUNTIFS(Setup!$P$13:$P$212,O763)=0),AND(P763&lt;&gt;"",COUNTIFS(Setup!$Q$13:$Q$212,P763)=0),AND(V763&lt;&gt;"",COUNTIFS(Setup!$R$13:$R$212,V763)=0),AND(W763&lt;&gt;"",COUNTIFS(Setup!$R$13:$R$212,W763)=0),AND(X763&lt;&gt;"",COUNTIFS(Setup!$S$13:$S$212,X763)=0),AND(Y763&lt;&gt;"",COUNTIFS(Setup!$S$13:$S$212,Y763)=0),AND(Z763&lt;&gt;"",COUNTIFS(Setup!$T$13:$T$212,Z763)=0)),"Use listed categories",IF(J763="Pending","Confirm work-relatedness",IF(COUNTIFS($AI$9:$AI$1008,AI763,$C$9:$C$1008,"&lt;&gt;"&amp;C763)&gt;0,"Event dates disagree",IF(OR(AND(Q763&lt;&gt;"",OR(NOT(ISNUMBER(Q763)),Q763&lt;0)),AND(R763&lt;&gt;"",OR(NOT(ISNUMBER(R763)),R763&lt;0)),AND(S763&lt;&gt;"",OR(NOT(ISNUMBER(S763)),S763&lt;0))),"Check days / cost",IF(AND(I763="Lost time",OR(NOT(ISNUMBER(Q763)),Q763&lt;1)),"Enter lost days",IF(AND(I763="Restricted / modified work",OR(NOT(ISNUMBER(R763)),R763&lt;1)),"Enter restricted days",IF(AND(Z763="Closed",NOT(ISNUMBER(AB763))),"Enter closure date",IF(AND(ISNUMBER(AB763),OR(AB763&lt;C763,AB763&gt;TODAY())),"Check closure date","Ready"))))))))))))))</f>
        <v/>
      </c>
    </row>
    <row r="764" spans="1:37" ht="24.95" customHeight="1">
      <c r="A764" s="23"/>
      <c r="B764" s="23"/>
      <c r="C764" s="24"/>
      <c r="D764" s="25"/>
      <c r="E764" s="26"/>
      <c r="F764" s="26"/>
      <c r="G764" s="26"/>
      <c r="H764" s="26"/>
      <c r="I764" s="26"/>
      <c r="J764" s="26"/>
      <c r="K764" s="26"/>
      <c r="L764" s="26"/>
      <c r="M764" s="26"/>
      <c r="N764" s="26"/>
      <c r="O764" s="26"/>
      <c r="P764" s="26"/>
      <c r="Q764" s="27"/>
      <c r="R764" s="27"/>
      <c r="S764" s="28"/>
      <c r="T764" s="26"/>
      <c r="U764" s="26"/>
      <c r="V764" s="26"/>
      <c r="W764" s="26"/>
      <c r="X764" s="26"/>
      <c r="Y764" s="26"/>
      <c r="Z764" s="26"/>
      <c r="AA764" s="26"/>
      <c r="AB764" s="24"/>
      <c r="AC764" s="26"/>
      <c r="AD764" s="15" t="str">
        <f t="shared" si="66"/>
        <v/>
      </c>
      <c r="AE764" s="16" t="str">
        <f t="shared" si="67"/>
        <v/>
      </c>
      <c r="AF764" s="15" t="str">
        <f t="shared" si="68"/>
        <v/>
      </c>
      <c r="AG764" s="15">
        <f t="shared" si="69"/>
        <v>0</v>
      </c>
      <c r="AH764" s="15">
        <f t="shared" si="70"/>
        <v>0</v>
      </c>
      <c r="AI764" s="15" t="str">
        <f t="shared" si="71"/>
        <v/>
      </c>
      <c r="AJ764" s="15" t="str">
        <f>IF(AI764="","",IF(COUNTIFS($AI$9:AI764,AI764)=1,1,0))</f>
        <v/>
      </c>
      <c r="AK764" s="15" t="str">
        <f ca="1">IF(COUNTA(A764:AC764)=0,"",IF(OR(NOT(ISNUMBER(C764)),C764&lt;1),"Missing / invalid date",IF(A764="","Missing case ID",IF(COUNTIFS($A$9:$A$1008,A764)&gt;1,"Duplicate case ID",IF(C764&gt;TODAY(),"Future incident date",IF(OR(E764="",F764="",G764="",H764="",I764="",J764=""),"Complete required fields",IF(OR(AND(E764&lt;&gt;"",COUNTIFS(Setup!$F$13:$F$212,E764)=0),AND(F764&lt;&gt;"",COUNTIFS(Setup!$G$13:$G$212,F764)=0),AND(G764&lt;&gt;"",COUNTIFS(Setup!$H$13:$H$212,G764)=0),AND(H764&lt;&gt;"",COUNTIFS(Setup!$I$13:$I$212,H764)=0),AND(I764&lt;&gt;"",COUNTIFS(Setup!$J$13:$J$212,I764)=0),AND(J764&lt;&gt;"",COUNTIFS(Setup!$K$13:$K$212,J764)=0),AND(K764&lt;&gt;"",COUNTIFS(Setup!$L$13:$L$212,K764)=0),AND(L764&lt;&gt;"",COUNTIFS(Setup!$M$13:$M$212,L764)=0),AND(M764&lt;&gt;"",COUNTIFS(Setup!$N$13:$N$212,M764)=0),AND(N764&lt;&gt;"",COUNTIFS(Setup!$O$13:$O$212,N764)=0),AND(O764&lt;&gt;"",COUNTIFS(Setup!$P$13:$P$212,O764)=0),AND(P764&lt;&gt;"",COUNTIFS(Setup!$Q$13:$Q$212,P764)=0),AND(V764&lt;&gt;"",COUNTIFS(Setup!$R$13:$R$212,V764)=0),AND(W764&lt;&gt;"",COUNTIFS(Setup!$R$13:$R$212,W764)=0),AND(X764&lt;&gt;"",COUNTIFS(Setup!$S$13:$S$212,X764)=0),AND(Y764&lt;&gt;"",COUNTIFS(Setup!$S$13:$S$212,Y764)=0),AND(Z764&lt;&gt;"",COUNTIFS(Setup!$T$13:$T$212,Z764)=0)),"Use listed categories",IF(J764="Pending","Confirm work-relatedness",IF(COUNTIFS($AI$9:$AI$1008,AI764,$C$9:$C$1008,"&lt;&gt;"&amp;C764)&gt;0,"Event dates disagree",IF(OR(AND(Q764&lt;&gt;"",OR(NOT(ISNUMBER(Q764)),Q764&lt;0)),AND(R764&lt;&gt;"",OR(NOT(ISNUMBER(R764)),R764&lt;0)),AND(S764&lt;&gt;"",OR(NOT(ISNUMBER(S764)),S764&lt;0))),"Check days / cost",IF(AND(I764="Lost time",OR(NOT(ISNUMBER(Q764)),Q764&lt;1)),"Enter lost days",IF(AND(I764="Restricted / modified work",OR(NOT(ISNUMBER(R764)),R764&lt;1)),"Enter restricted days",IF(AND(Z764="Closed",NOT(ISNUMBER(AB764))),"Enter closure date",IF(AND(ISNUMBER(AB764),OR(AB764&lt;C764,AB764&gt;TODAY())),"Check closure date","Ready"))))))))))))))</f>
        <v/>
      </c>
    </row>
    <row r="765" spans="1:37" ht="24.95" customHeight="1">
      <c r="A765" s="17"/>
      <c r="B765" s="17"/>
      <c r="C765" s="18"/>
      <c r="D765" s="19"/>
      <c r="E765" s="20"/>
      <c r="F765" s="20"/>
      <c r="G765" s="20"/>
      <c r="H765" s="20"/>
      <c r="I765" s="20"/>
      <c r="J765" s="20"/>
      <c r="K765" s="20"/>
      <c r="L765" s="20"/>
      <c r="M765" s="20"/>
      <c r="N765" s="20"/>
      <c r="O765" s="20"/>
      <c r="P765" s="20"/>
      <c r="Q765" s="21"/>
      <c r="R765" s="21"/>
      <c r="S765" s="22"/>
      <c r="T765" s="20"/>
      <c r="U765" s="20"/>
      <c r="V765" s="20"/>
      <c r="W765" s="20"/>
      <c r="X765" s="20"/>
      <c r="Y765" s="20"/>
      <c r="Z765" s="20"/>
      <c r="AA765" s="20"/>
      <c r="AB765" s="18"/>
      <c r="AC765" s="20"/>
      <c r="AD765" s="15" t="str">
        <f t="shared" si="66"/>
        <v/>
      </c>
      <c r="AE765" s="16" t="str">
        <f t="shared" si="67"/>
        <v/>
      </c>
      <c r="AF765" s="15" t="str">
        <f t="shared" si="68"/>
        <v/>
      </c>
      <c r="AG765" s="15">
        <f t="shared" si="69"/>
        <v>0</v>
      </c>
      <c r="AH765" s="15">
        <f t="shared" si="70"/>
        <v>0</v>
      </c>
      <c r="AI765" s="15" t="str">
        <f t="shared" si="71"/>
        <v/>
      </c>
      <c r="AJ765" s="15" t="str">
        <f>IF(AI765="","",IF(COUNTIFS($AI$9:AI765,AI765)=1,1,0))</f>
        <v/>
      </c>
      <c r="AK765" s="15" t="str">
        <f ca="1">IF(COUNTA(A765:AC765)=0,"",IF(OR(NOT(ISNUMBER(C765)),C765&lt;1),"Missing / invalid date",IF(A765="","Missing case ID",IF(COUNTIFS($A$9:$A$1008,A765)&gt;1,"Duplicate case ID",IF(C765&gt;TODAY(),"Future incident date",IF(OR(E765="",F765="",G765="",H765="",I765="",J765=""),"Complete required fields",IF(OR(AND(E765&lt;&gt;"",COUNTIFS(Setup!$F$13:$F$212,E765)=0),AND(F765&lt;&gt;"",COUNTIFS(Setup!$G$13:$G$212,F765)=0),AND(G765&lt;&gt;"",COUNTIFS(Setup!$H$13:$H$212,G765)=0),AND(H765&lt;&gt;"",COUNTIFS(Setup!$I$13:$I$212,H765)=0),AND(I765&lt;&gt;"",COUNTIFS(Setup!$J$13:$J$212,I765)=0),AND(J765&lt;&gt;"",COUNTIFS(Setup!$K$13:$K$212,J765)=0),AND(K765&lt;&gt;"",COUNTIFS(Setup!$L$13:$L$212,K765)=0),AND(L765&lt;&gt;"",COUNTIFS(Setup!$M$13:$M$212,L765)=0),AND(M765&lt;&gt;"",COUNTIFS(Setup!$N$13:$N$212,M765)=0),AND(N765&lt;&gt;"",COUNTIFS(Setup!$O$13:$O$212,N765)=0),AND(O765&lt;&gt;"",COUNTIFS(Setup!$P$13:$P$212,O765)=0),AND(P765&lt;&gt;"",COUNTIFS(Setup!$Q$13:$Q$212,P765)=0),AND(V765&lt;&gt;"",COUNTIFS(Setup!$R$13:$R$212,V765)=0),AND(W765&lt;&gt;"",COUNTIFS(Setup!$R$13:$R$212,W765)=0),AND(X765&lt;&gt;"",COUNTIFS(Setup!$S$13:$S$212,X765)=0),AND(Y765&lt;&gt;"",COUNTIFS(Setup!$S$13:$S$212,Y765)=0),AND(Z765&lt;&gt;"",COUNTIFS(Setup!$T$13:$T$212,Z765)=0)),"Use listed categories",IF(J765="Pending","Confirm work-relatedness",IF(COUNTIFS($AI$9:$AI$1008,AI765,$C$9:$C$1008,"&lt;&gt;"&amp;C765)&gt;0,"Event dates disagree",IF(OR(AND(Q765&lt;&gt;"",OR(NOT(ISNUMBER(Q765)),Q765&lt;0)),AND(R765&lt;&gt;"",OR(NOT(ISNUMBER(R765)),R765&lt;0)),AND(S765&lt;&gt;"",OR(NOT(ISNUMBER(S765)),S765&lt;0))),"Check days / cost",IF(AND(I765="Lost time",OR(NOT(ISNUMBER(Q765)),Q765&lt;1)),"Enter lost days",IF(AND(I765="Restricted / modified work",OR(NOT(ISNUMBER(R765)),R765&lt;1)),"Enter restricted days",IF(AND(Z765="Closed",NOT(ISNUMBER(AB765))),"Enter closure date",IF(AND(ISNUMBER(AB765),OR(AB765&lt;C765,AB765&gt;TODAY())),"Check closure date","Ready"))))))))))))))</f>
        <v/>
      </c>
    </row>
    <row r="766" spans="1:37" ht="24.95" customHeight="1">
      <c r="A766" s="23"/>
      <c r="B766" s="23"/>
      <c r="C766" s="24"/>
      <c r="D766" s="25"/>
      <c r="E766" s="26"/>
      <c r="F766" s="26"/>
      <c r="G766" s="26"/>
      <c r="H766" s="26"/>
      <c r="I766" s="26"/>
      <c r="J766" s="26"/>
      <c r="K766" s="26"/>
      <c r="L766" s="26"/>
      <c r="M766" s="26"/>
      <c r="N766" s="26"/>
      <c r="O766" s="26"/>
      <c r="P766" s="26"/>
      <c r="Q766" s="27"/>
      <c r="R766" s="27"/>
      <c r="S766" s="28"/>
      <c r="T766" s="26"/>
      <c r="U766" s="26"/>
      <c r="V766" s="26"/>
      <c r="W766" s="26"/>
      <c r="X766" s="26"/>
      <c r="Y766" s="26"/>
      <c r="Z766" s="26"/>
      <c r="AA766" s="26"/>
      <c r="AB766" s="24"/>
      <c r="AC766" s="26"/>
      <c r="AD766" s="15" t="str">
        <f t="shared" si="66"/>
        <v/>
      </c>
      <c r="AE766" s="16" t="str">
        <f t="shared" si="67"/>
        <v/>
      </c>
      <c r="AF766" s="15" t="str">
        <f t="shared" si="68"/>
        <v/>
      </c>
      <c r="AG766" s="15">
        <f t="shared" si="69"/>
        <v>0</v>
      </c>
      <c r="AH766" s="15">
        <f t="shared" si="70"/>
        <v>0</v>
      </c>
      <c r="AI766" s="15" t="str">
        <f t="shared" si="71"/>
        <v/>
      </c>
      <c r="AJ766" s="15" t="str">
        <f>IF(AI766="","",IF(COUNTIFS($AI$9:AI766,AI766)=1,1,0))</f>
        <v/>
      </c>
      <c r="AK766" s="15" t="str">
        <f ca="1">IF(COUNTA(A766:AC766)=0,"",IF(OR(NOT(ISNUMBER(C766)),C766&lt;1),"Missing / invalid date",IF(A766="","Missing case ID",IF(COUNTIFS($A$9:$A$1008,A766)&gt;1,"Duplicate case ID",IF(C766&gt;TODAY(),"Future incident date",IF(OR(E766="",F766="",G766="",H766="",I766="",J766=""),"Complete required fields",IF(OR(AND(E766&lt;&gt;"",COUNTIFS(Setup!$F$13:$F$212,E766)=0),AND(F766&lt;&gt;"",COUNTIFS(Setup!$G$13:$G$212,F766)=0),AND(G766&lt;&gt;"",COUNTIFS(Setup!$H$13:$H$212,G766)=0),AND(H766&lt;&gt;"",COUNTIFS(Setup!$I$13:$I$212,H766)=0),AND(I766&lt;&gt;"",COUNTIFS(Setup!$J$13:$J$212,I766)=0),AND(J766&lt;&gt;"",COUNTIFS(Setup!$K$13:$K$212,J766)=0),AND(K766&lt;&gt;"",COUNTIFS(Setup!$L$13:$L$212,K766)=0),AND(L766&lt;&gt;"",COUNTIFS(Setup!$M$13:$M$212,L766)=0),AND(M766&lt;&gt;"",COUNTIFS(Setup!$N$13:$N$212,M766)=0),AND(N766&lt;&gt;"",COUNTIFS(Setup!$O$13:$O$212,N766)=0),AND(O766&lt;&gt;"",COUNTIFS(Setup!$P$13:$P$212,O766)=0),AND(P766&lt;&gt;"",COUNTIFS(Setup!$Q$13:$Q$212,P766)=0),AND(V766&lt;&gt;"",COUNTIFS(Setup!$R$13:$R$212,V766)=0),AND(W766&lt;&gt;"",COUNTIFS(Setup!$R$13:$R$212,W766)=0),AND(X766&lt;&gt;"",COUNTIFS(Setup!$S$13:$S$212,X766)=0),AND(Y766&lt;&gt;"",COUNTIFS(Setup!$S$13:$S$212,Y766)=0),AND(Z766&lt;&gt;"",COUNTIFS(Setup!$T$13:$T$212,Z766)=0)),"Use listed categories",IF(J766="Pending","Confirm work-relatedness",IF(COUNTIFS($AI$9:$AI$1008,AI766,$C$9:$C$1008,"&lt;&gt;"&amp;C766)&gt;0,"Event dates disagree",IF(OR(AND(Q766&lt;&gt;"",OR(NOT(ISNUMBER(Q766)),Q766&lt;0)),AND(R766&lt;&gt;"",OR(NOT(ISNUMBER(R766)),R766&lt;0)),AND(S766&lt;&gt;"",OR(NOT(ISNUMBER(S766)),S766&lt;0))),"Check days / cost",IF(AND(I766="Lost time",OR(NOT(ISNUMBER(Q766)),Q766&lt;1)),"Enter lost days",IF(AND(I766="Restricted / modified work",OR(NOT(ISNUMBER(R766)),R766&lt;1)),"Enter restricted days",IF(AND(Z766="Closed",NOT(ISNUMBER(AB766))),"Enter closure date",IF(AND(ISNUMBER(AB766),OR(AB766&lt;C766,AB766&gt;TODAY())),"Check closure date","Ready"))))))))))))))</f>
        <v/>
      </c>
    </row>
    <row r="767" spans="1:37" ht="24.95" customHeight="1">
      <c r="A767" s="17"/>
      <c r="B767" s="17"/>
      <c r="C767" s="18"/>
      <c r="D767" s="19"/>
      <c r="E767" s="20"/>
      <c r="F767" s="20"/>
      <c r="G767" s="20"/>
      <c r="H767" s="20"/>
      <c r="I767" s="20"/>
      <c r="J767" s="20"/>
      <c r="K767" s="20"/>
      <c r="L767" s="20"/>
      <c r="M767" s="20"/>
      <c r="N767" s="20"/>
      <c r="O767" s="20"/>
      <c r="P767" s="20"/>
      <c r="Q767" s="21"/>
      <c r="R767" s="21"/>
      <c r="S767" s="22"/>
      <c r="T767" s="20"/>
      <c r="U767" s="20"/>
      <c r="V767" s="20"/>
      <c r="W767" s="20"/>
      <c r="X767" s="20"/>
      <c r="Y767" s="20"/>
      <c r="Z767" s="20"/>
      <c r="AA767" s="20"/>
      <c r="AB767" s="18"/>
      <c r="AC767" s="20"/>
      <c r="AD767" s="15" t="str">
        <f t="shared" si="66"/>
        <v/>
      </c>
      <c r="AE767" s="16" t="str">
        <f t="shared" si="67"/>
        <v/>
      </c>
      <c r="AF767" s="15" t="str">
        <f t="shared" si="68"/>
        <v/>
      </c>
      <c r="AG767" s="15">
        <f t="shared" si="69"/>
        <v>0</v>
      </c>
      <c r="AH767" s="15">
        <f t="shared" si="70"/>
        <v>0</v>
      </c>
      <c r="AI767" s="15" t="str">
        <f t="shared" si="71"/>
        <v/>
      </c>
      <c r="AJ767" s="15" t="str">
        <f>IF(AI767="","",IF(COUNTIFS($AI$9:AI767,AI767)=1,1,0))</f>
        <v/>
      </c>
      <c r="AK767" s="15" t="str">
        <f ca="1">IF(COUNTA(A767:AC767)=0,"",IF(OR(NOT(ISNUMBER(C767)),C767&lt;1),"Missing / invalid date",IF(A767="","Missing case ID",IF(COUNTIFS($A$9:$A$1008,A767)&gt;1,"Duplicate case ID",IF(C767&gt;TODAY(),"Future incident date",IF(OR(E767="",F767="",G767="",H767="",I767="",J767=""),"Complete required fields",IF(OR(AND(E767&lt;&gt;"",COUNTIFS(Setup!$F$13:$F$212,E767)=0),AND(F767&lt;&gt;"",COUNTIFS(Setup!$G$13:$G$212,F767)=0),AND(G767&lt;&gt;"",COUNTIFS(Setup!$H$13:$H$212,G767)=0),AND(H767&lt;&gt;"",COUNTIFS(Setup!$I$13:$I$212,H767)=0),AND(I767&lt;&gt;"",COUNTIFS(Setup!$J$13:$J$212,I767)=0),AND(J767&lt;&gt;"",COUNTIFS(Setup!$K$13:$K$212,J767)=0),AND(K767&lt;&gt;"",COUNTIFS(Setup!$L$13:$L$212,K767)=0),AND(L767&lt;&gt;"",COUNTIFS(Setup!$M$13:$M$212,L767)=0),AND(M767&lt;&gt;"",COUNTIFS(Setup!$N$13:$N$212,M767)=0),AND(N767&lt;&gt;"",COUNTIFS(Setup!$O$13:$O$212,N767)=0),AND(O767&lt;&gt;"",COUNTIFS(Setup!$P$13:$P$212,O767)=0),AND(P767&lt;&gt;"",COUNTIFS(Setup!$Q$13:$Q$212,P767)=0),AND(V767&lt;&gt;"",COUNTIFS(Setup!$R$13:$R$212,V767)=0),AND(W767&lt;&gt;"",COUNTIFS(Setup!$R$13:$R$212,W767)=0),AND(X767&lt;&gt;"",COUNTIFS(Setup!$S$13:$S$212,X767)=0),AND(Y767&lt;&gt;"",COUNTIFS(Setup!$S$13:$S$212,Y767)=0),AND(Z767&lt;&gt;"",COUNTIFS(Setup!$T$13:$T$212,Z767)=0)),"Use listed categories",IF(J767="Pending","Confirm work-relatedness",IF(COUNTIFS($AI$9:$AI$1008,AI767,$C$9:$C$1008,"&lt;&gt;"&amp;C767)&gt;0,"Event dates disagree",IF(OR(AND(Q767&lt;&gt;"",OR(NOT(ISNUMBER(Q767)),Q767&lt;0)),AND(R767&lt;&gt;"",OR(NOT(ISNUMBER(R767)),R767&lt;0)),AND(S767&lt;&gt;"",OR(NOT(ISNUMBER(S767)),S767&lt;0))),"Check days / cost",IF(AND(I767="Lost time",OR(NOT(ISNUMBER(Q767)),Q767&lt;1)),"Enter lost days",IF(AND(I767="Restricted / modified work",OR(NOT(ISNUMBER(R767)),R767&lt;1)),"Enter restricted days",IF(AND(Z767="Closed",NOT(ISNUMBER(AB767))),"Enter closure date",IF(AND(ISNUMBER(AB767),OR(AB767&lt;C767,AB767&gt;TODAY())),"Check closure date","Ready"))))))))))))))</f>
        <v/>
      </c>
    </row>
    <row r="768" spans="1:37" ht="24.95" customHeight="1">
      <c r="A768" s="23"/>
      <c r="B768" s="23"/>
      <c r="C768" s="24"/>
      <c r="D768" s="25"/>
      <c r="E768" s="26"/>
      <c r="F768" s="26"/>
      <c r="G768" s="26"/>
      <c r="H768" s="26"/>
      <c r="I768" s="26"/>
      <c r="J768" s="26"/>
      <c r="K768" s="26"/>
      <c r="L768" s="26"/>
      <c r="M768" s="26"/>
      <c r="N768" s="26"/>
      <c r="O768" s="26"/>
      <c r="P768" s="26"/>
      <c r="Q768" s="27"/>
      <c r="R768" s="27"/>
      <c r="S768" s="28"/>
      <c r="T768" s="26"/>
      <c r="U768" s="26"/>
      <c r="V768" s="26"/>
      <c r="W768" s="26"/>
      <c r="X768" s="26"/>
      <c r="Y768" s="26"/>
      <c r="Z768" s="26"/>
      <c r="AA768" s="26"/>
      <c r="AB768" s="24"/>
      <c r="AC768" s="26"/>
      <c r="AD768" s="15" t="str">
        <f t="shared" si="66"/>
        <v/>
      </c>
      <c r="AE768" s="16" t="str">
        <f t="shared" si="67"/>
        <v/>
      </c>
      <c r="AF768" s="15" t="str">
        <f t="shared" si="68"/>
        <v/>
      </c>
      <c r="AG768" s="15">
        <f t="shared" si="69"/>
        <v>0</v>
      </c>
      <c r="AH768" s="15">
        <f t="shared" si="70"/>
        <v>0</v>
      </c>
      <c r="AI768" s="15" t="str">
        <f t="shared" si="71"/>
        <v/>
      </c>
      <c r="AJ768" s="15" t="str">
        <f>IF(AI768="","",IF(COUNTIFS($AI$9:AI768,AI768)=1,1,0))</f>
        <v/>
      </c>
      <c r="AK768" s="15" t="str">
        <f ca="1">IF(COUNTA(A768:AC768)=0,"",IF(OR(NOT(ISNUMBER(C768)),C768&lt;1),"Missing / invalid date",IF(A768="","Missing case ID",IF(COUNTIFS($A$9:$A$1008,A768)&gt;1,"Duplicate case ID",IF(C768&gt;TODAY(),"Future incident date",IF(OR(E768="",F768="",G768="",H768="",I768="",J768=""),"Complete required fields",IF(OR(AND(E768&lt;&gt;"",COUNTIFS(Setup!$F$13:$F$212,E768)=0),AND(F768&lt;&gt;"",COUNTIFS(Setup!$G$13:$G$212,F768)=0),AND(G768&lt;&gt;"",COUNTIFS(Setup!$H$13:$H$212,G768)=0),AND(H768&lt;&gt;"",COUNTIFS(Setup!$I$13:$I$212,H768)=0),AND(I768&lt;&gt;"",COUNTIFS(Setup!$J$13:$J$212,I768)=0),AND(J768&lt;&gt;"",COUNTIFS(Setup!$K$13:$K$212,J768)=0),AND(K768&lt;&gt;"",COUNTIFS(Setup!$L$13:$L$212,K768)=0),AND(L768&lt;&gt;"",COUNTIFS(Setup!$M$13:$M$212,L768)=0),AND(M768&lt;&gt;"",COUNTIFS(Setup!$N$13:$N$212,M768)=0),AND(N768&lt;&gt;"",COUNTIFS(Setup!$O$13:$O$212,N768)=0),AND(O768&lt;&gt;"",COUNTIFS(Setup!$P$13:$P$212,O768)=0),AND(P768&lt;&gt;"",COUNTIFS(Setup!$Q$13:$Q$212,P768)=0),AND(V768&lt;&gt;"",COUNTIFS(Setup!$R$13:$R$212,V768)=0),AND(W768&lt;&gt;"",COUNTIFS(Setup!$R$13:$R$212,W768)=0),AND(X768&lt;&gt;"",COUNTIFS(Setup!$S$13:$S$212,X768)=0),AND(Y768&lt;&gt;"",COUNTIFS(Setup!$S$13:$S$212,Y768)=0),AND(Z768&lt;&gt;"",COUNTIFS(Setup!$T$13:$T$212,Z768)=0)),"Use listed categories",IF(J768="Pending","Confirm work-relatedness",IF(COUNTIFS($AI$9:$AI$1008,AI768,$C$9:$C$1008,"&lt;&gt;"&amp;C768)&gt;0,"Event dates disagree",IF(OR(AND(Q768&lt;&gt;"",OR(NOT(ISNUMBER(Q768)),Q768&lt;0)),AND(R768&lt;&gt;"",OR(NOT(ISNUMBER(R768)),R768&lt;0)),AND(S768&lt;&gt;"",OR(NOT(ISNUMBER(S768)),S768&lt;0))),"Check days / cost",IF(AND(I768="Lost time",OR(NOT(ISNUMBER(Q768)),Q768&lt;1)),"Enter lost days",IF(AND(I768="Restricted / modified work",OR(NOT(ISNUMBER(R768)),R768&lt;1)),"Enter restricted days",IF(AND(Z768="Closed",NOT(ISNUMBER(AB768))),"Enter closure date",IF(AND(ISNUMBER(AB768),OR(AB768&lt;C768,AB768&gt;TODAY())),"Check closure date","Ready"))))))))))))))</f>
        <v/>
      </c>
    </row>
    <row r="769" spans="1:37" ht="24.95" customHeight="1">
      <c r="A769" s="17"/>
      <c r="B769" s="17"/>
      <c r="C769" s="18"/>
      <c r="D769" s="19"/>
      <c r="E769" s="20"/>
      <c r="F769" s="20"/>
      <c r="G769" s="20"/>
      <c r="H769" s="20"/>
      <c r="I769" s="20"/>
      <c r="J769" s="20"/>
      <c r="K769" s="20"/>
      <c r="L769" s="20"/>
      <c r="M769" s="20"/>
      <c r="N769" s="20"/>
      <c r="O769" s="20"/>
      <c r="P769" s="20"/>
      <c r="Q769" s="21"/>
      <c r="R769" s="21"/>
      <c r="S769" s="22"/>
      <c r="T769" s="20"/>
      <c r="U769" s="20"/>
      <c r="V769" s="20"/>
      <c r="W769" s="20"/>
      <c r="X769" s="20"/>
      <c r="Y769" s="20"/>
      <c r="Z769" s="20"/>
      <c r="AA769" s="20"/>
      <c r="AB769" s="18"/>
      <c r="AC769" s="20"/>
      <c r="AD769" s="15" t="str">
        <f t="shared" si="66"/>
        <v/>
      </c>
      <c r="AE769" s="16" t="str">
        <f t="shared" si="67"/>
        <v/>
      </c>
      <c r="AF769" s="15" t="str">
        <f t="shared" si="68"/>
        <v/>
      </c>
      <c r="AG769" s="15">
        <f t="shared" si="69"/>
        <v>0</v>
      </c>
      <c r="AH769" s="15">
        <f t="shared" si="70"/>
        <v>0</v>
      </c>
      <c r="AI769" s="15" t="str">
        <f t="shared" si="71"/>
        <v/>
      </c>
      <c r="AJ769" s="15" t="str">
        <f>IF(AI769="","",IF(COUNTIFS($AI$9:AI769,AI769)=1,1,0))</f>
        <v/>
      </c>
      <c r="AK769" s="15" t="str">
        <f ca="1">IF(COUNTA(A769:AC769)=0,"",IF(OR(NOT(ISNUMBER(C769)),C769&lt;1),"Missing / invalid date",IF(A769="","Missing case ID",IF(COUNTIFS($A$9:$A$1008,A769)&gt;1,"Duplicate case ID",IF(C769&gt;TODAY(),"Future incident date",IF(OR(E769="",F769="",G769="",H769="",I769="",J769=""),"Complete required fields",IF(OR(AND(E769&lt;&gt;"",COUNTIFS(Setup!$F$13:$F$212,E769)=0),AND(F769&lt;&gt;"",COUNTIFS(Setup!$G$13:$G$212,F769)=0),AND(G769&lt;&gt;"",COUNTIFS(Setup!$H$13:$H$212,G769)=0),AND(H769&lt;&gt;"",COUNTIFS(Setup!$I$13:$I$212,H769)=0),AND(I769&lt;&gt;"",COUNTIFS(Setup!$J$13:$J$212,I769)=0),AND(J769&lt;&gt;"",COUNTIFS(Setup!$K$13:$K$212,J769)=0),AND(K769&lt;&gt;"",COUNTIFS(Setup!$L$13:$L$212,K769)=0),AND(L769&lt;&gt;"",COUNTIFS(Setup!$M$13:$M$212,L769)=0),AND(M769&lt;&gt;"",COUNTIFS(Setup!$N$13:$N$212,M769)=0),AND(N769&lt;&gt;"",COUNTIFS(Setup!$O$13:$O$212,N769)=0),AND(O769&lt;&gt;"",COUNTIFS(Setup!$P$13:$P$212,O769)=0),AND(P769&lt;&gt;"",COUNTIFS(Setup!$Q$13:$Q$212,P769)=0),AND(V769&lt;&gt;"",COUNTIFS(Setup!$R$13:$R$212,V769)=0),AND(W769&lt;&gt;"",COUNTIFS(Setup!$R$13:$R$212,W769)=0),AND(X769&lt;&gt;"",COUNTIFS(Setup!$S$13:$S$212,X769)=0),AND(Y769&lt;&gt;"",COUNTIFS(Setup!$S$13:$S$212,Y769)=0),AND(Z769&lt;&gt;"",COUNTIFS(Setup!$T$13:$T$212,Z769)=0)),"Use listed categories",IF(J769="Pending","Confirm work-relatedness",IF(COUNTIFS($AI$9:$AI$1008,AI769,$C$9:$C$1008,"&lt;&gt;"&amp;C769)&gt;0,"Event dates disagree",IF(OR(AND(Q769&lt;&gt;"",OR(NOT(ISNUMBER(Q769)),Q769&lt;0)),AND(R769&lt;&gt;"",OR(NOT(ISNUMBER(R769)),R769&lt;0)),AND(S769&lt;&gt;"",OR(NOT(ISNUMBER(S769)),S769&lt;0))),"Check days / cost",IF(AND(I769="Lost time",OR(NOT(ISNUMBER(Q769)),Q769&lt;1)),"Enter lost days",IF(AND(I769="Restricted / modified work",OR(NOT(ISNUMBER(R769)),R769&lt;1)),"Enter restricted days",IF(AND(Z769="Closed",NOT(ISNUMBER(AB769))),"Enter closure date",IF(AND(ISNUMBER(AB769),OR(AB769&lt;C769,AB769&gt;TODAY())),"Check closure date","Ready"))))))))))))))</f>
        <v/>
      </c>
    </row>
    <row r="770" spans="1:37" ht="24.95" customHeight="1">
      <c r="A770" s="23"/>
      <c r="B770" s="23"/>
      <c r="C770" s="24"/>
      <c r="D770" s="25"/>
      <c r="E770" s="26"/>
      <c r="F770" s="26"/>
      <c r="G770" s="26"/>
      <c r="H770" s="26"/>
      <c r="I770" s="26"/>
      <c r="J770" s="26"/>
      <c r="K770" s="26"/>
      <c r="L770" s="26"/>
      <c r="M770" s="26"/>
      <c r="N770" s="26"/>
      <c r="O770" s="26"/>
      <c r="P770" s="26"/>
      <c r="Q770" s="27"/>
      <c r="R770" s="27"/>
      <c r="S770" s="28"/>
      <c r="T770" s="26"/>
      <c r="U770" s="26"/>
      <c r="V770" s="26"/>
      <c r="W770" s="26"/>
      <c r="X770" s="26"/>
      <c r="Y770" s="26"/>
      <c r="Z770" s="26"/>
      <c r="AA770" s="26"/>
      <c r="AB770" s="24"/>
      <c r="AC770" s="26"/>
      <c r="AD770" s="15" t="str">
        <f t="shared" si="66"/>
        <v/>
      </c>
      <c r="AE770" s="16" t="str">
        <f t="shared" si="67"/>
        <v/>
      </c>
      <c r="AF770" s="15" t="str">
        <f t="shared" si="68"/>
        <v/>
      </c>
      <c r="AG770" s="15">
        <f t="shared" si="69"/>
        <v>0</v>
      </c>
      <c r="AH770" s="15">
        <f t="shared" si="70"/>
        <v>0</v>
      </c>
      <c r="AI770" s="15" t="str">
        <f t="shared" si="71"/>
        <v/>
      </c>
      <c r="AJ770" s="15" t="str">
        <f>IF(AI770="","",IF(COUNTIFS($AI$9:AI770,AI770)=1,1,0))</f>
        <v/>
      </c>
      <c r="AK770" s="15" t="str">
        <f ca="1">IF(COUNTA(A770:AC770)=0,"",IF(OR(NOT(ISNUMBER(C770)),C770&lt;1),"Missing / invalid date",IF(A770="","Missing case ID",IF(COUNTIFS($A$9:$A$1008,A770)&gt;1,"Duplicate case ID",IF(C770&gt;TODAY(),"Future incident date",IF(OR(E770="",F770="",G770="",H770="",I770="",J770=""),"Complete required fields",IF(OR(AND(E770&lt;&gt;"",COUNTIFS(Setup!$F$13:$F$212,E770)=0),AND(F770&lt;&gt;"",COUNTIFS(Setup!$G$13:$G$212,F770)=0),AND(G770&lt;&gt;"",COUNTIFS(Setup!$H$13:$H$212,G770)=0),AND(H770&lt;&gt;"",COUNTIFS(Setup!$I$13:$I$212,H770)=0),AND(I770&lt;&gt;"",COUNTIFS(Setup!$J$13:$J$212,I770)=0),AND(J770&lt;&gt;"",COUNTIFS(Setup!$K$13:$K$212,J770)=0),AND(K770&lt;&gt;"",COUNTIFS(Setup!$L$13:$L$212,K770)=0),AND(L770&lt;&gt;"",COUNTIFS(Setup!$M$13:$M$212,L770)=0),AND(M770&lt;&gt;"",COUNTIFS(Setup!$N$13:$N$212,M770)=0),AND(N770&lt;&gt;"",COUNTIFS(Setup!$O$13:$O$212,N770)=0),AND(O770&lt;&gt;"",COUNTIFS(Setup!$P$13:$P$212,O770)=0),AND(P770&lt;&gt;"",COUNTIFS(Setup!$Q$13:$Q$212,P770)=0),AND(V770&lt;&gt;"",COUNTIFS(Setup!$R$13:$R$212,V770)=0),AND(W770&lt;&gt;"",COUNTIFS(Setup!$R$13:$R$212,W770)=0),AND(X770&lt;&gt;"",COUNTIFS(Setup!$S$13:$S$212,X770)=0),AND(Y770&lt;&gt;"",COUNTIFS(Setup!$S$13:$S$212,Y770)=0),AND(Z770&lt;&gt;"",COUNTIFS(Setup!$T$13:$T$212,Z770)=0)),"Use listed categories",IF(J770="Pending","Confirm work-relatedness",IF(COUNTIFS($AI$9:$AI$1008,AI770,$C$9:$C$1008,"&lt;&gt;"&amp;C770)&gt;0,"Event dates disagree",IF(OR(AND(Q770&lt;&gt;"",OR(NOT(ISNUMBER(Q770)),Q770&lt;0)),AND(R770&lt;&gt;"",OR(NOT(ISNUMBER(R770)),R770&lt;0)),AND(S770&lt;&gt;"",OR(NOT(ISNUMBER(S770)),S770&lt;0))),"Check days / cost",IF(AND(I770="Lost time",OR(NOT(ISNUMBER(Q770)),Q770&lt;1)),"Enter lost days",IF(AND(I770="Restricted / modified work",OR(NOT(ISNUMBER(R770)),R770&lt;1)),"Enter restricted days",IF(AND(Z770="Closed",NOT(ISNUMBER(AB770))),"Enter closure date",IF(AND(ISNUMBER(AB770),OR(AB770&lt;C770,AB770&gt;TODAY())),"Check closure date","Ready"))))))))))))))</f>
        <v/>
      </c>
    </row>
    <row r="771" spans="1:37" ht="24.95" customHeight="1">
      <c r="A771" s="17"/>
      <c r="B771" s="17"/>
      <c r="C771" s="18"/>
      <c r="D771" s="19"/>
      <c r="E771" s="20"/>
      <c r="F771" s="20"/>
      <c r="G771" s="20"/>
      <c r="H771" s="20"/>
      <c r="I771" s="20"/>
      <c r="J771" s="20"/>
      <c r="K771" s="20"/>
      <c r="L771" s="20"/>
      <c r="M771" s="20"/>
      <c r="N771" s="20"/>
      <c r="O771" s="20"/>
      <c r="P771" s="20"/>
      <c r="Q771" s="21"/>
      <c r="R771" s="21"/>
      <c r="S771" s="22"/>
      <c r="T771" s="20"/>
      <c r="U771" s="20"/>
      <c r="V771" s="20"/>
      <c r="W771" s="20"/>
      <c r="X771" s="20"/>
      <c r="Y771" s="20"/>
      <c r="Z771" s="20"/>
      <c r="AA771" s="20"/>
      <c r="AB771" s="18"/>
      <c r="AC771" s="20"/>
      <c r="AD771" s="15" t="str">
        <f t="shared" si="66"/>
        <v/>
      </c>
      <c r="AE771" s="16" t="str">
        <f t="shared" si="67"/>
        <v/>
      </c>
      <c r="AF771" s="15" t="str">
        <f t="shared" si="68"/>
        <v/>
      </c>
      <c r="AG771" s="15">
        <f t="shared" si="69"/>
        <v>0</v>
      </c>
      <c r="AH771" s="15">
        <f t="shared" si="70"/>
        <v>0</v>
      </c>
      <c r="AI771" s="15" t="str">
        <f t="shared" si="71"/>
        <v/>
      </c>
      <c r="AJ771" s="15" t="str">
        <f>IF(AI771="","",IF(COUNTIFS($AI$9:AI771,AI771)=1,1,0))</f>
        <v/>
      </c>
      <c r="AK771" s="15" t="str">
        <f ca="1">IF(COUNTA(A771:AC771)=0,"",IF(OR(NOT(ISNUMBER(C771)),C771&lt;1),"Missing / invalid date",IF(A771="","Missing case ID",IF(COUNTIFS($A$9:$A$1008,A771)&gt;1,"Duplicate case ID",IF(C771&gt;TODAY(),"Future incident date",IF(OR(E771="",F771="",G771="",H771="",I771="",J771=""),"Complete required fields",IF(OR(AND(E771&lt;&gt;"",COUNTIFS(Setup!$F$13:$F$212,E771)=0),AND(F771&lt;&gt;"",COUNTIFS(Setup!$G$13:$G$212,F771)=0),AND(G771&lt;&gt;"",COUNTIFS(Setup!$H$13:$H$212,G771)=0),AND(H771&lt;&gt;"",COUNTIFS(Setup!$I$13:$I$212,H771)=0),AND(I771&lt;&gt;"",COUNTIFS(Setup!$J$13:$J$212,I771)=0),AND(J771&lt;&gt;"",COUNTIFS(Setup!$K$13:$K$212,J771)=0),AND(K771&lt;&gt;"",COUNTIFS(Setup!$L$13:$L$212,K771)=0),AND(L771&lt;&gt;"",COUNTIFS(Setup!$M$13:$M$212,L771)=0),AND(M771&lt;&gt;"",COUNTIFS(Setup!$N$13:$N$212,M771)=0),AND(N771&lt;&gt;"",COUNTIFS(Setup!$O$13:$O$212,N771)=0),AND(O771&lt;&gt;"",COUNTIFS(Setup!$P$13:$P$212,O771)=0),AND(P771&lt;&gt;"",COUNTIFS(Setup!$Q$13:$Q$212,P771)=0),AND(V771&lt;&gt;"",COUNTIFS(Setup!$R$13:$R$212,V771)=0),AND(W771&lt;&gt;"",COUNTIFS(Setup!$R$13:$R$212,W771)=0),AND(X771&lt;&gt;"",COUNTIFS(Setup!$S$13:$S$212,X771)=0),AND(Y771&lt;&gt;"",COUNTIFS(Setup!$S$13:$S$212,Y771)=0),AND(Z771&lt;&gt;"",COUNTIFS(Setup!$T$13:$T$212,Z771)=0)),"Use listed categories",IF(J771="Pending","Confirm work-relatedness",IF(COUNTIFS($AI$9:$AI$1008,AI771,$C$9:$C$1008,"&lt;&gt;"&amp;C771)&gt;0,"Event dates disagree",IF(OR(AND(Q771&lt;&gt;"",OR(NOT(ISNUMBER(Q771)),Q771&lt;0)),AND(R771&lt;&gt;"",OR(NOT(ISNUMBER(R771)),R771&lt;0)),AND(S771&lt;&gt;"",OR(NOT(ISNUMBER(S771)),S771&lt;0))),"Check days / cost",IF(AND(I771="Lost time",OR(NOT(ISNUMBER(Q771)),Q771&lt;1)),"Enter lost days",IF(AND(I771="Restricted / modified work",OR(NOT(ISNUMBER(R771)),R771&lt;1)),"Enter restricted days",IF(AND(Z771="Closed",NOT(ISNUMBER(AB771))),"Enter closure date",IF(AND(ISNUMBER(AB771),OR(AB771&lt;C771,AB771&gt;TODAY())),"Check closure date","Ready"))))))))))))))</f>
        <v/>
      </c>
    </row>
    <row r="772" spans="1:37" ht="24.95" customHeight="1">
      <c r="A772" s="23"/>
      <c r="B772" s="23"/>
      <c r="C772" s="24"/>
      <c r="D772" s="25"/>
      <c r="E772" s="26"/>
      <c r="F772" s="26"/>
      <c r="G772" s="26"/>
      <c r="H772" s="26"/>
      <c r="I772" s="26"/>
      <c r="J772" s="26"/>
      <c r="K772" s="26"/>
      <c r="L772" s="26"/>
      <c r="M772" s="26"/>
      <c r="N772" s="26"/>
      <c r="O772" s="26"/>
      <c r="P772" s="26"/>
      <c r="Q772" s="27"/>
      <c r="R772" s="27"/>
      <c r="S772" s="28"/>
      <c r="T772" s="26"/>
      <c r="U772" s="26"/>
      <c r="V772" s="26"/>
      <c r="W772" s="26"/>
      <c r="X772" s="26"/>
      <c r="Y772" s="26"/>
      <c r="Z772" s="26"/>
      <c r="AA772" s="26"/>
      <c r="AB772" s="24"/>
      <c r="AC772" s="26"/>
      <c r="AD772" s="15" t="str">
        <f t="shared" si="66"/>
        <v/>
      </c>
      <c r="AE772" s="16" t="str">
        <f t="shared" si="67"/>
        <v/>
      </c>
      <c r="AF772" s="15" t="str">
        <f t="shared" si="68"/>
        <v/>
      </c>
      <c r="AG772" s="15">
        <f t="shared" si="69"/>
        <v>0</v>
      </c>
      <c r="AH772" s="15">
        <f t="shared" si="70"/>
        <v>0</v>
      </c>
      <c r="AI772" s="15" t="str">
        <f t="shared" si="71"/>
        <v/>
      </c>
      <c r="AJ772" s="15" t="str">
        <f>IF(AI772="","",IF(COUNTIFS($AI$9:AI772,AI772)=1,1,0))</f>
        <v/>
      </c>
      <c r="AK772" s="15" t="str">
        <f ca="1">IF(COUNTA(A772:AC772)=0,"",IF(OR(NOT(ISNUMBER(C772)),C772&lt;1),"Missing / invalid date",IF(A772="","Missing case ID",IF(COUNTIFS($A$9:$A$1008,A772)&gt;1,"Duplicate case ID",IF(C772&gt;TODAY(),"Future incident date",IF(OR(E772="",F772="",G772="",H772="",I772="",J772=""),"Complete required fields",IF(OR(AND(E772&lt;&gt;"",COUNTIFS(Setup!$F$13:$F$212,E772)=0),AND(F772&lt;&gt;"",COUNTIFS(Setup!$G$13:$G$212,F772)=0),AND(G772&lt;&gt;"",COUNTIFS(Setup!$H$13:$H$212,G772)=0),AND(H772&lt;&gt;"",COUNTIFS(Setup!$I$13:$I$212,H772)=0),AND(I772&lt;&gt;"",COUNTIFS(Setup!$J$13:$J$212,I772)=0),AND(J772&lt;&gt;"",COUNTIFS(Setup!$K$13:$K$212,J772)=0),AND(K772&lt;&gt;"",COUNTIFS(Setup!$L$13:$L$212,K772)=0),AND(L772&lt;&gt;"",COUNTIFS(Setup!$M$13:$M$212,L772)=0),AND(M772&lt;&gt;"",COUNTIFS(Setup!$N$13:$N$212,M772)=0),AND(N772&lt;&gt;"",COUNTIFS(Setup!$O$13:$O$212,N772)=0),AND(O772&lt;&gt;"",COUNTIFS(Setup!$P$13:$P$212,O772)=0),AND(P772&lt;&gt;"",COUNTIFS(Setup!$Q$13:$Q$212,P772)=0),AND(V772&lt;&gt;"",COUNTIFS(Setup!$R$13:$R$212,V772)=0),AND(W772&lt;&gt;"",COUNTIFS(Setup!$R$13:$R$212,W772)=0),AND(X772&lt;&gt;"",COUNTIFS(Setup!$S$13:$S$212,X772)=0),AND(Y772&lt;&gt;"",COUNTIFS(Setup!$S$13:$S$212,Y772)=0),AND(Z772&lt;&gt;"",COUNTIFS(Setup!$T$13:$T$212,Z772)=0)),"Use listed categories",IF(J772="Pending","Confirm work-relatedness",IF(COUNTIFS($AI$9:$AI$1008,AI772,$C$9:$C$1008,"&lt;&gt;"&amp;C772)&gt;0,"Event dates disagree",IF(OR(AND(Q772&lt;&gt;"",OR(NOT(ISNUMBER(Q772)),Q772&lt;0)),AND(R772&lt;&gt;"",OR(NOT(ISNUMBER(R772)),R772&lt;0)),AND(S772&lt;&gt;"",OR(NOT(ISNUMBER(S772)),S772&lt;0))),"Check days / cost",IF(AND(I772="Lost time",OR(NOT(ISNUMBER(Q772)),Q772&lt;1)),"Enter lost days",IF(AND(I772="Restricted / modified work",OR(NOT(ISNUMBER(R772)),R772&lt;1)),"Enter restricted days",IF(AND(Z772="Closed",NOT(ISNUMBER(AB772))),"Enter closure date",IF(AND(ISNUMBER(AB772),OR(AB772&lt;C772,AB772&gt;TODAY())),"Check closure date","Ready"))))))))))))))</f>
        <v/>
      </c>
    </row>
    <row r="773" spans="1:37" ht="24.95" customHeight="1">
      <c r="A773" s="17"/>
      <c r="B773" s="17"/>
      <c r="C773" s="18"/>
      <c r="D773" s="19"/>
      <c r="E773" s="20"/>
      <c r="F773" s="20"/>
      <c r="G773" s="20"/>
      <c r="H773" s="20"/>
      <c r="I773" s="20"/>
      <c r="J773" s="20"/>
      <c r="K773" s="20"/>
      <c r="L773" s="20"/>
      <c r="M773" s="20"/>
      <c r="N773" s="20"/>
      <c r="O773" s="20"/>
      <c r="P773" s="20"/>
      <c r="Q773" s="21"/>
      <c r="R773" s="21"/>
      <c r="S773" s="22"/>
      <c r="T773" s="20"/>
      <c r="U773" s="20"/>
      <c r="V773" s="20"/>
      <c r="W773" s="20"/>
      <c r="X773" s="20"/>
      <c r="Y773" s="20"/>
      <c r="Z773" s="20"/>
      <c r="AA773" s="20"/>
      <c r="AB773" s="18"/>
      <c r="AC773" s="20"/>
      <c r="AD773" s="15" t="str">
        <f t="shared" si="66"/>
        <v/>
      </c>
      <c r="AE773" s="16" t="str">
        <f t="shared" si="67"/>
        <v/>
      </c>
      <c r="AF773" s="15" t="str">
        <f t="shared" si="68"/>
        <v/>
      </c>
      <c r="AG773" s="15">
        <f t="shared" si="69"/>
        <v>0</v>
      </c>
      <c r="AH773" s="15">
        <f t="shared" si="70"/>
        <v>0</v>
      </c>
      <c r="AI773" s="15" t="str">
        <f t="shared" si="71"/>
        <v/>
      </c>
      <c r="AJ773" s="15" t="str">
        <f>IF(AI773="","",IF(COUNTIFS($AI$9:AI773,AI773)=1,1,0))</f>
        <v/>
      </c>
      <c r="AK773" s="15" t="str">
        <f ca="1">IF(COUNTA(A773:AC773)=0,"",IF(OR(NOT(ISNUMBER(C773)),C773&lt;1),"Missing / invalid date",IF(A773="","Missing case ID",IF(COUNTIFS($A$9:$A$1008,A773)&gt;1,"Duplicate case ID",IF(C773&gt;TODAY(),"Future incident date",IF(OR(E773="",F773="",G773="",H773="",I773="",J773=""),"Complete required fields",IF(OR(AND(E773&lt;&gt;"",COUNTIFS(Setup!$F$13:$F$212,E773)=0),AND(F773&lt;&gt;"",COUNTIFS(Setup!$G$13:$G$212,F773)=0),AND(G773&lt;&gt;"",COUNTIFS(Setup!$H$13:$H$212,G773)=0),AND(H773&lt;&gt;"",COUNTIFS(Setup!$I$13:$I$212,H773)=0),AND(I773&lt;&gt;"",COUNTIFS(Setup!$J$13:$J$212,I773)=0),AND(J773&lt;&gt;"",COUNTIFS(Setup!$K$13:$K$212,J773)=0),AND(K773&lt;&gt;"",COUNTIFS(Setup!$L$13:$L$212,K773)=0),AND(L773&lt;&gt;"",COUNTIFS(Setup!$M$13:$M$212,L773)=0),AND(M773&lt;&gt;"",COUNTIFS(Setup!$N$13:$N$212,M773)=0),AND(N773&lt;&gt;"",COUNTIFS(Setup!$O$13:$O$212,N773)=0),AND(O773&lt;&gt;"",COUNTIFS(Setup!$P$13:$P$212,O773)=0),AND(P773&lt;&gt;"",COUNTIFS(Setup!$Q$13:$Q$212,P773)=0),AND(V773&lt;&gt;"",COUNTIFS(Setup!$R$13:$R$212,V773)=0),AND(W773&lt;&gt;"",COUNTIFS(Setup!$R$13:$R$212,W773)=0),AND(X773&lt;&gt;"",COUNTIFS(Setup!$S$13:$S$212,X773)=0),AND(Y773&lt;&gt;"",COUNTIFS(Setup!$S$13:$S$212,Y773)=0),AND(Z773&lt;&gt;"",COUNTIFS(Setup!$T$13:$T$212,Z773)=0)),"Use listed categories",IF(J773="Pending","Confirm work-relatedness",IF(COUNTIFS($AI$9:$AI$1008,AI773,$C$9:$C$1008,"&lt;&gt;"&amp;C773)&gt;0,"Event dates disagree",IF(OR(AND(Q773&lt;&gt;"",OR(NOT(ISNUMBER(Q773)),Q773&lt;0)),AND(R773&lt;&gt;"",OR(NOT(ISNUMBER(R773)),R773&lt;0)),AND(S773&lt;&gt;"",OR(NOT(ISNUMBER(S773)),S773&lt;0))),"Check days / cost",IF(AND(I773="Lost time",OR(NOT(ISNUMBER(Q773)),Q773&lt;1)),"Enter lost days",IF(AND(I773="Restricted / modified work",OR(NOT(ISNUMBER(R773)),R773&lt;1)),"Enter restricted days",IF(AND(Z773="Closed",NOT(ISNUMBER(AB773))),"Enter closure date",IF(AND(ISNUMBER(AB773),OR(AB773&lt;C773,AB773&gt;TODAY())),"Check closure date","Ready"))))))))))))))</f>
        <v/>
      </c>
    </row>
    <row r="774" spans="1:37" ht="24.95" customHeight="1">
      <c r="A774" s="23"/>
      <c r="B774" s="23"/>
      <c r="C774" s="24"/>
      <c r="D774" s="25"/>
      <c r="E774" s="26"/>
      <c r="F774" s="26"/>
      <c r="G774" s="26"/>
      <c r="H774" s="26"/>
      <c r="I774" s="26"/>
      <c r="J774" s="26"/>
      <c r="K774" s="26"/>
      <c r="L774" s="26"/>
      <c r="M774" s="26"/>
      <c r="N774" s="26"/>
      <c r="O774" s="26"/>
      <c r="P774" s="26"/>
      <c r="Q774" s="27"/>
      <c r="R774" s="27"/>
      <c r="S774" s="28"/>
      <c r="T774" s="26"/>
      <c r="U774" s="26"/>
      <c r="V774" s="26"/>
      <c r="W774" s="26"/>
      <c r="X774" s="26"/>
      <c r="Y774" s="26"/>
      <c r="Z774" s="26"/>
      <c r="AA774" s="26"/>
      <c r="AB774" s="24"/>
      <c r="AC774" s="26"/>
      <c r="AD774" s="15" t="str">
        <f t="shared" si="66"/>
        <v/>
      </c>
      <c r="AE774" s="16" t="str">
        <f t="shared" si="67"/>
        <v/>
      </c>
      <c r="AF774" s="15" t="str">
        <f t="shared" si="68"/>
        <v/>
      </c>
      <c r="AG774" s="15">
        <f t="shared" si="69"/>
        <v>0</v>
      </c>
      <c r="AH774" s="15">
        <f t="shared" si="70"/>
        <v>0</v>
      </c>
      <c r="AI774" s="15" t="str">
        <f t="shared" si="71"/>
        <v/>
      </c>
      <c r="AJ774" s="15" t="str">
        <f>IF(AI774="","",IF(COUNTIFS($AI$9:AI774,AI774)=1,1,0))</f>
        <v/>
      </c>
      <c r="AK774" s="15" t="str">
        <f ca="1">IF(COUNTA(A774:AC774)=0,"",IF(OR(NOT(ISNUMBER(C774)),C774&lt;1),"Missing / invalid date",IF(A774="","Missing case ID",IF(COUNTIFS($A$9:$A$1008,A774)&gt;1,"Duplicate case ID",IF(C774&gt;TODAY(),"Future incident date",IF(OR(E774="",F774="",G774="",H774="",I774="",J774=""),"Complete required fields",IF(OR(AND(E774&lt;&gt;"",COUNTIFS(Setup!$F$13:$F$212,E774)=0),AND(F774&lt;&gt;"",COUNTIFS(Setup!$G$13:$G$212,F774)=0),AND(G774&lt;&gt;"",COUNTIFS(Setup!$H$13:$H$212,G774)=0),AND(H774&lt;&gt;"",COUNTIFS(Setup!$I$13:$I$212,H774)=0),AND(I774&lt;&gt;"",COUNTIFS(Setup!$J$13:$J$212,I774)=0),AND(J774&lt;&gt;"",COUNTIFS(Setup!$K$13:$K$212,J774)=0),AND(K774&lt;&gt;"",COUNTIFS(Setup!$L$13:$L$212,K774)=0),AND(L774&lt;&gt;"",COUNTIFS(Setup!$M$13:$M$212,L774)=0),AND(M774&lt;&gt;"",COUNTIFS(Setup!$N$13:$N$212,M774)=0),AND(N774&lt;&gt;"",COUNTIFS(Setup!$O$13:$O$212,N774)=0),AND(O774&lt;&gt;"",COUNTIFS(Setup!$P$13:$P$212,O774)=0),AND(P774&lt;&gt;"",COUNTIFS(Setup!$Q$13:$Q$212,P774)=0),AND(V774&lt;&gt;"",COUNTIFS(Setup!$R$13:$R$212,V774)=0),AND(W774&lt;&gt;"",COUNTIFS(Setup!$R$13:$R$212,W774)=0),AND(X774&lt;&gt;"",COUNTIFS(Setup!$S$13:$S$212,X774)=0),AND(Y774&lt;&gt;"",COUNTIFS(Setup!$S$13:$S$212,Y774)=0),AND(Z774&lt;&gt;"",COUNTIFS(Setup!$T$13:$T$212,Z774)=0)),"Use listed categories",IF(J774="Pending","Confirm work-relatedness",IF(COUNTIFS($AI$9:$AI$1008,AI774,$C$9:$C$1008,"&lt;&gt;"&amp;C774)&gt;0,"Event dates disagree",IF(OR(AND(Q774&lt;&gt;"",OR(NOT(ISNUMBER(Q774)),Q774&lt;0)),AND(R774&lt;&gt;"",OR(NOT(ISNUMBER(R774)),R774&lt;0)),AND(S774&lt;&gt;"",OR(NOT(ISNUMBER(S774)),S774&lt;0))),"Check days / cost",IF(AND(I774="Lost time",OR(NOT(ISNUMBER(Q774)),Q774&lt;1)),"Enter lost days",IF(AND(I774="Restricted / modified work",OR(NOT(ISNUMBER(R774)),R774&lt;1)),"Enter restricted days",IF(AND(Z774="Closed",NOT(ISNUMBER(AB774))),"Enter closure date",IF(AND(ISNUMBER(AB774),OR(AB774&lt;C774,AB774&gt;TODAY())),"Check closure date","Ready"))))))))))))))</f>
        <v/>
      </c>
    </row>
    <row r="775" spans="1:37" ht="24.95" customHeight="1">
      <c r="A775" s="17"/>
      <c r="B775" s="17"/>
      <c r="C775" s="18"/>
      <c r="D775" s="19"/>
      <c r="E775" s="20"/>
      <c r="F775" s="20"/>
      <c r="G775" s="20"/>
      <c r="H775" s="20"/>
      <c r="I775" s="20"/>
      <c r="J775" s="20"/>
      <c r="K775" s="20"/>
      <c r="L775" s="20"/>
      <c r="M775" s="20"/>
      <c r="N775" s="20"/>
      <c r="O775" s="20"/>
      <c r="P775" s="20"/>
      <c r="Q775" s="21"/>
      <c r="R775" s="21"/>
      <c r="S775" s="22"/>
      <c r="T775" s="20"/>
      <c r="U775" s="20"/>
      <c r="V775" s="20"/>
      <c r="W775" s="20"/>
      <c r="X775" s="20"/>
      <c r="Y775" s="20"/>
      <c r="Z775" s="20"/>
      <c r="AA775" s="20"/>
      <c r="AB775" s="18"/>
      <c r="AC775" s="20"/>
      <c r="AD775" s="15" t="str">
        <f t="shared" si="66"/>
        <v/>
      </c>
      <c r="AE775" s="16" t="str">
        <f t="shared" si="67"/>
        <v/>
      </c>
      <c r="AF775" s="15" t="str">
        <f t="shared" si="68"/>
        <v/>
      </c>
      <c r="AG775" s="15">
        <f t="shared" si="69"/>
        <v>0</v>
      </c>
      <c r="AH775" s="15">
        <f t="shared" si="70"/>
        <v>0</v>
      </c>
      <c r="AI775" s="15" t="str">
        <f t="shared" si="71"/>
        <v/>
      </c>
      <c r="AJ775" s="15" t="str">
        <f>IF(AI775="","",IF(COUNTIFS($AI$9:AI775,AI775)=1,1,0))</f>
        <v/>
      </c>
      <c r="AK775" s="15" t="str">
        <f ca="1">IF(COUNTA(A775:AC775)=0,"",IF(OR(NOT(ISNUMBER(C775)),C775&lt;1),"Missing / invalid date",IF(A775="","Missing case ID",IF(COUNTIFS($A$9:$A$1008,A775)&gt;1,"Duplicate case ID",IF(C775&gt;TODAY(),"Future incident date",IF(OR(E775="",F775="",G775="",H775="",I775="",J775=""),"Complete required fields",IF(OR(AND(E775&lt;&gt;"",COUNTIFS(Setup!$F$13:$F$212,E775)=0),AND(F775&lt;&gt;"",COUNTIFS(Setup!$G$13:$G$212,F775)=0),AND(G775&lt;&gt;"",COUNTIFS(Setup!$H$13:$H$212,G775)=0),AND(H775&lt;&gt;"",COUNTIFS(Setup!$I$13:$I$212,H775)=0),AND(I775&lt;&gt;"",COUNTIFS(Setup!$J$13:$J$212,I775)=0),AND(J775&lt;&gt;"",COUNTIFS(Setup!$K$13:$K$212,J775)=0),AND(K775&lt;&gt;"",COUNTIFS(Setup!$L$13:$L$212,K775)=0),AND(L775&lt;&gt;"",COUNTIFS(Setup!$M$13:$M$212,L775)=0),AND(M775&lt;&gt;"",COUNTIFS(Setup!$N$13:$N$212,M775)=0),AND(N775&lt;&gt;"",COUNTIFS(Setup!$O$13:$O$212,N775)=0),AND(O775&lt;&gt;"",COUNTIFS(Setup!$P$13:$P$212,O775)=0),AND(P775&lt;&gt;"",COUNTIFS(Setup!$Q$13:$Q$212,P775)=0),AND(V775&lt;&gt;"",COUNTIFS(Setup!$R$13:$R$212,V775)=0),AND(W775&lt;&gt;"",COUNTIFS(Setup!$R$13:$R$212,W775)=0),AND(X775&lt;&gt;"",COUNTIFS(Setup!$S$13:$S$212,X775)=0),AND(Y775&lt;&gt;"",COUNTIFS(Setup!$S$13:$S$212,Y775)=0),AND(Z775&lt;&gt;"",COUNTIFS(Setup!$T$13:$T$212,Z775)=0)),"Use listed categories",IF(J775="Pending","Confirm work-relatedness",IF(COUNTIFS($AI$9:$AI$1008,AI775,$C$9:$C$1008,"&lt;&gt;"&amp;C775)&gt;0,"Event dates disagree",IF(OR(AND(Q775&lt;&gt;"",OR(NOT(ISNUMBER(Q775)),Q775&lt;0)),AND(R775&lt;&gt;"",OR(NOT(ISNUMBER(R775)),R775&lt;0)),AND(S775&lt;&gt;"",OR(NOT(ISNUMBER(S775)),S775&lt;0))),"Check days / cost",IF(AND(I775="Lost time",OR(NOT(ISNUMBER(Q775)),Q775&lt;1)),"Enter lost days",IF(AND(I775="Restricted / modified work",OR(NOT(ISNUMBER(R775)),R775&lt;1)),"Enter restricted days",IF(AND(Z775="Closed",NOT(ISNUMBER(AB775))),"Enter closure date",IF(AND(ISNUMBER(AB775),OR(AB775&lt;C775,AB775&gt;TODAY())),"Check closure date","Ready"))))))))))))))</f>
        <v/>
      </c>
    </row>
    <row r="776" spans="1:37" ht="24.95" customHeight="1">
      <c r="A776" s="23"/>
      <c r="B776" s="23"/>
      <c r="C776" s="24"/>
      <c r="D776" s="25"/>
      <c r="E776" s="26"/>
      <c r="F776" s="26"/>
      <c r="G776" s="26"/>
      <c r="H776" s="26"/>
      <c r="I776" s="26"/>
      <c r="J776" s="26"/>
      <c r="K776" s="26"/>
      <c r="L776" s="26"/>
      <c r="M776" s="26"/>
      <c r="N776" s="26"/>
      <c r="O776" s="26"/>
      <c r="P776" s="26"/>
      <c r="Q776" s="27"/>
      <c r="R776" s="27"/>
      <c r="S776" s="28"/>
      <c r="T776" s="26"/>
      <c r="U776" s="26"/>
      <c r="V776" s="26"/>
      <c r="W776" s="26"/>
      <c r="X776" s="26"/>
      <c r="Y776" s="26"/>
      <c r="Z776" s="26"/>
      <c r="AA776" s="26"/>
      <c r="AB776" s="24"/>
      <c r="AC776" s="26"/>
      <c r="AD776" s="15" t="str">
        <f t="shared" si="66"/>
        <v/>
      </c>
      <c r="AE776" s="16" t="str">
        <f t="shared" si="67"/>
        <v/>
      </c>
      <c r="AF776" s="15" t="str">
        <f t="shared" si="68"/>
        <v/>
      </c>
      <c r="AG776" s="15">
        <f t="shared" si="69"/>
        <v>0</v>
      </c>
      <c r="AH776" s="15">
        <f t="shared" si="70"/>
        <v>0</v>
      </c>
      <c r="AI776" s="15" t="str">
        <f t="shared" si="71"/>
        <v/>
      </c>
      <c r="AJ776" s="15" t="str">
        <f>IF(AI776="","",IF(COUNTIFS($AI$9:AI776,AI776)=1,1,0))</f>
        <v/>
      </c>
      <c r="AK776" s="15" t="str">
        <f ca="1">IF(COUNTA(A776:AC776)=0,"",IF(OR(NOT(ISNUMBER(C776)),C776&lt;1),"Missing / invalid date",IF(A776="","Missing case ID",IF(COUNTIFS($A$9:$A$1008,A776)&gt;1,"Duplicate case ID",IF(C776&gt;TODAY(),"Future incident date",IF(OR(E776="",F776="",G776="",H776="",I776="",J776=""),"Complete required fields",IF(OR(AND(E776&lt;&gt;"",COUNTIFS(Setup!$F$13:$F$212,E776)=0),AND(F776&lt;&gt;"",COUNTIFS(Setup!$G$13:$G$212,F776)=0),AND(G776&lt;&gt;"",COUNTIFS(Setup!$H$13:$H$212,G776)=0),AND(H776&lt;&gt;"",COUNTIFS(Setup!$I$13:$I$212,H776)=0),AND(I776&lt;&gt;"",COUNTIFS(Setup!$J$13:$J$212,I776)=0),AND(J776&lt;&gt;"",COUNTIFS(Setup!$K$13:$K$212,J776)=0),AND(K776&lt;&gt;"",COUNTIFS(Setup!$L$13:$L$212,K776)=0),AND(L776&lt;&gt;"",COUNTIFS(Setup!$M$13:$M$212,L776)=0),AND(M776&lt;&gt;"",COUNTIFS(Setup!$N$13:$N$212,M776)=0),AND(N776&lt;&gt;"",COUNTIFS(Setup!$O$13:$O$212,N776)=0),AND(O776&lt;&gt;"",COUNTIFS(Setup!$P$13:$P$212,O776)=0),AND(P776&lt;&gt;"",COUNTIFS(Setup!$Q$13:$Q$212,P776)=0),AND(V776&lt;&gt;"",COUNTIFS(Setup!$R$13:$R$212,V776)=0),AND(W776&lt;&gt;"",COUNTIFS(Setup!$R$13:$R$212,W776)=0),AND(X776&lt;&gt;"",COUNTIFS(Setup!$S$13:$S$212,X776)=0),AND(Y776&lt;&gt;"",COUNTIFS(Setup!$S$13:$S$212,Y776)=0),AND(Z776&lt;&gt;"",COUNTIFS(Setup!$T$13:$T$212,Z776)=0)),"Use listed categories",IF(J776="Pending","Confirm work-relatedness",IF(COUNTIFS($AI$9:$AI$1008,AI776,$C$9:$C$1008,"&lt;&gt;"&amp;C776)&gt;0,"Event dates disagree",IF(OR(AND(Q776&lt;&gt;"",OR(NOT(ISNUMBER(Q776)),Q776&lt;0)),AND(R776&lt;&gt;"",OR(NOT(ISNUMBER(R776)),R776&lt;0)),AND(S776&lt;&gt;"",OR(NOT(ISNUMBER(S776)),S776&lt;0))),"Check days / cost",IF(AND(I776="Lost time",OR(NOT(ISNUMBER(Q776)),Q776&lt;1)),"Enter lost days",IF(AND(I776="Restricted / modified work",OR(NOT(ISNUMBER(R776)),R776&lt;1)),"Enter restricted days",IF(AND(Z776="Closed",NOT(ISNUMBER(AB776))),"Enter closure date",IF(AND(ISNUMBER(AB776),OR(AB776&lt;C776,AB776&gt;TODAY())),"Check closure date","Ready"))))))))))))))</f>
        <v/>
      </c>
    </row>
    <row r="777" spans="1:37" ht="24.95" customHeight="1">
      <c r="A777" s="17"/>
      <c r="B777" s="17"/>
      <c r="C777" s="18"/>
      <c r="D777" s="19"/>
      <c r="E777" s="20"/>
      <c r="F777" s="20"/>
      <c r="G777" s="20"/>
      <c r="H777" s="20"/>
      <c r="I777" s="20"/>
      <c r="J777" s="20"/>
      <c r="K777" s="20"/>
      <c r="L777" s="20"/>
      <c r="M777" s="20"/>
      <c r="N777" s="20"/>
      <c r="O777" s="20"/>
      <c r="P777" s="20"/>
      <c r="Q777" s="21"/>
      <c r="R777" s="21"/>
      <c r="S777" s="22"/>
      <c r="T777" s="20"/>
      <c r="U777" s="20"/>
      <c r="V777" s="20"/>
      <c r="W777" s="20"/>
      <c r="X777" s="20"/>
      <c r="Y777" s="20"/>
      <c r="Z777" s="20"/>
      <c r="AA777" s="20"/>
      <c r="AB777" s="18"/>
      <c r="AC777" s="20"/>
      <c r="AD777" s="15" t="str">
        <f t="shared" ref="AD777:AD840" si="72">IF(ISNUMBER(C777),YEAR(C777),"")</f>
        <v/>
      </c>
      <c r="AE777" s="16" t="str">
        <f t="shared" ref="AE777:AE840" si="73">IF(ISNUMBER(C777),DATE(YEAR(C777),MONTH(C777),1),"")</f>
        <v/>
      </c>
      <c r="AF777" s="15" t="str">
        <f t="shared" ref="AF777:AF840" si="74">IF(ISNUMBER(C777),TEXT(C777,"ddd"),"")</f>
        <v/>
      </c>
      <c r="AG777" s="15">
        <f t="shared" ref="AG777:AG840" si="75">IF(AND(J777="Yes",OR(G777="Employee",G777="Contractor")),IF(OR(I777="Medical treatment",I777="Restricted / modified work",I777="Lost time",I777="Fatality",I777="Other recordable"),1,0),0)</f>
        <v>0</v>
      </c>
      <c r="AH777" s="15">
        <f t="shared" ref="AH777:AH840" si="76">IF(AND(J777="Yes",OR(G777="Employee",G777="Contractor")),IF(OR(I777="Lost time",I777="Fatality"),1,0),0)</f>
        <v>0</v>
      </c>
      <c r="AI777" s="15" t="str">
        <f t="shared" ref="AI777:AI840" si="77">IF(COUNTA(A777:AC777)=0,"",IF(B777="","C:"&amp;A777,"E:"&amp;B777))</f>
        <v/>
      </c>
      <c r="AJ777" s="15" t="str">
        <f>IF(AI777="","",IF(COUNTIFS($AI$9:AI777,AI777)=1,1,0))</f>
        <v/>
      </c>
      <c r="AK777" s="15" t="str">
        <f ca="1">IF(COUNTA(A777:AC777)=0,"",IF(OR(NOT(ISNUMBER(C777)),C777&lt;1),"Missing / invalid date",IF(A777="","Missing case ID",IF(COUNTIFS($A$9:$A$1008,A777)&gt;1,"Duplicate case ID",IF(C777&gt;TODAY(),"Future incident date",IF(OR(E777="",F777="",G777="",H777="",I777="",J777=""),"Complete required fields",IF(OR(AND(E777&lt;&gt;"",COUNTIFS(Setup!$F$13:$F$212,E777)=0),AND(F777&lt;&gt;"",COUNTIFS(Setup!$G$13:$G$212,F777)=0),AND(G777&lt;&gt;"",COUNTIFS(Setup!$H$13:$H$212,G777)=0),AND(H777&lt;&gt;"",COUNTIFS(Setup!$I$13:$I$212,H777)=0),AND(I777&lt;&gt;"",COUNTIFS(Setup!$J$13:$J$212,I777)=0),AND(J777&lt;&gt;"",COUNTIFS(Setup!$K$13:$K$212,J777)=0),AND(K777&lt;&gt;"",COUNTIFS(Setup!$L$13:$L$212,K777)=0),AND(L777&lt;&gt;"",COUNTIFS(Setup!$M$13:$M$212,L777)=0),AND(M777&lt;&gt;"",COUNTIFS(Setup!$N$13:$N$212,M777)=0),AND(N777&lt;&gt;"",COUNTIFS(Setup!$O$13:$O$212,N777)=0),AND(O777&lt;&gt;"",COUNTIFS(Setup!$P$13:$P$212,O777)=0),AND(P777&lt;&gt;"",COUNTIFS(Setup!$Q$13:$Q$212,P777)=0),AND(V777&lt;&gt;"",COUNTIFS(Setup!$R$13:$R$212,V777)=0),AND(W777&lt;&gt;"",COUNTIFS(Setup!$R$13:$R$212,W777)=0),AND(X777&lt;&gt;"",COUNTIFS(Setup!$S$13:$S$212,X777)=0),AND(Y777&lt;&gt;"",COUNTIFS(Setup!$S$13:$S$212,Y777)=0),AND(Z777&lt;&gt;"",COUNTIFS(Setup!$T$13:$T$212,Z777)=0)),"Use listed categories",IF(J777="Pending","Confirm work-relatedness",IF(COUNTIFS($AI$9:$AI$1008,AI777,$C$9:$C$1008,"&lt;&gt;"&amp;C777)&gt;0,"Event dates disagree",IF(OR(AND(Q777&lt;&gt;"",OR(NOT(ISNUMBER(Q777)),Q777&lt;0)),AND(R777&lt;&gt;"",OR(NOT(ISNUMBER(R777)),R777&lt;0)),AND(S777&lt;&gt;"",OR(NOT(ISNUMBER(S777)),S777&lt;0))),"Check days / cost",IF(AND(I777="Lost time",OR(NOT(ISNUMBER(Q777)),Q777&lt;1)),"Enter lost days",IF(AND(I777="Restricted / modified work",OR(NOT(ISNUMBER(R777)),R777&lt;1)),"Enter restricted days",IF(AND(Z777="Closed",NOT(ISNUMBER(AB777))),"Enter closure date",IF(AND(ISNUMBER(AB777),OR(AB777&lt;C777,AB777&gt;TODAY())),"Check closure date","Ready"))))))))))))))</f>
        <v/>
      </c>
    </row>
    <row r="778" spans="1:37" ht="24.95" customHeight="1">
      <c r="A778" s="23"/>
      <c r="B778" s="23"/>
      <c r="C778" s="24"/>
      <c r="D778" s="25"/>
      <c r="E778" s="26"/>
      <c r="F778" s="26"/>
      <c r="G778" s="26"/>
      <c r="H778" s="26"/>
      <c r="I778" s="26"/>
      <c r="J778" s="26"/>
      <c r="K778" s="26"/>
      <c r="L778" s="26"/>
      <c r="M778" s="26"/>
      <c r="N778" s="26"/>
      <c r="O778" s="26"/>
      <c r="P778" s="26"/>
      <c r="Q778" s="27"/>
      <c r="R778" s="27"/>
      <c r="S778" s="28"/>
      <c r="T778" s="26"/>
      <c r="U778" s="26"/>
      <c r="V778" s="26"/>
      <c r="W778" s="26"/>
      <c r="X778" s="26"/>
      <c r="Y778" s="26"/>
      <c r="Z778" s="26"/>
      <c r="AA778" s="26"/>
      <c r="AB778" s="24"/>
      <c r="AC778" s="26"/>
      <c r="AD778" s="15" t="str">
        <f t="shared" si="72"/>
        <v/>
      </c>
      <c r="AE778" s="16" t="str">
        <f t="shared" si="73"/>
        <v/>
      </c>
      <c r="AF778" s="15" t="str">
        <f t="shared" si="74"/>
        <v/>
      </c>
      <c r="AG778" s="15">
        <f t="shared" si="75"/>
        <v>0</v>
      </c>
      <c r="AH778" s="15">
        <f t="shared" si="76"/>
        <v>0</v>
      </c>
      <c r="AI778" s="15" t="str">
        <f t="shared" si="77"/>
        <v/>
      </c>
      <c r="AJ778" s="15" t="str">
        <f>IF(AI778="","",IF(COUNTIFS($AI$9:AI778,AI778)=1,1,0))</f>
        <v/>
      </c>
      <c r="AK778" s="15" t="str">
        <f ca="1">IF(COUNTA(A778:AC778)=0,"",IF(OR(NOT(ISNUMBER(C778)),C778&lt;1),"Missing / invalid date",IF(A778="","Missing case ID",IF(COUNTIFS($A$9:$A$1008,A778)&gt;1,"Duplicate case ID",IF(C778&gt;TODAY(),"Future incident date",IF(OR(E778="",F778="",G778="",H778="",I778="",J778=""),"Complete required fields",IF(OR(AND(E778&lt;&gt;"",COUNTIFS(Setup!$F$13:$F$212,E778)=0),AND(F778&lt;&gt;"",COUNTIFS(Setup!$G$13:$G$212,F778)=0),AND(G778&lt;&gt;"",COUNTIFS(Setup!$H$13:$H$212,G778)=0),AND(H778&lt;&gt;"",COUNTIFS(Setup!$I$13:$I$212,H778)=0),AND(I778&lt;&gt;"",COUNTIFS(Setup!$J$13:$J$212,I778)=0),AND(J778&lt;&gt;"",COUNTIFS(Setup!$K$13:$K$212,J778)=0),AND(K778&lt;&gt;"",COUNTIFS(Setup!$L$13:$L$212,K778)=0),AND(L778&lt;&gt;"",COUNTIFS(Setup!$M$13:$M$212,L778)=0),AND(M778&lt;&gt;"",COUNTIFS(Setup!$N$13:$N$212,M778)=0),AND(N778&lt;&gt;"",COUNTIFS(Setup!$O$13:$O$212,N778)=0),AND(O778&lt;&gt;"",COUNTIFS(Setup!$P$13:$P$212,O778)=0),AND(P778&lt;&gt;"",COUNTIFS(Setup!$Q$13:$Q$212,P778)=0),AND(V778&lt;&gt;"",COUNTIFS(Setup!$R$13:$R$212,V778)=0),AND(W778&lt;&gt;"",COUNTIFS(Setup!$R$13:$R$212,W778)=0),AND(X778&lt;&gt;"",COUNTIFS(Setup!$S$13:$S$212,X778)=0),AND(Y778&lt;&gt;"",COUNTIFS(Setup!$S$13:$S$212,Y778)=0),AND(Z778&lt;&gt;"",COUNTIFS(Setup!$T$13:$T$212,Z778)=0)),"Use listed categories",IF(J778="Pending","Confirm work-relatedness",IF(COUNTIFS($AI$9:$AI$1008,AI778,$C$9:$C$1008,"&lt;&gt;"&amp;C778)&gt;0,"Event dates disagree",IF(OR(AND(Q778&lt;&gt;"",OR(NOT(ISNUMBER(Q778)),Q778&lt;0)),AND(R778&lt;&gt;"",OR(NOT(ISNUMBER(R778)),R778&lt;0)),AND(S778&lt;&gt;"",OR(NOT(ISNUMBER(S778)),S778&lt;0))),"Check days / cost",IF(AND(I778="Lost time",OR(NOT(ISNUMBER(Q778)),Q778&lt;1)),"Enter lost days",IF(AND(I778="Restricted / modified work",OR(NOT(ISNUMBER(R778)),R778&lt;1)),"Enter restricted days",IF(AND(Z778="Closed",NOT(ISNUMBER(AB778))),"Enter closure date",IF(AND(ISNUMBER(AB778),OR(AB778&lt;C778,AB778&gt;TODAY())),"Check closure date","Ready"))))))))))))))</f>
        <v/>
      </c>
    </row>
    <row r="779" spans="1:37" ht="24.95" customHeight="1">
      <c r="A779" s="17"/>
      <c r="B779" s="17"/>
      <c r="C779" s="18"/>
      <c r="D779" s="19"/>
      <c r="E779" s="20"/>
      <c r="F779" s="20"/>
      <c r="G779" s="20"/>
      <c r="H779" s="20"/>
      <c r="I779" s="20"/>
      <c r="J779" s="20"/>
      <c r="K779" s="20"/>
      <c r="L779" s="20"/>
      <c r="M779" s="20"/>
      <c r="N779" s="20"/>
      <c r="O779" s="20"/>
      <c r="P779" s="20"/>
      <c r="Q779" s="21"/>
      <c r="R779" s="21"/>
      <c r="S779" s="22"/>
      <c r="T779" s="20"/>
      <c r="U779" s="20"/>
      <c r="V779" s="20"/>
      <c r="W779" s="20"/>
      <c r="X779" s="20"/>
      <c r="Y779" s="20"/>
      <c r="Z779" s="20"/>
      <c r="AA779" s="20"/>
      <c r="AB779" s="18"/>
      <c r="AC779" s="20"/>
      <c r="AD779" s="15" t="str">
        <f t="shared" si="72"/>
        <v/>
      </c>
      <c r="AE779" s="16" t="str">
        <f t="shared" si="73"/>
        <v/>
      </c>
      <c r="AF779" s="15" t="str">
        <f t="shared" si="74"/>
        <v/>
      </c>
      <c r="AG779" s="15">
        <f t="shared" si="75"/>
        <v>0</v>
      </c>
      <c r="AH779" s="15">
        <f t="shared" si="76"/>
        <v>0</v>
      </c>
      <c r="AI779" s="15" t="str">
        <f t="shared" si="77"/>
        <v/>
      </c>
      <c r="AJ779" s="15" t="str">
        <f>IF(AI779="","",IF(COUNTIFS($AI$9:AI779,AI779)=1,1,0))</f>
        <v/>
      </c>
      <c r="AK779" s="15" t="str">
        <f ca="1">IF(COUNTA(A779:AC779)=0,"",IF(OR(NOT(ISNUMBER(C779)),C779&lt;1),"Missing / invalid date",IF(A779="","Missing case ID",IF(COUNTIFS($A$9:$A$1008,A779)&gt;1,"Duplicate case ID",IF(C779&gt;TODAY(),"Future incident date",IF(OR(E779="",F779="",G779="",H779="",I779="",J779=""),"Complete required fields",IF(OR(AND(E779&lt;&gt;"",COUNTIFS(Setup!$F$13:$F$212,E779)=0),AND(F779&lt;&gt;"",COUNTIFS(Setup!$G$13:$G$212,F779)=0),AND(G779&lt;&gt;"",COUNTIFS(Setup!$H$13:$H$212,G779)=0),AND(H779&lt;&gt;"",COUNTIFS(Setup!$I$13:$I$212,H779)=0),AND(I779&lt;&gt;"",COUNTIFS(Setup!$J$13:$J$212,I779)=0),AND(J779&lt;&gt;"",COUNTIFS(Setup!$K$13:$K$212,J779)=0),AND(K779&lt;&gt;"",COUNTIFS(Setup!$L$13:$L$212,K779)=0),AND(L779&lt;&gt;"",COUNTIFS(Setup!$M$13:$M$212,L779)=0),AND(M779&lt;&gt;"",COUNTIFS(Setup!$N$13:$N$212,M779)=0),AND(N779&lt;&gt;"",COUNTIFS(Setup!$O$13:$O$212,N779)=0),AND(O779&lt;&gt;"",COUNTIFS(Setup!$P$13:$P$212,O779)=0),AND(P779&lt;&gt;"",COUNTIFS(Setup!$Q$13:$Q$212,P779)=0),AND(V779&lt;&gt;"",COUNTIFS(Setup!$R$13:$R$212,V779)=0),AND(W779&lt;&gt;"",COUNTIFS(Setup!$R$13:$R$212,W779)=0),AND(X779&lt;&gt;"",COUNTIFS(Setup!$S$13:$S$212,X779)=0),AND(Y779&lt;&gt;"",COUNTIFS(Setup!$S$13:$S$212,Y779)=0),AND(Z779&lt;&gt;"",COUNTIFS(Setup!$T$13:$T$212,Z779)=0)),"Use listed categories",IF(J779="Pending","Confirm work-relatedness",IF(COUNTIFS($AI$9:$AI$1008,AI779,$C$9:$C$1008,"&lt;&gt;"&amp;C779)&gt;0,"Event dates disagree",IF(OR(AND(Q779&lt;&gt;"",OR(NOT(ISNUMBER(Q779)),Q779&lt;0)),AND(R779&lt;&gt;"",OR(NOT(ISNUMBER(R779)),R779&lt;0)),AND(S779&lt;&gt;"",OR(NOT(ISNUMBER(S779)),S779&lt;0))),"Check days / cost",IF(AND(I779="Lost time",OR(NOT(ISNUMBER(Q779)),Q779&lt;1)),"Enter lost days",IF(AND(I779="Restricted / modified work",OR(NOT(ISNUMBER(R779)),R779&lt;1)),"Enter restricted days",IF(AND(Z779="Closed",NOT(ISNUMBER(AB779))),"Enter closure date",IF(AND(ISNUMBER(AB779),OR(AB779&lt;C779,AB779&gt;TODAY())),"Check closure date","Ready"))))))))))))))</f>
        <v/>
      </c>
    </row>
    <row r="780" spans="1:37" ht="24.95" customHeight="1">
      <c r="A780" s="23"/>
      <c r="B780" s="23"/>
      <c r="C780" s="24"/>
      <c r="D780" s="25"/>
      <c r="E780" s="26"/>
      <c r="F780" s="26"/>
      <c r="G780" s="26"/>
      <c r="H780" s="26"/>
      <c r="I780" s="26"/>
      <c r="J780" s="26"/>
      <c r="K780" s="26"/>
      <c r="L780" s="26"/>
      <c r="M780" s="26"/>
      <c r="N780" s="26"/>
      <c r="O780" s="26"/>
      <c r="P780" s="26"/>
      <c r="Q780" s="27"/>
      <c r="R780" s="27"/>
      <c r="S780" s="28"/>
      <c r="T780" s="26"/>
      <c r="U780" s="26"/>
      <c r="V780" s="26"/>
      <c r="W780" s="26"/>
      <c r="X780" s="26"/>
      <c r="Y780" s="26"/>
      <c r="Z780" s="26"/>
      <c r="AA780" s="26"/>
      <c r="AB780" s="24"/>
      <c r="AC780" s="26"/>
      <c r="AD780" s="15" t="str">
        <f t="shared" si="72"/>
        <v/>
      </c>
      <c r="AE780" s="16" t="str">
        <f t="shared" si="73"/>
        <v/>
      </c>
      <c r="AF780" s="15" t="str">
        <f t="shared" si="74"/>
        <v/>
      </c>
      <c r="AG780" s="15">
        <f t="shared" si="75"/>
        <v>0</v>
      </c>
      <c r="AH780" s="15">
        <f t="shared" si="76"/>
        <v>0</v>
      </c>
      <c r="AI780" s="15" t="str">
        <f t="shared" si="77"/>
        <v/>
      </c>
      <c r="AJ780" s="15" t="str">
        <f>IF(AI780="","",IF(COUNTIFS($AI$9:AI780,AI780)=1,1,0))</f>
        <v/>
      </c>
      <c r="AK780" s="15" t="str">
        <f ca="1">IF(COUNTA(A780:AC780)=0,"",IF(OR(NOT(ISNUMBER(C780)),C780&lt;1),"Missing / invalid date",IF(A780="","Missing case ID",IF(COUNTIFS($A$9:$A$1008,A780)&gt;1,"Duplicate case ID",IF(C780&gt;TODAY(),"Future incident date",IF(OR(E780="",F780="",G780="",H780="",I780="",J780=""),"Complete required fields",IF(OR(AND(E780&lt;&gt;"",COUNTIFS(Setup!$F$13:$F$212,E780)=0),AND(F780&lt;&gt;"",COUNTIFS(Setup!$G$13:$G$212,F780)=0),AND(G780&lt;&gt;"",COUNTIFS(Setup!$H$13:$H$212,G780)=0),AND(H780&lt;&gt;"",COUNTIFS(Setup!$I$13:$I$212,H780)=0),AND(I780&lt;&gt;"",COUNTIFS(Setup!$J$13:$J$212,I780)=0),AND(J780&lt;&gt;"",COUNTIFS(Setup!$K$13:$K$212,J780)=0),AND(K780&lt;&gt;"",COUNTIFS(Setup!$L$13:$L$212,K780)=0),AND(L780&lt;&gt;"",COUNTIFS(Setup!$M$13:$M$212,L780)=0),AND(M780&lt;&gt;"",COUNTIFS(Setup!$N$13:$N$212,M780)=0),AND(N780&lt;&gt;"",COUNTIFS(Setup!$O$13:$O$212,N780)=0),AND(O780&lt;&gt;"",COUNTIFS(Setup!$P$13:$P$212,O780)=0),AND(P780&lt;&gt;"",COUNTIFS(Setup!$Q$13:$Q$212,P780)=0),AND(V780&lt;&gt;"",COUNTIFS(Setup!$R$13:$R$212,V780)=0),AND(W780&lt;&gt;"",COUNTIFS(Setup!$R$13:$R$212,W780)=0),AND(X780&lt;&gt;"",COUNTIFS(Setup!$S$13:$S$212,X780)=0),AND(Y780&lt;&gt;"",COUNTIFS(Setup!$S$13:$S$212,Y780)=0),AND(Z780&lt;&gt;"",COUNTIFS(Setup!$T$13:$T$212,Z780)=0)),"Use listed categories",IF(J780="Pending","Confirm work-relatedness",IF(COUNTIFS($AI$9:$AI$1008,AI780,$C$9:$C$1008,"&lt;&gt;"&amp;C780)&gt;0,"Event dates disagree",IF(OR(AND(Q780&lt;&gt;"",OR(NOT(ISNUMBER(Q780)),Q780&lt;0)),AND(R780&lt;&gt;"",OR(NOT(ISNUMBER(R780)),R780&lt;0)),AND(S780&lt;&gt;"",OR(NOT(ISNUMBER(S780)),S780&lt;0))),"Check days / cost",IF(AND(I780="Lost time",OR(NOT(ISNUMBER(Q780)),Q780&lt;1)),"Enter lost days",IF(AND(I780="Restricted / modified work",OR(NOT(ISNUMBER(R780)),R780&lt;1)),"Enter restricted days",IF(AND(Z780="Closed",NOT(ISNUMBER(AB780))),"Enter closure date",IF(AND(ISNUMBER(AB780),OR(AB780&lt;C780,AB780&gt;TODAY())),"Check closure date","Ready"))))))))))))))</f>
        <v/>
      </c>
    </row>
    <row r="781" spans="1:37" ht="24.95" customHeight="1">
      <c r="A781" s="17"/>
      <c r="B781" s="17"/>
      <c r="C781" s="18"/>
      <c r="D781" s="19"/>
      <c r="E781" s="20"/>
      <c r="F781" s="20"/>
      <c r="G781" s="20"/>
      <c r="H781" s="20"/>
      <c r="I781" s="20"/>
      <c r="J781" s="20"/>
      <c r="K781" s="20"/>
      <c r="L781" s="20"/>
      <c r="M781" s="20"/>
      <c r="N781" s="20"/>
      <c r="O781" s="20"/>
      <c r="P781" s="20"/>
      <c r="Q781" s="21"/>
      <c r="R781" s="21"/>
      <c r="S781" s="22"/>
      <c r="T781" s="20"/>
      <c r="U781" s="20"/>
      <c r="V781" s="20"/>
      <c r="W781" s="20"/>
      <c r="X781" s="20"/>
      <c r="Y781" s="20"/>
      <c r="Z781" s="20"/>
      <c r="AA781" s="20"/>
      <c r="AB781" s="18"/>
      <c r="AC781" s="20"/>
      <c r="AD781" s="15" t="str">
        <f t="shared" si="72"/>
        <v/>
      </c>
      <c r="AE781" s="16" t="str">
        <f t="shared" si="73"/>
        <v/>
      </c>
      <c r="AF781" s="15" t="str">
        <f t="shared" si="74"/>
        <v/>
      </c>
      <c r="AG781" s="15">
        <f t="shared" si="75"/>
        <v>0</v>
      </c>
      <c r="AH781" s="15">
        <f t="shared" si="76"/>
        <v>0</v>
      </c>
      <c r="AI781" s="15" t="str">
        <f t="shared" si="77"/>
        <v/>
      </c>
      <c r="AJ781" s="15" t="str">
        <f>IF(AI781="","",IF(COUNTIFS($AI$9:AI781,AI781)=1,1,0))</f>
        <v/>
      </c>
      <c r="AK781" s="15" t="str">
        <f ca="1">IF(COUNTA(A781:AC781)=0,"",IF(OR(NOT(ISNUMBER(C781)),C781&lt;1),"Missing / invalid date",IF(A781="","Missing case ID",IF(COUNTIFS($A$9:$A$1008,A781)&gt;1,"Duplicate case ID",IF(C781&gt;TODAY(),"Future incident date",IF(OR(E781="",F781="",G781="",H781="",I781="",J781=""),"Complete required fields",IF(OR(AND(E781&lt;&gt;"",COUNTIFS(Setup!$F$13:$F$212,E781)=0),AND(F781&lt;&gt;"",COUNTIFS(Setup!$G$13:$G$212,F781)=0),AND(G781&lt;&gt;"",COUNTIFS(Setup!$H$13:$H$212,G781)=0),AND(H781&lt;&gt;"",COUNTIFS(Setup!$I$13:$I$212,H781)=0),AND(I781&lt;&gt;"",COUNTIFS(Setup!$J$13:$J$212,I781)=0),AND(J781&lt;&gt;"",COUNTIFS(Setup!$K$13:$K$212,J781)=0),AND(K781&lt;&gt;"",COUNTIFS(Setup!$L$13:$L$212,K781)=0),AND(L781&lt;&gt;"",COUNTIFS(Setup!$M$13:$M$212,L781)=0),AND(M781&lt;&gt;"",COUNTIFS(Setup!$N$13:$N$212,M781)=0),AND(N781&lt;&gt;"",COUNTIFS(Setup!$O$13:$O$212,N781)=0),AND(O781&lt;&gt;"",COUNTIFS(Setup!$P$13:$P$212,O781)=0),AND(P781&lt;&gt;"",COUNTIFS(Setup!$Q$13:$Q$212,P781)=0),AND(V781&lt;&gt;"",COUNTIFS(Setup!$R$13:$R$212,V781)=0),AND(W781&lt;&gt;"",COUNTIFS(Setup!$R$13:$R$212,W781)=0),AND(X781&lt;&gt;"",COUNTIFS(Setup!$S$13:$S$212,X781)=0),AND(Y781&lt;&gt;"",COUNTIFS(Setup!$S$13:$S$212,Y781)=0),AND(Z781&lt;&gt;"",COUNTIFS(Setup!$T$13:$T$212,Z781)=0)),"Use listed categories",IF(J781="Pending","Confirm work-relatedness",IF(COUNTIFS($AI$9:$AI$1008,AI781,$C$9:$C$1008,"&lt;&gt;"&amp;C781)&gt;0,"Event dates disagree",IF(OR(AND(Q781&lt;&gt;"",OR(NOT(ISNUMBER(Q781)),Q781&lt;0)),AND(R781&lt;&gt;"",OR(NOT(ISNUMBER(R781)),R781&lt;0)),AND(S781&lt;&gt;"",OR(NOT(ISNUMBER(S781)),S781&lt;0))),"Check days / cost",IF(AND(I781="Lost time",OR(NOT(ISNUMBER(Q781)),Q781&lt;1)),"Enter lost days",IF(AND(I781="Restricted / modified work",OR(NOT(ISNUMBER(R781)),R781&lt;1)),"Enter restricted days",IF(AND(Z781="Closed",NOT(ISNUMBER(AB781))),"Enter closure date",IF(AND(ISNUMBER(AB781),OR(AB781&lt;C781,AB781&gt;TODAY())),"Check closure date","Ready"))))))))))))))</f>
        <v/>
      </c>
    </row>
    <row r="782" spans="1:37" ht="24.95" customHeight="1">
      <c r="A782" s="23"/>
      <c r="B782" s="23"/>
      <c r="C782" s="24"/>
      <c r="D782" s="25"/>
      <c r="E782" s="26"/>
      <c r="F782" s="26"/>
      <c r="G782" s="26"/>
      <c r="H782" s="26"/>
      <c r="I782" s="26"/>
      <c r="J782" s="26"/>
      <c r="K782" s="26"/>
      <c r="L782" s="26"/>
      <c r="M782" s="26"/>
      <c r="N782" s="26"/>
      <c r="O782" s="26"/>
      <c r="P782" s="26"/>
      <c r="Q782" s="27"/>
      <c r="R782" s="27"/>
      <c r="S782" s="28"/>
      <c r="T782" s="26"/>
      <c r="U782" s="26"/>
      <c r="V782" s="26"/>
      <c r="W782" s="26"/>
      <c r="X782" s="26"/>
      <c r="Y782" s="26"/>
      <c r="Z782" s="26"/>
      <c r="AA782" s="26"/>
      <c r="AB782" s="24"/>
      <c r="AC782" s="26"/>
      <c r="AD782" s="15" t="str">
        <f t="shared" si="72"/>
        <v/>
      </c>
      <c r="AE782" s="16" t="str">
        <f t="shared" si="73"/>
        <v/>
      </c>
      <c r="AF782" s="15" t="str">
        <f t="shared" si="74"/>
        <v/>
      </c>
      <c r="AG782" s="15">
        <f t="shared" si="75"/>
        <v>0</v>
      </c>
      <c r="AH782" s="15">
        <f t="shared" si="76"/>
        <v>0</v>
      </c>
      <c r="AI782" s="15" t="str">
        <f t="shared" si="77"/>
        <v/>
      </c>
      <c r="AJ782" s="15" t="str">
        <f>IF(AI782="","",IF(COUNTIFS($AI$9:AI782,AI782)=1,1,0))</f>
        <v/>
      </c>
      <c r="AK782" s="15" t="str">
        <f ca="1">IF(COUNTA(A782:AC782)=0,"",IF(OR(NOT(ISNUMBER(C782)),C782&lt;1),"Missing / invalid date",IF(A782="","Missing case ID",IF(COUNTIFS($A$9:$A$1008,A782)&gt;1,"Duplicate case ID",IF(C782&gt;TODAY(),"Future incident date",IF(OR(E782="",F782="",G782="",H782="",I782="",J782=""),"Complete required fields",IF(OR(AND(E782&lt;&gt;"",COUNTIFS(Setup!$F$13:$F$212,E782)=0),AND(F782&lt;&gt;"",COUNTIFS(Setup!$G$13:$G$212,F782)=0),AND(G782&lt;&gt;"",COUNTIFS(Setup!$H$13:$H$212,G782)=0),AND(H782&lt;&gt;"",COUNTIFS(Setup!$I$13:$I$212,H782)=0),AND(I782&lt;&gt;"",COUNTIFS(Setup!$J$13:$J$212,I782)=0),AND(J782&lt;&gt;"",COUNTIFS(Setup!$K$13:$K$212,J782)=0),AND(K782&lt;&gt;"",COUNTIFS(Setup!$L$13:$L$212,K782)=0),AND(L782&lt;&gt;"",COUNTIFS(Setup!$M$13:$M$212,L782)=0),AND(M782&lt;&gt;"",COUNTIFS(Setup!$N$13:$N$212,M782)=0),AND(N782&lt;&gt;"",COUNTIFS(Setup!$O$13:$O$212,N782)=0),AND(O782&lt;&gt;"",COUNTIFS(Setup!$P$13:$P$212,O782)=0),AND(P782&lt;&gt;"",COUNTIFS(Setup!$Q$13:$Q$212,P782)=0),AND(V782&lt;&gt;"",COUNTIFS(Setup!$R$13:$R$212,V782)=0),AND(W782&lt;&gt;"",COUNTIFS(Setup!$R$13:$R$212,W782)=0),AND(X782&lt;&gt;"",COUNTIFS(Setup!$S$13:$S$212,X782)=0),AND(Y782&lt;&gt;"",COUNTIFS(Setup!$S$13:$S$212,Y782)=0),AND(Z782&lt;&gt;"",COUNTIFS(Setup!$T$13:$T$212,Z782)=0)),"Use listed categories",IF(J782="Pending","Confirm work-relatedness",IF(COUNTIFS($AI$9:$AI$1008,AI782,$C$9:$C$1008,"&lt;&gt;"&amp;C782)&gt;0,"Event dates disagree",IF(OR(AND(Q782&lt;&gt;"",OR(NOT(ISNUMBER(Q782)),Q782&lt;0)),AND(R782&lt;&gt;"",OR(NOT(ISNUMBER(R782)),R782&lt;0)),AND(S782&lt;&gt;"",OR(NOT(ISNUMBER(S782)),S782&lt;0))),"Check days / cost",IF(AND(I782="Lost time",OR(NOT(ISNUMBER(Q782)),Q782&lt;1)),"Enter lost days",IF(AND(I782="Restricted / modified work",OR(NOT(ISNUMBER(R782)),R782&lt;1)),"Enter restricted days",IF(AND(Z782="Closed",NOT(ISNUMBER(AB782))),"Enter closure date",IF(AND(ISNUMBER(AB782),OR(AB782&lt;C782,AB782&gt;TODAY())),"Check closure date","Ready"))))))))))))))</f>
        <v/>
      </c>
    </row>
    <row r="783" spans="1:37" ht="24.95" customHeight="1">
      <c r="A783" s="17"/>
      <c r="B783" s="17"/>
      <c r="C783" s="18"/>
      <c r="D783" s="19"/>
      <c r="E783" s="20"/>
      <c r="F783" s="20"/>
      <c r="G783" s="20"/>
      <c r="H783" s="20"/>
      <c r="I783" s="20"/>
      <c r="J783" s="20"/>
      <c r="K783" s="20"/>
      <c r="L783" s="20"/>
      <c r="M783" s="20"/>
      <c r="N783" s="20"/>
      <c r="O783" s="20"/>
      <c r="P783" s="20"/>
      <c r="Q783" s="21"/>
      <c r="R783" s="21"/>
      <c r="S783" s="22"/>
      <c r="T783" s="20"/>
      <c r="U783" s="20"/>
      <c r="V783" s="20"/>
      <c r="W783" s="20"/>
      <c r="X783" s="20"/>
      <c r="Y783" s="20"/>
      <c r="Z783" s="20"/>
      <c r="AA783" s="20"/>
      <c r="AB783" s="18"/>
      <c r="AC783" s="20"/>
      <c r="AD783" s="15" t="str">
        <f t="shared" si="72"/>
        <v/>
      </c>
      <c r="AE783" s="16" t="str">
        <f t="shared" si="73"/>
        <v/>
      </c>
      <c r="AF783" s="15" t="str">
        <f t="shared" si="74"/>
        <v/>
      </c>
      <c r="AG783" s="15">
        <f t="shared" si="75"/>
        <v>0</v>
      </c>
      <c r="AH783" s="15">
        <f t="shared" si="76"/>
        <v>0</v>
      </c>
      <c r="AI783" s="15" t="str">
        <f t="shared" si="77"/>
        <v/>
      </c>
      <c r="AJ783" s="15" t="str">
        <f>IF(AI783="","",IF(COUNTIFS($AI$9:AI783,AI783)=1,1,0))</f>
        <v/>
      </c>
      <c r="AK783" s="15" t="str">
        <f ca="1">IF(COUNTA(A783:AC783)=0,"",IF(OR(NOT(ISNUMBER(C783)),C783&lt;1),"Missing / invalid date",IF(A783="","Missing case ID",IF(COUNTIFS($A$9:$A$1008,A783)&gt;1,"Duplicate case ID",IF(C783&gt;TODAY(),"Future incident date",IF(OR(E783="",F783="",G783="",H783="",I783="",J783=""),"Complete required fields",IF(OR(AND(E783&lt;&gt;"",COUNTIFS(Setup!$F$13:$F$212,E783)=0),AND(F783&lt;&gt;"",COUNTIFS(Setup!$G$13:$G$212,F783)=0),AND(G783&lt;&gt;"",COUNTIFS(Setup!$H$13:$H$212,G783)=0),AND(H783&lt;&gt;"",COUNTIFS(Setup!$I$13:$I$212,H783)=0),AND(I783&lt;&gt;"",COUNTIFS(Setup!$J$13:$J$212,I783)=0),AND(J783&lt;&gt;"",COUNTIFS(Setup!$K$13:$K$212,J783)=0),AND(K783&lt;&gt;"",COUNTIFS(Setup!$L$13:$L$212,K783)=0),AND(L783&lt;&gt;"",COUNTIFS(Setup!$M$13:$M$212,L783)=0),AND(M783&lt;&gt;"",COUNTIFS(Setup!$N$13:$N$212,M783)=0),AND(N783&lt;&gt;"",COUNTIFS(Setup!$O$13:$O$212,N783)=0),AND(O783&lt;&gt;"",COUNTIFS(Setup!$P$13:$P$212,O783)=0),AND(P783&lt;&gt;"",COUNTIFS(Setup!$Q$13:$Q$212,P783)=0),AND(V783&lt;&gt;"",COUNTIFS(Setup!$R$13:$R$212,V783)=0),AND(W783&lt;&gt;"",COUNTIFS(Setup!$R$13:$R$212,W783)=0),AND(X783&lt;&gt;"",COUNTIFS(Setup!$S$13:$S$212,X783)=0),AND(Y783&lt;&gt;"",COUNTIFS(Setup!$S$13:$S$212,Y783)=0),AND(Z783&lt;&gt;"",COUNTIFS(Setup!$T$13:$T$212,Z783)=0)),"Use listed categories",IF(J783="Pending","Confirm work-relatedness",IF(COUNTIFS($AI$9:$AI$1008,AI783,$C$9:$C$1008,"&lt;&gt;"&amp;C783)&gt;0,"Event dates disagree",IF(OR(AND(Q783&lt;&gt;"",OR(NOT(ISNUMBER(Q783)),Q783&lt;0)),AND(R783&lt;&gt;"",OR(NOT(ISNUMBER(R783)),R783&lt;0)),AND(S783&lt;&gt;"",OR(NOT(ISNUMBER(S783)),S783&lt;0))),"Check days / cost",IF(AND(I783="Lost time",OR(NOT(ISNUMBER(Q783)),Q783&lt;1)),"Enter lost days",IF(AND(I783="Restricted / modified work",OR(NOT(ISNUMBER(R783)),R783&lt;1)),"Enter restricted days",IF(AND(Z783="Closed",NOT(ISNUMBER(AB783))),"Enter closure date",IF(AND(ISNUMBER(AB783),OR(AB783&lt;C783,AB783&gt;TODAY())),"Check closure date","Ready"))))))))))))))</f>
        <v/>
      </c>
    </row>
    <row r="784" spans="1:37" ht="24.95" customHeight="1">
      <c r="A784" s="23"/>
      <c r="B784" s="23"/>
      <c r="C784" s="24"/>
      <c r="D784" s="25"/>
      <c r="E784" s="26"/>
      <c r="F784" s="26"/>
      <c r="G784" s="26"/>
      <c r="H784" s="26"/>
      <c r="I784" s="26"/>
      <c r="J784" s="26"/>
      <c r="K784" s="26"/>
      <c r="L784" s="26"/>
      <c r="M784" s="26"/>
      <c r="N784" s="26"/>
      <c r="O784" s="26"/>
      <c r="P784" s="26"/>
      <c r="Q784" s="27"/>
      <c r="R784" s="27"/>
      <c r="S784" s="28"/>
      <c r="T784" s="26"/>
      <c r="U784" s="26"/>
      <c r="V784" s="26"/>
      <c r="W784" s="26"/>
      <c r="X784" s="26"/>
      <c r="Y784" s="26"/>
      <c r="Z784" s="26"/>
      <c r="AA784" s="26"/>
      <c r="AB784" s="24"/>
      <c r="AC784" s="26"/>
      <c r="AD784" s="15" t="str">
        <f t="shared" si="72"/>
        <v/>
      </c>
      <c r="AE784" s="16" t="str">
        <f t="shared" si="73"/>
        <v/>
      </c>
      <c r="AF784" s="15" t="str">
        <f t="shared" si="74"/>
        <v/>
      </c>
      <c r="AG784" s="15">
        <f t="shared" si="75"/>
        <v>0</v>
      </c>
      <c r="AH784" s="15">
        <f t="shared" si="76"/>
        <v>0</v>
      </c>
      <c r="AI784" s="15" t="str">
        <f t="shared" si="77"/>
        <v/>
      </c>
      <c r="AJ784" s="15" t="str">
        <f>IF(AI784="","",IF(COUNTIFS($AI$9:AI784,AI784)=1,1,0))</f>
        <v/>
      </c>
      <c r="AK784" s="15" t="str">
        <f ca="1">IF(COUNTA(A784:AC784)=0,"",IF(OR(NOT(ISNUMBER(C784)),C784&lt;1),"Missing / invalid date",IF(A784="","Missing case ID",IF(COUNTIFS($A$9:$A$1008,A784)&gt;1,"Duplicate case ID",IF(C784&gt;TODAY(),"Future incident date",IF(OR(E784="",F784="",G784="",H784="",I784="",J784=""),"Complete required fields",IF(OR(AND(E784&lt;&gt;"",COUNTIFS(Setup!$F$13:$F$212,E784)=0),AND(F784&lt;&gt;"",COUNTIFS(Setup!$G$13:$G$212,F784)=0),AND(G784&lt;&gt;"",COUNTIFS(Setup!$H$13:$H$212,G784)=0),AND(H784&lt;&gt;"",COUNTIFS(Setup!$I$13:$I$212,H784)=0),AND(I784&lt;&gt;"",COUNTIFS(Setup!$J$13:$J$212,I784)=0),AND(J784&lt;&gt;"",COUNTIFS(Setup!$K$13:$K$212,J784)=0),AND(K784&lt;&gt;"",COUNTIFS(Setup!$L$13:$L$212,K784)=0),AND(L784&lt;&gt;"",COUNTIFS(Setup!$M$13:$M$212,L784)=0),AND(M784&lt;&gt;"",COUNTIFS(Setup!$N$13:$N$212,M784)=0),AND(N784&lt;&gt;"",COUNTIFS(Setup!$O$13:$O$212,N784)=0),AND(O784&lt;&gt;"",COUNTIFS(Setup!$P$13:$P$212,O784)=0),AND(P784&lt;&gt;"",COUNTIFS(Setup!$Q$13:$Q$212,P784)=0),AND(V784&lt;&gt;"",COUNTIFS(Setup!$R$13:$R$212,V784)=0),AND(W784&lt;&gt;"",COUNTIFS(Setup!$R$13:$R$212,W784)=0),AND(X784&lt;&gt;"",COUNTIFS(Setup!$S$13:$S$212,X784)=0),AND(Y784&lt;&gt;"",COUNTIFS(Setup!$S$13:$S$212,Y784)=0),AND(Z784&lt;&gt;"",COUNTIFS(Setup!$T$13:$T$212,Z784)=0)),"Use listed categories",IF(J784="Pending","Confirm work-relatedness",IF(COUNTIFS($AI$9:$AI$1008,AI784,$C$9:$C$1008,"&lt;&gt;"&amp;C784)&gt;0,"Event dates disagree",IF(OR(AND(Q784&lt;&gt;"",OR(NOT(ISNUMBER(Q784)),Q784&lt;0)),AND(R784&lt;&gt;"",OR(NOT(ISNUMBER(R784)),R784&lt;0)),AND(S784&lt;&gt;"",OR(NOT(ISNUMBER(S784)),S784&lt;0))),"Check days / cost",IF(AND(I784="Lost time",OR(NOT(ISNUMBER(Q784)),Q784&lt;1)),"Enter lost days",IF(AND(I784="Restricted / modified work",OR(NOT(ISNUMBER(R784)),R784&lt;1)),"Enter restricted days",IF(AND(Z784="Closed",NOT(ISNUMBER(AB784))),"Enter closure date",IF(AND(ISNUMBER(AB784),OR(AB784&lt;C784,AB784&gt;TODAY())),"Check closure date","Ready"))))))))))))))</f>
        <v/>
      </c>
    </row>
    <row r="785" spans="1:37" ht="24.95" customHeight="1">
      <c r="A785" s="17"/>
      <c r="B785" s="17"/>
      <c r="C785" s="18"/>
      <c r="D785" s="19"/>
      <c r="E785" s="20"/>
      <c r="F785" s="20"/>
      <c r="G785" s="20"/>
      <c r="H785" s="20"/>
      <c r="I785" s="20"/>
      <c r="J785" s="20"/>
      <c r="K785" s="20"/>
      <c r="L785" s="20"/>
      <c r="M785" s="20"/>
      <c r="N785" s="20"/>
      <c r="O785" s="20"/>
      <c r="P785" s="20"/>
      <c r="Q785" s="21"/>
      <c r="R785" s="21"/>
      <c r="S785" s="22"/>
      <c r="T785" s="20"/>
      <c r="U785" s="20"/>
      <c r="V785" s="20"/>
      <c r="W785" s="20"/>
      <c r="X785" s="20"/>
      <c r="Y785" s="20"/>
      <c r="Z785" s="20"/>
      <c r="AA785" s="20"/>
      <c r="AB785" s="18"/>
      <c r="AC785" s="20"/>
      <c r="AD785" s="15" t="str">
        <f t="shared" si="72"/>
        <v/>
      </c>
      <c r="AE785" s="16" t="str">
        <f t="shared" si="73"/>
        <v/>
      </c>
      <c r="AF785" s="15" t="str">
        <f t="shared" si="74"/>
        <v/>
      </c>
      <c r="AG785" s="15">
        <f t="shared" si="75"/>
        <v>0</v>
      </c>
      <c r="AH785" s="15">
        <f t="shared" si="76"/>
        <v>0</v>
      </c>
      <c r="AI785" s="15" t="str">
        <f t="shared" si="77"/>
        <v/>
      </c>
      <c r="AJ785" s="15" t="str">
        <f>IF(AI785="","",IF(COUNTIFS($AI$9:AI785,AI785)=1,1,0))</f>
        <v/>
      </c>
      <c r="AK785" s="15" t="str">
        <f ca="1">IF(COUNTA(A785:AC785)=0,"",IF(OR(NOT(ISNUMBER(C785)),C785&lt;1),"Missing / invalid date",IF(A785="","Missing case ID",IF(COUNTIFS($A$9:$A$1008,A785)&gt;1,"Duplicate case ID",IF(C785&gt;TODAY(),"Future incident date",IF(OR(E785="",F785="",G785="",H785="",I785="",J785=""),"Complete required fields",IF(OR(AND(E785&lt;&gt;"",COUNTIFS(Setup!$F$13:$F$212,E785)=0),AND(F785&lt;&gt;"",COUNTIFS(Setup!$G$13:$G$212,F785)=0),AND(G785&lt;&gt;"",COUNTIFS(Setup!$H$13:$H$212,G785)=0),AND(H785&lt;&gt;"",COUNTIFS(Setup!$I$13:$I$212,H785)=0),AND(I785&lt;&gt;"",COUNTIFS(Setup!$J$13:$J$212,I785)=0),AND(J785&lt;&gt;"",COUNTIFS(Setup!$K$13:$K$212,J785)=0),AND(K785&lt;&gt;"",COUNTIFS(Setup!$L$13:$L$212,K785)=0),AND(L785&lt;&gt;"",COUNTIFS(Setup!$M$13:$M$212,L785)=0),AND(M785&lt;&gt;"",COUNTIFS(Setup!$N$13:$N$212,M785)=0),AND(N785&lt;&gt;"",COUNTIFS(Setup!$O$13:$O$212,N785)=0),AND(O785&lt;&gt;"",COUNTIFS(Setup!$P$13:$P$212,O785)=0),AND(P785&lt;&gt;"",COUNTIFS(Setup!$Q$13:$Q$212,P785)=0),AND(V785&lt;&gt;"",COUNTIFS(Setup!$R$13:$R$212,V785)=0),AND(W785&lt;&gt;"",COUNTIFS(Setup!$R$13:$R$212,W785)=0),AND(X785&lt;&gt;"",COUNTIFS(Setup!$S$13:$S$212,X785)=0),AND(Y785&lt;&gt;"",COUNTIFS(Setup!$S$13:$S$212,Y785)=0),AND(Z785&lt;&gt;"",COUNTIFS(Setup!$T$13:$T$212,Z785)=0)),"Use listed categories",IF(J785="Pending","Confirm work-relatedness",IF(COUNTIFS($AI$9:$AI$1008,AI785,$C$9:$C$1008,"&lt;&gt;"&amp;C785)&gt;0,"Event dates disagree",IF(OR(AND(Q785&lt;&gt;"",OR(NOT(ISNUMBER(Q785)),Q785&lt;0)),AND(R785&lt;&gt;"",OR(NOT(ISNUMBER(R785)),R785&lt;0)),AND(S785&lt;&gt;"",OR(NOT(ISNUMBER(S785)),S785&lt;0))),"Check days / cost",IF(AND(I785="Lost time",OR(NOT(ISNUMBER(Q785)),Q785&lt;1)),"Enter lost days",IF(AND(I785="Restricted / modified work",OR(NOT(ISNUMBER(R785)),R785&lt;1)),"Enter restricted days",IF(AND(Z785="Closed",NOT(ISNUMBER(AB785))),"Enter closure date",IF(AND(ISNUMBER(AB785),OR(AB785&lt;C785,AB785&gt;TODAY())),"Check closure date","Ready"))))))))))))))</f>
        <v/>
      </c>
    </row>
    <row r="786" spans="1:37" ht="24.95" customHeight="1">
      <c r="A786" s="23"/>
      <c r="B786" s="23"/>
      <c r="C786" s="24"/>
      <c r="D786" s="25"/>
      <c r="E786" s="26"/>
      <c r="F786" s="26"/>
      <c r="G786" s="26"/>
      <c r="H786" s="26"/>
      <c r="I786" s="26"/>
      <c r="J786" s="26"/>
      <c r="K786" s="26"/>
      <c r="L786" s="26"/>
      <c r="M786" s="26"/>
      <c r="N786" s="26"/>
      <c r="O786" s="26"/>
      <c r="P786" s="26"/>
      <c r="Q786" s="27"/>
      <c r="R786" s="27"/>
      <c r="S786" s="28"/>
      <c r="T786" s="26"/>
      <c r="U786" s="26"/>
      <c r="V786" s="26"/>
      <c r="W786" s="26"/>
      <c r="X786" s="26"/>
      <c r="Y786" s="26"/>
      <c r="Z786" s="26"/>
      <c r="AA786" s="26"/>
      <c r="AB786" s="24"/>
      <c r="AC786" s="26"/>
      <c r="AD786" s="15" t="str">
        <f t="shared" si="72"/>
        <v/>
      </c>
      <c r="AE786" s="16" t="str">
        <f t="shared" si="73"/>
        <v/>
      </c>
      <c r="AF786" s="15" t="str">
        <f t="shared" si="74"/>
        <v/>
      </c>
      <c r="AG786" s="15">
        <f t="shared" si="75"/>
        <v>0</v>
      </c>
      <c r="AH786" s="15">
        <f t="shared" si="76"/>
        <v>0</v>
      </c>
      <c r="AI786" s="15" t="str">
        <f t="shared" si="77"/>
        <v/>
      </c>
      <c r="AJ786" s="15" t="str">
        <f>IF(AI786="","",IF(COUNTIFS($AI$9:AI786,AI786)=1,1,0))</f>
        <v/>
      </c>
      <c r="AK786" s="15" t="str">
        <f ca="1">IF(COUNTA(A786:AC786)=0,"",IF(OR(NOT(ISNUMBER(C786)),C786&lt;1),"Missing / invalid date",IF(A786="","Missing case ID",IF(COUNTIFS($A$9:$A$1008,A786)&gt;1,"Duplicate case ID",IF(C786&gt;TODAY(),"Future incident date",IF(OR(E786="",F786="",G786="",H786="",I786="",J786=""),"Complete required fields",IF(OR(AND(E786&lt;&gt;"",COUNTIFS(Setup!$F$13:$F$212,E786)=0),AND(F786&lt;&gt;"",COUNTIFS(Setup!$G$13:$G$212,F786)=0),AND(G786&lt;&gt;"",COUNTIFS(Setup!$H$13:$H$212,G786)=0),AND(H786&lt;&gt;"",COUNTIFS(Setup!$I$13:$I$212,H786)=0),AND(I786&lt;&gt;"",COUNTIFS(Setup!$J$13:$J$212,I786)=0),AND(J786&lt;&gt;"",COUNTIFS(Setup!$K$13:$K$212,J786)=0),AND(K786&lt;&gt;"",COUNTIFS(Setup!$L$13:$L$212,K786)=0),AND(L786&lt;&gt;"",COUNTIFS(Setup!$M$13:$M$212,L786)=0),AND(M786&lt;&gt;"",COUNTIFS(Setup!$N$13:$N$212,M786)=0),AND(N786&lt;&gt;"",COUNTIFS(Setup!$O$13:$O$212,N786)=0),AND(O786&lt;&gt;"",COUNTIFS(Setup!$P$13:$P$212,O786)=0),AND(P786&lt;&gt;"",COUNTIFS(Setup!$Q$13:$Q$212,P786)=0),AND(V786&lt;&gt;"",COUNTIFS(Setup!$R$13:$R$212,V786)=0),AND(W786&lt;&gt;"",COUNTIFS(Setup!$R$13:$R$212,W786)=0),AND(X786&lt;&gt;"",COUNTIFS(Setup!$S$13:$S$212,X786)=0),AND(Y786&lt;&gt;"",COUNTIFS(Setup!$S$13:$S$212,Y786)=0),AND(Z786&lt;&gt;"",COUNTIFS(Setup!$T$13:$T$212,Z786)=0)),"Use listed categories",IF(J786="Pending","Confirm work-relatedness",IF(COUNTIFS($AI$9:$AI$1008,AI786,$C$9:$C$1008,"&lt;&gt;"&amp;C786)&gt;0,"Event dates disagree",IF(OR(AND(Q786&lt;&gt;"",OR(NOT(ISNUMBER(Q786)),Q786&lt;0)),AND(R786&lt;&gt;"",OR(NOT(ISNUMBER(R786)),R786&lt;0)),AND(S786&lt;&gt;"",OR(NOT(ISNUMBER(S786)),S786&lt;0))),"Check days / cost",IF(AND(I786="Lost time",OR(NOT(ISNUMBER(Q786)),Q786&lt;1)),"Enter lost days",IF(AND(I786="Restricted / modified work",OR(NOT(ISNUMBER(R786)),R786&lt;1)),"Enter restricted days",IF(AND(Z786="Closed",NOT(ISNUMBER(AB786))),"Enter closure date",IF(AND(ISNUMBER(AB786),OR(AB786&lt;C786,AB786&gt;TODAY())),"Check closure date","Ready"))))))))))))))</f>
        <v/>
      </c>
    </row>
    <row r="787" spans="1:37" ht="24.95" customHeight="1">
      <c r="A787" s="17"/>
      <c r="B787" s="17"/>
      <c r="C787" s="18"/>
      <c r="D787" s="19"/>
      <c r="E787" s="20"/>
      <c r="F787" s="20"/>
      <c r="G787" s="20"/>
      <c r="H787" s="20"/>
      <c r="I787" s="20"/>
      <c r="J787" s="20"/>
      <c r="K787" s="20"/>
      <c r="L787" s="20"/>
      <c r="M787" s="20"/>
      <c r="N787" s="20"/>
      <c r="O787" s="20"/>
      <c r="P787" s="20"/>
      <c r="Q787" s="21"/>
      <c r="R787" s="21"/>
      <c r="S787" s="22"/>
      <c r="T787" s="20"/>
      <c r="U787" s="20"/>
      <c r="V787" s="20"/>
      <c r="W787" s="20"/>
      <c r="X787" s="20"/>
      <c r="Y787" s="20"/>
      <c r="Z787" s="20"/>
      <c r="AA787" s="20"/>
      <c r="AB787" s="18"/>
      <c r="AC787" s="20"/>
      <c r="AD787" s="15" t="str">
        <f t="shared" si="72"/>
        <v/>
      </c>
      <c r="AE787" s="16" t="str">
        <f t="shared" si="73"/>
        <v/>
      </c>
      <c r="AF787" s="15" t="str">
        <f t="shared" si="74"/>
        <v/>
      </c>
      <c r="AG787" s="15">
        <f t="shared" si="75"/>
        <v>0</v>
      </c>
      <c r="AH787" s="15">
        <f t="shared" si="76"/>
        <v>0</v>
      </c>
      <c r="AI787" s="15" t="str">
        <f t="shared" si="77"/>
        <v/>
      </c>
      <c r="AJ787" s="15" t="str">
        <f>IF(AI787="","",IF(COUNTIFS($AI$9:AI787,AI787)=1,1,0))</f>
        <v/>
      </c>
      <c r="AK787" s="15" t="str">
        <f ca="1">IF(COUNTA(A787:AC787)=0,"",IF(OR(NOT(ISNUMBER(C787)),C787&lt;1),"Missing / invalid date",IF(A787="","Missing case ID",IF(COUNTIFS($A$9:$A$1008,A787)&gt;1,"Duplicate case ID",IF(C787&gt;TODAY(),"Future incident date",IF(OR(E787="",F787="",G787="",H787="",I787="",J787=""),"Complete required fields",IF(OR(AND(E787&lt;&gt;"",COUNTIFS(Setup!$F$13:$F$212,E787)=0),AND(F787&lt;&gt;"",COUNTIFS(Setup!$G$13:$G$212,F787)=0),AND(G787&lt;&gt;"",COUNTIFS(Setup!$H$13:$H$212,G787)=0),AND(H787&lt;&gt;"",COUNTIFS(Setup!$I$13:$I$212,H787)=0),AND(I787&lt;&gt;"",COUNTIFS(Setup!$J$13:$J$212,I787)=0),AND(J787&lt;&gt;"",COUNTIFS(Setup!$K$13:$K$212,J787)=0),AND(K787&lt;&gt;"",COUNTIFS(Setup!$L$13:$L$212,K787)=0),AND(L787&lt;&gt;"",COUNTIFS(Setup!$M$13:$M$212,L787)=0),AND(M787&lt;&gt;"",COUNTIFS(Setup!$N$13:$N$212,M787)=0),AND(N787&lt;&gt;"",COUNTIFS(Setup!$O$13:$O$212,N787)=0),AND(O787&lt;&gt;"",COUNTIFS(Setup!$P$13:$P$212,O787)=0),AND(P787&lt;&gt;"",COUNTIFS(Setup!$Q$13:$Q$212,P787)=0),AND(V787&lt;&gt;"",COUNTIFS(Setup!$R$13:$R$212,V787)=0),AND(W787&lt;&gt;"",COUNTIFS(Setup!$R$13:$R$212,W787)=0),AND(X787&lt;&gt;"",COUNTIFS(Setup!$S$13:$S$212,X787)=0),AND(Y787&lt;&gt;"",COUNTIFS(Setup!$S$13:$S$212,Y787)=0),AND(Z787&lt;&gt;"",COUNTIFS(Setup!$T$13:$T$212,Z787)=0)),"Use listed categories",IF(J787="Pending","Confirm work-relatedness",IF(COUNTIFS($AI$9:$AI$1008,AI787,$C$9:$C$1008,"&lt;&gt;"&amp;C787)&gt;0,"Event dates disagree",IF(OR(AND(Q787&lt;&gt;"",OR(NOT(ISNUMBER(Q787)),Q787&lt;0)),AND(R787&lt;&gt;"",OR(NOT(ISNUMBER(R787)),R787&lt;0)),AND(S787&lt;&gt;"",OR(NOT(ISNUMBER(S787)),S787&lt;0))),"Check days / cost",IF(AND(I787="Lost time",OR(NOT(ISNUMBER(Q787)),Q787&lt;1)),"Enter lost days",IF(AND(I787="Restricted / modified work",OR(NOT(ISNUMBER(R787)),R787&lt;1)),"Enter restricted days",IF(AND(Z787="Closed",NOT(ISNUMBER(AB787))),"Enter closure date",IF(AND(ISNUMBER(AB787),OR(AB787&lt;C787,AB787&gt;TODAY())),"Check closure date","Ready"))))))))))))))</f>
        <v/>
      </c>
    </row>
    <row r="788" spans="1:37" ht="24.95" customHeight="1">
      <c r="A788" s="23"/>
      <c r="B788" s="23"/>
      <c r="C788" s="24"/>
      <c r="D788" s="25"/>
      <c r="E788" s="26"/>
      <c r="F788" s="26"/>
      <c r="G788" s="26"/>
      <c r="H788" s="26"/>
      <c r="I788" s="26"/>
      <c r="J788" s="26"/>
      <c r="K788" s="26"/>
      <c r="L788" s="26"/>
      <c r="M788" s="26"/>
      <c r="N788" s="26"/>
      <c r="O788" s="26"/>
      <c r="P788" s="26"/>
      <c r="Q788" s="27"/>
      <c r="R788" s="27"/>
      <c r="S788" s="28"/>
      <c r="T788" s="26"/>
      <c r="U788" s="26"/>
      <c r="V788" s="26"/>
      <c r="W788" s="26"/>
      <c r="X788" s="26"/>
      <c r="Y788" s="26"/>
      <c r="Z788" s="26"/>
      <c r="AA788" s="26"/>
      <c r="AB788" s="24"/>
      <c r="AC788" s="26"/>
      <c r="AD788" s="15" t="str">
        <f t="shared" si="72"/>
        <v/>
      </c>
      <c r="AE788" s="16" t="str">
        <f t="shared" si="73"/>
        <v/>
      </c>
      <c r="AF788" s="15" t="str">
        <f t="shared" si="74"/>
        <v/>
      </c>
      <c r="AG788" s="15">
        <f t="shared" si="75"/>
        <v>0</v>
      </c>
      <c r="AH788" s="15">
        <f t="shared" si="76"/>
        <v>0</v>
      </c>
      <c r="AI788" s="15" t="str">
        <f t="shared" si="77"/>
        <v/>
      </c>
      <c r="AJ788" s="15" t="str">
        <f>IF(AI788="","",IF(COUNTIFS($AI$9:AI788,AI788)=1,1,0))</f>
        <v/>
      </c>
      <c r="AK788" s="15" t="str">
        <f ca="1">IF(COUNTA(A788:AC788)=0,"",IF(OR(NOT(ISNUMBER(C788)),C788&lt;1),"Missing / invalid date",IF(A788="","Missing case ID",IF(COUNTIFS($A$9:$A$1008,A788)&gt;1,"Duplicate case ID",IF(C788&gt;TODAY(),"Future incident date",IF(OR(E788="",F788="",G788="",H788="",I788="",J788=""),"Complete required fields",IF(OR(AND(E788&lt;&gt;"",COUNTIFS(Setup!$F$13:$F$212,E788)=0),AND(F788&lt;&gt;"",COUNTIFS(Setup!$G$13:$G$212,F788)=0),AND(G788&lt;&gt;"",COUNTIFS(Setup!$H$13:$H$212,G788)=0),AND(H788&lt;&gt;"",COUNTIFS(Setup!$I$13:$I$212,H788)=0),AND(I788&lt;&gt;"",COUNTIFS(Setup!$J$13:$J$212,I788)=0),AND(J788&lt;&gt;"",COUNTIFS(Setup!$K$13:$K$212,J788)=0),AND(K788&lt;&gt;"",COUNTIFS(Setup!$L$13:$L$212,K788)=0),AND(L788&lt;&gt;"",COUNTIFS(Setup!$M$13:$M$212,L788)=0),AND(M788&lt;&gt;"",COUNTIFS(Setup!$N$13:$N$212,M788)=0),AND(N788&lt;&gt;"",COUNTIFS(Setup!$O$13:$O$212,N788)=0),AND(O788&lt;&gt;"",COUNTIFS(Setup!$P$13:$P$212,O788)=0),AND(P788&lt;&gt;"",COUNTIFS(Setup!$Q$13:$Q$212,P788)=0),AND(V788&lt;&gt;"",COUNTIFS(Setup!$R$13:$R$212,V788)=0),AND(W788&lt;&gt;"",COUNTIFS(Setup!$R$13:$R$212,W788)=0),AND(X788&lt;&gt;"",COUNTIFS(Setup!$S$13:$S$212,X788)=0),AND(Y788&lt;&gt;"",COUNTIFS(Setup!$S$13:$S$212,Y788)=0),AND(Z788&lt;&gt;"",COUNTIFS(Setup!$T$13:$T$212,Z788)=0)),"Use listed categories",IF(J788="Pending","Confirm work-relatedness",IF(COUNTIFS($AI$9:$AI$1008,AI788,$C$9:$C$1008,"&lt;&gt;"&amp;C788)&gt;0,"Event dates disagree",IF(OR(AND(Q788&lt;&gt;"",OR(NOT(ISNUMBER(Q788)),Q788&lt;0)),AND(R788&lt;&gt;"",OR(NOT(ISNUMBER(R788)),R788&lt;0)),AND(S788&lt;&gt;"",OR(NOT(ISNUMBER(S788)),S788&lt;0))),"Check days / cost",IF(AND(I788="Lost time",OR(NOT(ISNUMBER(Q788)),Q788&lt;1)),"Enter lost days",IF(AND(I788="Restricted / modified work",OR(NOT(ISNUMBER(R788)),R788&lt;1)),"Enter restricted days",IF(AND(Z788="Closed",NOT(ISNUMBER(AB788))),"Enter closure date",IF(AND(ISNUMBER(AB788),OR(AB788&lt;C788,AB788&gt;TODAY())),"Check closure date","Ready"))))))))))))))</f>
        <v/>
      </c>
    </row>
    <row r="789" spans="1:37" ht="24.95" customHeight="1">
      <c r="A789" s="17"/>
      <c r="B789" s="17"/>
      <c r="C789" s="18"/>
      <c r="D789" s="19"/>
      <c r="E789" s="20"/>
      <c r="F789" s="20"/>
      <c r="G789" s="20"/>
      <c r="H789" s="20"/>
      <c r="I789" s="20"/>
      <c r="J789" s="20"/>
      <c r="K789" s="20"/>
      <c r="L789" s="20"/>
      <c r="M789" s="20"/>
      <c r="N789" s="20"/>
      <c r="O789" s="20"/>
      <c r="P789" s="20"/>
      <c r="Q789" s="21"/>
      <c r="R789" s="21"/>
      <c r="S789" s="22"/>
      <c r="T789" s="20"/>
      <c r="U789" s="20"/>
      <c r="V789" s="20"/>
      <c r="W789" s="20"/>
      <c r="X789" s="20"/>
      <c r="Y789" s="20"/>
      <c r="Z789" s="20"/>
      <c r="AA789" s="20"/>
      <c r="AB789" s="18"/>
      <c r="AC789" s="20"/>
      <c r="AD789" s="15" t="str">
        <f t="shared" si="72"/>
        <v/>
      </c>
      <c r="AE789" s="16" t="str">
        <f t="shared" si="73"/>
        <v/>
      </c>
      <c r="AF789" s="15" t="str">
        <f t="shared" si="74"/>
        <v/>
      </c>
      <c r="AG789" s="15">
        <f t="shared" si="75"/>
        <v>0</v>
      </c>
      <c r="AH789" s="15">
        <f t="shared" si="76"/>
        <v>0</v>
      </c>
      <c r="AI789" s="15" t="str">
        <f t="shared" si="77"/>
        <v/>
      </c>
      <c r="AJ789" s="15" t="str">
        <f>IF(AI789="","",IF(COUNTIFS($AI$9:AI789,AI789)=1,1,0))</f>
        <v/>
      </c>
      <c r="AK789" s="15" t="str">
        <f ca="1">IF(COUNTA(A789:AC789)=0,"",IF(OR(NOT(ISNUMBER(C789)),C789&lt;1),"Missing / invalid date",IF(A789="","Missing case ID",IF(COUNTIFS($A$9:$A$1008,A789)&gt;1,"Duplicate case ID",IF(C789&gt;TODAY(),"Future incident date",IF(OR(E789="",F789="",G789="",H789="",I789="",J789=""),"Complete required fields",IF(OR(AND(E789&lt;&gt;"",COUNTIFS(Setup!$F$13:$F$212,E789)=0),AND(F789&lt;&gt;"",COUNTIFS(Setup!$G$13:$G$212,F789)=0),AND(G789&lt;&gt;"",COUNTIFS(Setup!$H$13:$H$212,G789)=0),AND(H789&lt;&gt;"",COUNTIFS(Setup!$I$13:$I$212,H789)=0),AND(I789&lt;&gt;"",COUNTIFS(Setup!$J$13:$J$212,I789)=0),AND(J789&lt;&gt;"",COUNTIFS(Setup!$K$13:$K$212,J789)=0),AND(K789&lt;&gt;"",COUNTIFS(Setup!$L$13:$L$212,K789)=0),AND(L789&lt;&gt;"",COUNTIFS(Setup!$M$13:$M$212,L789)=0),AND(M789&lt;&gt;"",COUNTIFS(Setup!$N$13:$N$212,M789)=0),AND(N789&lt;&gt;"",COUNTIFS(Setup!$O$13:$O$212,N789)=0),AND(O789&lt;&gt;"",COUNTIFS(Setup!$P$13:$P$212,O789)=0),AND(P789&lt;&gt;"",COUNTIFS(Setup!$Q$13:$Q$212,P789)=0),AND(V789&lt;&gt;"",COUNTIFS(Setup!$R$13:$R$212,V789)=0),AND(W789&lt;&gt;"",COUNTIFS(Setup!$R$13:$R$212,W789)=0),AND(X789&lt;&gt;"",COUNTIFS(Setup!$S$13:$S$212,X789)=0),AND(Y789&lt;&gt;"",COUNTIFS(Setup!$S$13:$S$212,Y789)=0),AND(Z789&lt;&gt;"",COUNTIFS(Setup!$T$13:$T$212,Z789)=0)),"Use listed categories",IF(J789="Pending","Confirm work-relatedness",IF(COUNTIFS($AI$9:$AI$1008,AI789,$C$9:$C$1008,"&lt;&gt;"&amp;C789)&gt;0,"Event dates disagree",IF(OR(AND(Q789&lt;&gt;"",OR(NOT(ISNUMBER(Q789)),Q789&lt;0)),AND(R789&lt;&gt;"",OR(NOT(ISNUMBER(R789)),R789&lt;0)),AND(S789&lt;&gt;"",OR(NOT(ISNUMBER(S789)),S789&lt;0))),"Check days / cost",IF(AND(I789="Lost time",OR(NOT(ISNUMBER(Q789)),Q789&lt;1)),"Enter lost days",IF(AND(I789="Restricted / modified work",OR(NOT(ISNUMBER(R789)),R789&lt;1)),"Enter restricted days",IF(AND(Z789="Closed",NOT(ISNUMBER(AB789))),"Enter closure date",IF(AND(ISNUMBER(AB789),OR(AB789&lt;C789,AB789&gt;TODAY())),"Check closure date","Ready"))))))))))))))</f>
        <v/>
      </c>
    </row>
    <row r="790" spans="1:37" ht="24.95" customHeight="1">
      <c r="A790" s="23"/>
      <c r="B790" s="23"/>
      <c r="C790" s="24"/>
      <c r="D790" s="25"/>
      <c r="E790" s="26"/>
      <c r="F790" s="26"/>
      <c r="G790" s="26"/>
      <c r="H790" s="26"/>
      <c r="I790" s="26"/>
      <c r="J790" s="26"/>
      <c r="K790" s="26"/>
      <c r="L790" s="26"/>
      <c r="M790" s="26"/>
      <c r="N790" s="26"/>
      <c r="O790" s="26"/>
      <c r="P790" s="26"/>
      <c r="Q790" s="27"/>
      <c r="R790" s="27"/>
      <c r="S790" s="28"/>
      <c r="T790" s="26"/>
      <c r="U790" s="26"/>
      <c r="V790" s="26"/>
      <c r="W790" s="26"/>
      <c r="X790" s="26"/>
      <c r="Y790" s="26"/>
      <c r="Z790" s="26"/>
      <c r="AA790" s="26"/>
      <c r="AB790" s="24"/>
      <c r="AC790" s="26"/>
      <c r="AD790" s="15" t="str">
        <f t="shared" si="72"/>
        <v/>
      </c>
      <c r="AE790" s="16" t="str">
        <f t="shared" si="73"/>
        <v/>
      </c>
      <c r="AF790" s="15" t="str">
        <f t="shared" si="74"/>
        <v/>
      </c>
      <c r="AG790" s="15">
        <f t="shared" si="75"/>
        <v>0</v>
      </c>
      <c r="AH790" s="15">
        <f t="shared" si="76"/>
        <v>0</v>
      </c>
      <c r="AI790" s="15" t="str">
        <f t="shared" si="77"/>
        <v/>
      </c>
      <c r="AJ790" s="15" t="str">
        <f>IF(AI790="","",IF(COUNTIFS($AI$9:AI790,AI790)=1,1,0))</f>
        <v/>
      </c>
      <c r="AK790" s="15" t="str">
        <f ca="1">IF(COUNTA(A790:AC790)=0,"",IF(OR(NOT(ISNUMBER(C790)),C790&lt;1),"Missing / invalid date",IF(A790="","Missing case ID",IF(COUNTIFS($A$9:$A$1008,A790)&gt;1,"Duplicate case ID",IF(C790&gt;TODAY(),"Future incident date",IF(OR(E790="",F790="",G790="",H790="",I790="",J790=""),"Complete required fields",IF(OR(AND(E790&lt;&gt;"",COUNTIFS(Setup!$F$13:$F$212,E790)=0),AND(F790&lt;&gt;"",COUNTIFS(Setup!$G$13:$G$212,F790)=0),AND(G790&lt;&gt;"",COUNTIFS(Setup!$H$13:$H$212,G790)=0),AND(H790&lt;&gt;"",COUNTIFS(Setup!$I$13:$I$212,H790)=0),AND(I790&lt;&gt;"",COUNTIFS(Setup!$J$13:$J$212,I790)=0),AND(J790&lt;&gt;"",COUNTIFS(Setup!$K$13:$K$212,J790)=0),AND(K790&lt;&gt;"",COUNTIFS(Setup!$L$13:$L$212,K790)=0),AND(L790&lt;&gt;"",COUNTIFS(Setup!$M$13:$M$212,L790)=0),AND(M790&lt;&gt;"",COUNTIFS(Setup!$N$13:$N$212,M790)=0),AND(N790&lt;&gt;"",COUNTIFS(Setup!$O$13:$O$212,N790)=0),AND(O790&lt;&gt;"",COUNTIFS(Setup!$P$13:$P$212,O790)=0),AND(P790&lt;&gt;"",COUNTIFS(Setup!$Q$13:$Q$212,P790)=0),AND(V790&lt;&gt;"",COUNTIFS(Setup!$R$13:$R$212,V790)=0),AND(W790&lt;&gt;"",COUNTIFS(Setup!$R$13:$R$212,W790)=0),AND(X790&lt;&gt;"",COUNTIFS(Setup!$S$13:$S$212,X790)=0),AND(Y790&lt;&gt;"",COUNTIFS(Setup!$S$13:$S$212,Y790)=0),AND(Z790&lt;&gt;"",COUNTIFS(Setup!$T$13:$T$212,Z790)=0)),"Use listed categories",IF(J790="Pending","Confirm work-relatedness",IF(COUNTIFS($AI$9:$AI$1008,AI790,$C$9:$C$1008,"&lt;&gt;"&amp;C790)&gt;0,"Event dates disagree",IF(OR(AND(Q790&lt;&gt;"",OR(NOT(ISNUMBER(Q790)),Q790&lt;0)),AND(R790&lt;&gt;"",OR(NOT(ISNUMBER(R790)),R790&lt;0)),AND(S790&lt;&gt;"",OR(NOT(ISNUMBER(S790)),S790&lt;0))),"Check days / cost",IF(AND(I790="Lost time",OR(NOT(ISNUMBER(Q790)),Q790&lt;1)),"Enter lost days",IF(AND(I790="Restricted / modified work",OR(NOT(ISNUMBER(R790)),R790&lt;1)),"Enter restricted days",IF(AND(Z790="Closed",NOT(ISNUMBER(AB790))),"Enter closure date",IF(AND(ISNUMBER(AB790),OR(AB790&lt;C790,AB790&gt;TODAY())),"Check closure date","Ready"))))))))))))))</f>
        <v/>
      </c>
    </row>
    <row r="791" spans="1:37" ht="24.95" customHeight="1">
      <c r="A791" s="17"/>
      <c r="B791" s="17"/>
      <c r="C791" s="18"/>
      <c r="D791" s="19"/>
      <c r="E791" s="20"/>
      <c r="F791" s="20"/>
      <c r="G791" s="20"/>
      <c r="H791" s="20"/>
      <c r="I791" s="20"/>
      <c r="J791" s="20"/>
      <c r="K791" s="20"/>
      <c r="L791" s="20"/>
      <c r="M791" s="20"/>
      <c r="N791" s="20"/>
      <c r="O791" s="20"/>
      <c r="P791" s="20"/>
      <c r="Q791" s="21"/>
      <c r="R791" s="21"/>
      <c r="S791" s="22"/>
      <c r="T791" s="20"/>
      <c r="U791" s="20"/>
      <c r="V791" s="20"/>
      <c r="W791" s="20"/>
      <c r="X791" s="20"/>
      <c r="Y791" s="20"/>
      <c r="Z791" s="20"/>
      <c r="AA791" s="20"/>
      <c r="AB791" s="18"/>
      <c r="AC791" s="20"/>
      <c r="AD791" s="15" t="str">
        <f t="shared" si="72"/>
        <v/>
      </c>
      <c r="AE791" s="16" t="str">
        <f t="shared" si="73"/>
        <v/>
      </c>
      <c r="AF791" s="15" t="str">
        <f t="shared" si="74"/>
        <v/>
      </c>
      <c r="AG791" s="15">
        <f t="shared" si="75"/>
        <v>0</v>
      </c>
      <c r="AH791" s="15">
        <f t="shared" si="76"/>
        <v>0</v>
      </c>
      <c r="AI791" s="15" t="str">
        <f t="shared" si="77"/>
        <v/>
      </c>
      <c r="AJ791" s="15" t="str">
        <f>IF(AI791="","",IF(COUNTIFS($AI$9:AI791,AI791)=1,1,0))</f>
        <v/>
      </c>
      <c r="AK791" s="15" t="str">
        <f ca="1">IF(COUNTA(A791:AC791)=0,"",IF(OR(NOT(ISNUMBER(C791)),C791&lt;1),"Missing / invalid date",IF(A791="","Missing case ID",IF(COUNTIFS($A$9:$A$1008,A791)&gt;1,"Duplicate case ID",IF(C791&gt;TODAY(),"Future incident date",IF(OR(E791="",F791="",G791="",H791="",I791="",J791=""),"Complete required fields",IF(OR(AND(E791&lt;&gt;"",COUNTIFS(Setup!$F$13:$F$212,E791)=0),AND(F791&lt;&gt;"",COUNTIFS(Setup!$G$13:$G$212,F791)=0),AND(G791&lt;&gt;"",COUNTIFS(Setup!$H$13:$H$212,G791)=0),AND(H791&lt;&gt;"",COUNTIFS(Setup!$I$13:$I$212,H791)=0),AND(I791&lt;&gt;"",COUNTIFS(Setup!$J$13:$J$212,I791)=0),AND(J791&lt;&gt;"",COUNTIFS(Setup!$K$13:$K$212,J791)=0),AND(K791&lt;&gt;"",COUNTIFS(Setup!$L$13:$L$212,K791)=0),AND(L791&lt;&gt;"",COUNTIFS(Setup!$M$13:$M$212,L791)=0),AND(M791&lt;&gt;"",COUNTIFS(Setup!$N$13:$N$212,M791)=0),AND(N791&lt;&gt;"",COUNTIFS(Setup!$O$13:$O$212,N791)=0),AND(O791&lt;&gt;"",COUNTIFS(Setup!$P$13:$P$212,O791)=0),AND(P791&lt;&gt;"",COUNTIFS(Setup!$Q$13:$Q$212,P791)=0),AND(V791&lt;&gt;"",COUNTIFS(Setup!$R$13:$R$212,V791)=0),AND(W791&lt;&gt;"",COUNTIFS(Setup!$R$13:$R$212,W791)=0),AND(X791&lt;&gt;"",COUNTIFS(Setup!$S$13:$S$212,X791)=0),AND(Y791&lt;&gt;"",COUNTIFS(Setup!$S$13:$S$212,Y791)=0),AND(Z791&lt;&gt;"",COUNTIFS(Setup!$T$13:$T$212,Z791)=0)),"Use listed categories",IF(J791="Pending","Confirm work-relatedness",IF(COUNTIFS($AI$9:$AI$1008,AI791,$C$9:$C$1008,"&lt;&gt;"&amp;C791)&gt;0,"Event dates disagree",IF(OR(AND(Q791&lt;&gt;"",OR(NOT(ISNUMBER(Q791)),Q791&lt;0)),AND(R791&lt;&gt;"",OR(NOT(ISNUMBER(R791)),R791&lt;0)),AND(S791&lt;&gt;"",OR(NOT(ISNUMBER(S791)),S791&lt;0))),"Check days / cost",IF(AND(I791="Lost time",OR(NOT(ISNUMBER(Q791)),Q791&lt;1)),"Enter lost days",IF(AND(I791="Restricted / modified work",OR(NOT(ISNUMBER(R791)),R791&lt;1)),"Enter restricted days",IF(AND(Z791="Closed",NOT(ISNUMBER(AB791))),"Enter closure date",IF(AND(ISNUMBER(AB791),OR(AB791&lt;C791,AB791&gt;TODAY())),"Check closure date","Ready"))))))))))))))</f>
        <v/>
      </c>
    </row>
    <row r="792" spans="1:37" ht="24.95" customHeight="1">
      <c r="A792" s="23"/>
      <c r="B792" s="23"/>
      <c r="C792" s="24"/>
      <c r="D792" s="25"/>
      <c r="E792" s="26"/>
      <c r="F792" s="26"/>
      <c r="G792" s="26"/>
      <c r="H792" s="26"/>
      <c r="I792" s="26"/>
      <c r="J792" s="26"/>
      <c r="K792" s="26"/>
      <c r="L792" s="26"/>
      <c r="M792" s="26"/>
      <c r="N792" s="26"/>
      <c r="O792" s="26"/>
      <c r="P792" s="26"/>
      <c r="Q792" s="27"/>
      <c r="R792" s="27"/>
      <c r="S792" s="28"/>
      <c r="T792" s="26"/>
      <c r="U792" s="26"/>
      <c r="V792" s="26"/>
      <c r="W792" s="26"/>
      <c r="X792" s="26"/>
      <c r="Y792" s="26"/>
      <c r="Z792" s="26"/>
      <c r="AA792" s="26"/>
      <c r="AB792" s="24"/>
      <c r="AC792" s="26"/>
      <c r="AD792" s="15" t="str">
        <f t="shared" si="72"/>
        <v/>
      </c>
      <c r="AE792" s="16" t="str">
        <f t="shared" si="73"/>
        <v/>
      </c>
      <c r="AF792" s="15" t="str">
        <f t="shared" si="74"/>
        <v/>
      </c>
      <c r="AG792" s="15">
        <f t="shared" si="75"/>
        <v>0</v>
      </c>
      <c r="AH792" s="15">
        <f t="shared" si="76"/>
        <v>0</v>
      </c>
      <c r="AI792" s="15" t="str">
        <f t="shared" si="77"/>
        <v/>
      </c>
      <c r="AJ792" s="15" t="str">
        <f>IF(AI792="","",IF(COUNTIFS($AI$9:AI792,AI792)=1,1,0))</f>
        <v/>
      </c>
      <c r="AK792" s="15" t="str">
        <f ca="1">IF(COUNTA(A792:AC792)=0,"",IF(OR(NOT(ISNUMBER(C792)),C792&lt;1),"Missing / invalid date",IF(A792="","Missing case ID",IF(COUNTIFS($A$9:$A$1008,A792)&gt;1,"Duplicate case ID",IF(C792&gt;TODAY(),"Future incident date",IF(OR(E792="",F792="",G792="",H792="",I792="",J792=""),"Complete required fields",IF(OR(AND(E792&lt;&gt;"",COUNTIFS(Setup!$F$13:$F$212,E792)=0),AND(F792&lt;&gt;"",COUNTIFS(Setup!$G$13:$G$212,F792)=0),AND(G792&lt;&gt;"",COUNTIFS(Setup!$H$13:$H$212,G792)=0),AND(H792&lt;&gt;"",COUNTIFS(Setup!$I$13:$I$212,H792)=0),AND(I792&lt;&gt;"",COUNTIFS(Setup!$J$13:$J$212,I792)=0),AND(J792&lt;&gt;"",COUNTIFS(Setup!$K$13:$K$212,J792)=0),AND(K792&lt;&gt;"",COUNTIFS(Setup!$L$13:$L$212,K792)=0),AND(L792&lt;&gt;"",COUNTIFS(Setup!$M$13:$M$212,L792)=0),AND(M792&lt;&gt;"",COUNTIFS(Setup!$N$13:$N$212,M792)=0),AND(N792&lt;&gt;"",COUNTIFS(Setup!$O$13:$O$212,N792)=0),AND(O792&lt;&gt;"",COUNTIFS(Setup!$P$13:$P$212,O792)=0),AND(P792&lt;&gt;"",COUNTIFS(Setup!$Q$13:$Q$212,P792)=0),AND(V792&lt;&gt;"",COUNTIFS(Setup!$R$13:$R$212,V792)=0),AND(W792&lt;&gt;"",COUNTIFS(Setup!$R$13:$R$212,W792)=0),AND(X792&lt;&gt;"",COUNTIFS(Setup!$S$13:$S$212,X792)=0),AND(Y792&lt;&gt;"",COUNTIFS(Setup!$S$13:$S$212,Y792)=0),AND(Z792&lt;&gt;"",COUNTIFS(Setup!$T$13:$T$212,Z792)=0)),"Use listed categories",IF(J792="Pending","Confirm work-relatedness",IF(COUNTIFS($AI$9:$AI$1008,AI792,$C$9:$C$1008,"&lt;&gt;"&amp;C792)&gt;0,"Event dates disagree",IF(OR(AND(Q792&lt;&gt;"",OR(NOT(ISNUMBER(Q792)),Q792&lt;0)),AND(R792&lt;&gt;"",OR(NOT(ISNUMBER(R792)),R792&lt;0)),AND(S792&lt;&gt;"",OR(NOT(ISNUMBER(S792)),S792&lt;0))),"Check days / cost",IF(AND(I792="Lost time",OR(NOT(ISNUMBER(Q792)),Q792&lt;1)),"Enter lost days",IF(AND(I792="Restricted / modified work",OR(NOT(ISNUMBER(R792)),R792&lt;1)),"Enter restricted days",IF(AND(Z792="Closed",NOT(ISNUMBER(AB792))),"Enter closure date",IF(AND(ISNUMBER(AB792),OR(AB792&lt;C792,AB792&gt;TODAY())),"Check closure date","Ready"))))))))))))))</f>
        <v/>
      </c>
    </row>
    <row r="793" spans="1:37" ht="24.95" customHeight="1">
      <c r="A793" s="17"/>
      <c r="B793" s="17"/>
      <c r="C793" s="18"/>
      <c r="D793" s="19"/>
      <c r="E793" s="20"/>
      <c r="F793" s="20"/>
      <c r="G793" s="20"/>
      <c r="H793" s="20"/>
      <c r="I793" s="20"/>
      <c r="J793" s="20"/>
      <c r="K793" s="20"/>
      <c r="L793" s="20"/>
      <c r="M793" s="20"/>
      <c r="N793" s="20"/>
      <c r="O793" s="20"/>
      <c r="P793" s="20"/>
      <c r="Q793" s="21"/>
      <c r="R793" s="21"/>
      <c r="S793" s="22"/>
      <c r="T793" s="20"/>
      <c r="U793" s="20"/>
      <c r="V793" s="20"/>
      <c r="W793" s="20"/>
      <c r="X793" s="20"/>
      <c r="Y793" s="20"/>
      <c r="Z793" s="20"/>
      <c r="AA793" s="20"/>
      <c r="AB793" s="18"/>
      <c r="AC793" s="20"/>
      <c r="AD793" s="15" t="str">
        <f t="shared" si="72"/>
        <v/>
      </c>
      <c r="AE793" s="16" t="str">
        <f t="shared" si="73"/>
        <v/>
      </c>
      <c r="AF793" s="15" t="str">
        <f t="shared" si="74"/>
        <v/>
      </c>
      <c r="AG793" s="15">
        <f t="shared" si="75"/>
        <v>0</v>
      </c>
      <c r="AH793" s="15">
        <f t="shared" si="76"/>
        <v>0</v>
      </c>
      <c r="AI793" s="15" t="str">
        <f t="shared" si="77"/>
        <v/>
      </c>
      <c r="AJ793" s="15" t="str">
        <f>IF(AI793="","",IF(COUNTIFS($AI$9:AI793,AI793)=1,1,0))</f>
        <v/>
      </c>
      <c r="AK793" s="15" t="str">
        <f ca="1">IF(COUNTA(A793:AC793)=0,"",IF(OR(NOT(ISNUMBER(C793)),C793&lt;1),"Missing / invalid date",IF(A793="","Missing case ID",IF(COUNTIFS($A$9:$A$1008,A793)&gt;1,"Duplicate case ID",IF(C793&gt;TODAY(),"Future incident date",IF(OR(E793="",F793="",G793="",H793="",I793="",J793=""),"Complete required fields",IF(OR(AND(E793&lt;&gt;"",COUNTIFS(Setup!$F$13:$F$212,E793)=0),AND(F793&lt;&gt;"",COUNTIFS(Setup!$G$13:$G$212,F793)=0),AND(G793&lt;&gt;"",COUNTIFS(Setup!$H$13:$H$212,G793)=0),AND(H793&lt;&gt;"",COUNTIFS(Setup!$I$13:$I$212,H793)=0),AND(I793&lt;&gt;"",COUNTIFS(Setup!$J$13:$J$212,I793)=0),AND(J793&lt;&gt;"",COUNTIFS(Setup!$K$13:$K$212,J793)=0),AND(K793&lt;&gt;"",COUNTIFS(Setup!$L$13:$L$212,K793)=0),AND(L793&lt;&gt;"",COUNTIFS(Setup!$M$13:$M$212,L793)=0),AND(M793&lt;&gt;"",COUNTIFS(Setup!$N$13:$N$212,M793)=0),AND(N793&lt;&gt;"",COUNTIFS(Setup!$O$13:$O$212,N793)=0),AND(O793&lt;&gt;"",COUNTIFS(Setup!$P$13:$P$212,O793)=0),AND(P793&lt;&gt;"",COUNTIFS(Setup!$Q$13:$Q$212,P793)=0),AND(V793&lt;&gt;"",COUNTIFS(Setup!$R$13:$R$212,V793)=0),AND(W793&lt;&gt;"",COUNTIFS(Setup!$R$13:$R$212,W793)=0),AND(X793&lt;&gt;"",COUNTIFS(Setup!$S$13:$S$212,X793)=0),AND(Y793&lt;&gt;"",COUNTIFS(Setup!$S$13:$S$212,Y793)=0),AND(Z793&lt;&gt;"",COUNTIFS(Setup!$T$13:$T$212,Z793)=0)),"Use listed categories",IF(J793="Pending","Confirm work-relatedness",IF(COUNTIFS($AI$9:$AI$1008,AI793,$C$9:$C$1008,"&lt;&gt;"&amp;C793)&gt;0,"Event dates disagree",IF(OR(AND(Q793&lt;&gt;"",OR(NOT(ISNUMBER(Q793)),Q793&lt;0)),AND(R793&lt;&gt;"",OR(NOT(ISNUMBER(R793)),R793&lt;0)),AND(S793&lt;&gt;"",OR(NOT(ISNUMBER(S793)),S793&lt;0))),"Check days / cost",IF(AND(I793="Lost time",OR(NOT(ISNUMBER(Q793)),Q793&lt;1)),"Enter lost days",IF(AND(I793="Restricted / modified work",OR(NOT(ISNUMBER(R793)),R793&lt;1)),"Enter restricted days",IF(AND(Z793="Closed",NOT(ISNUMBER(AB793))),"Enter closure date",IF(AND(ISNUMBER(AB793),OR(AB793&lt;C793,AB793&gt;TODAY())),"Check closure date","Ready"))))))))))))))</f>
        <v/>
      </c>
    </row>
    <row r="794" spans="1:37" ht="24.95" customHeight="1">
      <c r="A794" s="23"/>
      <c r="B794" s="23"/>
      <c r="C794" s="24"/>
      <c r="D794" s="25"/>
      <c r="E794" s="26"/>
      <c r="F794" s="26"/>
      <c r="G794" s="26"/>
      <c r="H794" s="26"/>
      <c r="I794" s="26"/>
      <c r="J794" s="26"/>
      <c r="K794" s="26"/>
      <c r="L794" s="26"/>
      <c r="M794" s="26"/>
      <c r="N794" s="26"/>
      <c r="O794" s="26"/>
      <c r="P794" s="26"/>
      <c r="Q794" s="27"/>
      <c r="R794" s="27"/>
      <c r="S794" s="28"/>
      <c r="T794" s="26"/>
      <c r="U794" s="26"/>
      <c r="V794" s="26"/>
      <c r="W794" s="26"/>
      <c r="X794" s="26"/>
      <c r="Y794" s="26"/>
      <c r="Z794" s="26"/>
      <c r="AA794" s="26"/>
      <c r="AB794" s="24"/>
      <c r="AC794" s="26"/>
      <c r="AD794" s="15" t="str">
        <f t="shared" si="72"/>
        <v/>
      </c>
      <c r="AE794" s="16" t="str">
        <f t="shared" si="73"/>
        <v/>
      </c>
      <c r="AF794" s="15" t="str">
        <f t="shared" si="74"/>
        <v/>
      </c>
      <c r="AG794" s="15">
        <f t="shared" si="75"/>
        <v>0</v>
      </c>
      <c r="AH794" s="15">
        <f t="shared" si="76"/>
        <v>0</v>
      </c>
      <c r="AI794" s="15" t="str">
        <f t="shared" si="77"/>
        <v/>
      </c>
      <c r="AJ794" s="15" t="str">
        <f>IF(AI794="","",IF(COUNTIFS($AI$9:AI794,AI794)=1,1,0))</f>
        <v/>
      </c>
      <c r="AK794" s="15" t="str">
        <f ca="1">IF(COUNTA(A794:AC794)=0,"",IF(OR(NOT(ISNUMBER(C794)),C794&lt;1),"Missing / invalid date",IF(A794="","Missing case ID",IF(COUNTIFS($A$9:$A$1008,A794)&gt;1,"Duplicate case ID",IF(C794&gt;TODAY(),"Future incident date",IF(OR(E794="",F794="",G794="",H794="",I794="",J794=""),"Complete required fields",IF(OR(AND(E794&lt;&gt;"",COUNTIFS(Setup!$F$13:$F$212,E794)=0),AND(F794&lt;&gt;"",COUNTIFS(Setup!$G$13:$G$212,F794)=0),AND(G794&lt;&gt;"",COUNTIFS(Setup!$H$13:$H$212,G794)=0),AND(H794&lt;&gt;"",COUNTIFS(Setup!$I$13:$I$212,H794)=0),AND(I794&lt;&gt;"",COUNTIFS(Setup!$J$13:$J$212,I794)=0),AND(J794&lt;&gt;"",COUNTIFS(Setup!$K$13:$K$212,J794)=0),AND(K794&lt;&gt;"",COUNTIFS(Setup!$L$13:$L$212,K794)=0),AND(L794&lt;&gt;"",COUNTIFS(Setup!$M$13:$M$212,L794)=0),AND(M794&lt;&gt;"",COUNTIFS(Setup!$N$13:$N$212,M794)=0),AND(N794&lt;&gt;"",COUNTIFS(Setup!$O$13:$O$212,N794)=0),AND(O794&lt;&gt;"",COUNTIFS(Setup!$P$13:$P$212,O794)=0),AND(P794&lt;&gt;"",COUNTIFS(Setup!$Q$13:$Q$212,P794)=0),AND(V794&lt;&gt;"",COUNTIFS(Setup!$R$13:$R$212,V794)=0),AND(W794&lt;&gt;"",COUNTIFS(Setup!$R$13:$R$212,W794)=0),AND(X794&lt;&gt;"",COUNTIFS(Setup!$S$13:$S$212,X794)=0),AND(Y794&lt;&gt;"",COUNTIFS(Setup!$S$13:$S$212,Y794)=0),AND(Z794&lt;&gt;"",COUNTIFS(Setup!$T$13:$T$212,Z794)=0)),"Use listed categories",IF(J794="Pending","Confirm work-relatedness",IF(COUNTIFS($AI$9:$AI$1008,AI794,$C$9:$C$1008,"&lt;&gt;"&amp;C794)&gt;0,"Event dates disagree",IF(OR(AND(Q794&lt;&gt;"",OR(NOT(ISNUMBER(Q794)),Q794&lt;0)),AND(R794&lt;&gt;"",OR(NOT(ISNUMBER(R794)),R794&lt;0)),AND(S794&lt;&gt;"",OR(NOT(ISNUMBER(S794)),S794&lt;0))),"Check days / cost",IF(AND(I794="Lost time",OR(NOT(ISNUMBER(Q794)),Q794&lt;1)),"Enter lost days",IF(AND(I794="Restricted / modified work",OR(NOT(ISNUMBER(R794)),R794&lt;1)),"Enter restricted days",IF(AND(Z794="Closed",NOT(ISNUMBER(AB794))),"Enter closure date",IF(AND(ISNUMBER(AB794),OR(AB794&lt;C794,AB794&gt;TODAY())),"Check closure date","Ready"))))))))))))))</f>
        <v/>
      </c>
    </row>
    <row r="795" spans="1:37" ht="24.95" customHeight="1">
      <c r="A795" s="17"/>
      <c r="B795" s="17"/>
      <c r="C795" s="18"/>
      <c r="D795" s="19"/>
      <c r="E795" s="20"/>
      <c r="F795" s="20"/>
      <c r="G795" s="20"/>
      <c r="H795" s="20"/>
      <c r="I795" s="20"/>
      <c r="J795" s="20"/>
      <c r="K795" s="20"/>
      <c r="L795" s="20"/>
      <c r="M795" s="20"/>
      <c r="N795" s="20"/>
      <c r="O795" s="20"/>
      <c r="P795" s="20"/>
      <c r="Q795" s="21"/>
      <c r="R795" s="21"/>
      <c r="S795" s="22"/>
      <c r="T795" s="20"/>
      <c r="U795" s="20"/>
      <c r="V795" s="20"/>
      <c r="W795" s="20"/>
      <c r="X795" s="20"/>
      <c r="Y795" s="20"/>
      <c r="Z795" s="20"/>
      <c r="AA795" s="20"/>
      <c r="AB795" s="18"/>
      <c r="AC795" s="20"/>
      <c r="AD795" s="15" t="str">
        <f t="shared" si="72"/>
        <v/>
      </c>
      <c r="AE795" s="16" t="str">
        <f t="shared" si="73"/>
        <v/>
      </c>
      <c r="AF795" s="15" t="str">
        <f t="shared" si="74"/>
        <v/>
      </c>
      <c r="AG795" s="15">
        <f t="shared" si="75"/>
        <v>0</v>
      </c>
      <c r="AH795" s="15">
        <f t="shared" si="76"/>
        <v>0</v>
      </c>
      <c r="AI795" s="15" t="str">
        <f t="shared" si="77"/>
        <v/>
      </c>
      <c r="AJ795" s="15" t="str">
        <f>IF(AI795="","",IF(COUNTIFS($AI$9:AI795,AI795)=1,1,0))</f>
        <v/>
      </c>
      <c r="AK795" s="15" t="str">
        <f ca="1">IF(COUNTA(A795:AC795)=0,"",IF(OR(NOT(ISNUMBER(C795)),C795&lt;1),"Missing / invalid date",IF(A795="","Missing case ID",IF(COUNTIFS($A$9:$A$1008,A795)&gt;1,"Duplicate case ID",IF(C795&gt;TODAY(),"Future incident date",IF(OR(E795="",F795="",G795="",H795="",I795="",J795=""),"Complete required fields",IF(OR(AND(E795&lt;&gt;"",COUNTIFS(Setup!$F$13:$F$212,E795)=0),AND(F795&lt;&gt;"",COUNTIFS(Setup!$G$13:$G$212,F795)=0),AND(G795&lt;&gt;"",COUNTIFS(Setup!$H$13:$H$212,G795)=0),AND(H795&lt;&gt;"",COUNTIFS(Setup!$I$13:$I$212,H795)=0),AND(I795&lt;&gt;"",COUNTIFS(Setup!$J$13:$J$212,I795)=0),AND(J795&lt;&gt;"",COUNTIFS(Setup!$K$13:$K$212,J795)=0),AND(K795&lt;&gt;"",COUNTIFS(Setup!$L$13:$L$212,K795)=0),AND(L795&lt;&gt;"",COUNTIFS(Setup!$M$13:$M$212,L795)=0),AND(M795&lt;&gt;"",COUNTIFS(Setup!$N$13:$N$212,M795)=0),AND(N795&lt;&gt;"",COUNTIFS(Setup!$O$13:$O$212,N795)=0),AND(O795&lt;&gt;"",COUNTIFS(Setup!$P$13:$P$212,O795)=0),AND(P795&lt;&gt;"",COUNTIFS(Setup!$Q$13:$Q$212,P795)=0),AND(V795&lt;&gt;"",COUNTIFS(Setup!$R$13:$R$212,V795)=0),AND(W795&lt;&gt;"",COUNTIFS(Setup!$R$13:$R$212,W795)=0),AND(X795&lt;&gt;"",COUNTIFS(Setup!$S$13:$S$212,X795)=0),AND(Y795&lt;&gt;"",COUNTIFS(Setup!$S$13:$S$212,Y795)=0),AND(Z795&lt;&gt;"",COUNTIFS(Setup!$T$13:$T$212,Z795)=0)),"Use listed categories",IF(J795="Pending","Confirm work-relatedness",IF(COUNTIFS($AI$9:$AI$1008,AI795,$C$9:$C$1008,"&lt;&gt;"&amp;C795)&gt;0,"Event dates disagree",IF(OR(AND(Q795&lt;&gt;"",OR(NOT(ISNUMBER(Q795)),Q795&lt;0)),AND(R795&lt;&gt;"",OR(NOT(ISNUMBER(R795)),R795&lt;0)),AND(S795&lt;&gt;"",OR(NOT(ISNUMBER(S795)),S795&lt;0))),"Check days / cost",IF(AND(I795="Lost time",OR(NOT(ISNUMBER(Q795)),Q795&lt;1)),"Enter lost days",IF(AND(I795="Restricted / modified work",OR(NOT(ISNUMBER(R795)),R795&lt;1)),"Enter restricted days",IF(AND(Z795="Closed",NOT(ISNUMBER(AB795))),"Enter closure date",IF(AND(ISNUMBER(AB795),OR(AB795&lt;C795,AB795&gt;TODAY())),"Check closure date","Ready"))))))))))))))</f>
        <v/>
      </c>
    </row>
    <row r="796" spans="1:37" ht="24.95" customHeight="1">
      <c r="A796" s="23"/>
      <c r="B796" s="23"/>
      <c r="C796" s="24"/>
      <c r="D796" s="25"/>
      <c r="E796" s="26"/>
      <c r="F796" s="26"/>
      <c r="G796" s="26"/>
      <c r="H796" s="26"/>
      <c r="I796" s="26"/>
      <c r="J796" s="26"/>
      <c r="K796" s="26"/>
      <c r="L796" s="26"/>
      <c r="M796" s="26"/>
      <c r="N796" s="26"/>
      <c r="O796" s="26"/>
      <c r="P796" s="26"/>
      <c r="Q796" s="27"/>
      <c r="R796" s="27"/>
      <c r="S796" s="28"/>
      <c r="T796" s="26"/>
      <c r="U796" s="26"/>
      <c r="V796" s="26"/>
      <c r="W796" s="26"/>
      <c r="X796" s="26"/>
      <c r="Y796" s="26"/>
      <c r="Z796" s="26"/>
      <c r="AA796" s="26"/>
      <c r="AB796" s="24"/>
      <c r="AC796" s="26"/>
      <c r="AD796" s="15" t="str">
        <f t="shared" si="72"/>
        <v/>
      </c>
      <c r="AE796" s="16" t="str">
        <f t="shared" si="73"/>
        <v/>
      </c>
      <c r="AF796" s="15" t="str">
        <f t="shared" si="74"/>
        <v/>
      </c>
      <c r="AG796" s="15">
        <f t="shared" si="75"/>
        <v>0</v>
      </c>
      <c r="AH796" s="15">
        <f t="shared" si="76"/>
        <v>0</v>
      </c>
      <c r="AI796" s="15" t="str">
        <f t="shared" si="77"/>
        <v/>
      </c>
      <c r="AJ796" s="15" t="str">
        <f>IF(AI796="","",IF(COUNTIFS($AI$9:AI796,AI796)=1,1,0))</f>
        <v/>
      </c>
      <c r="AK796" s="15" t="str">
        <f ca="1">IF(COUNTA(A796:AC796)=0,"",IF(OR(NOT(ISNUMBER(C796)),C796&lt;1),"Missing / invalid date",IF(A796="","Missing case ID",IF(COUNTIFS($A$9:$A$1008,A796)&gt;1,"Duplicate case ID",IF(C796&gt;TODAY(),"Future incident date",IF(OR(E796="",F796="",G796="",H796="",I796="",J796=""),"Complete required fields",IF(OR(AND(E796&lt;&gt;"",COUNTIFS(Setup!$F$13:$F$212,E796)=0),AND(F796&lt;&gt;"",COUNTIFS(Setup!$G$13:$G$212,F796)=0),AND(G796&lt;&gt;"",COUNTIFS(Setup!$H$13:$H$212,G796)=0),AND(H796&lt;&gt;"",COUNTIFS(Setup!$I$13:$I$212,H796)=0),AND(I796&lt;&gt;"",COUNTIFS(Setup!$J$13:$J$212,I796)=0),AND(J796&lt;&gt;"",COUNTIFS(Setup!$K$13:$K$212,J796)=0),AND(K796&lt;&gt;"",COUNTIFS(Setup!$L$13:$L$212,K796)=0),AND(L796&lt;&gt;"",COUNTIFS(Setup!$M$13:$M$212,L796)=0),AND(M796&lt;&gt;"",COUNTIFS(Setup!$N$13:$N$212,M796)=0),AND(N796&lt;&gt;"",COUNTIFS(Setup!$O$13:$O$212,N796)=0),AND(O796&lt;&gt;"",COUNTIFS(Setup!$P$13:$P$212,O796)=0),AND(P796&lt;&gt;"",COUNTIFS(Setup!$Q$13:$Q$212,P796)=0),AND(V796&lt;&gt;"",COUNTIFS(Setup!$R$13:$R$212,V796)=0),AND(W796&lt;&gt;"",COUNTIFS(Setup!$R$13:$R$212,W796)=0),AND(X796&lt;&gt;"",COUNTIFS(Setup!$S$13:$S$212,X796)=0),AND(Y796&lt;&gt;"",COUNTIFS(Setup!$S$13:$S$212,Y796)=0),AND(Z796&lt;&gt;"",COUNTIFS(Setup!$T$13:$T$212,Z796)=0)),"Use listed categories",IF(J796="Pending","Confirm work-relatedness",IF(COUNTIFS($AI$9:$AI$1008,AI796,$C$9:$C$1008,"&lt;&gt;"&amp;C796)&gt;0,"Event dates disagree",IF(OR(AND(Q796&lt;&gt;"",OR(NOT(ISNUMBER(Q796)),Q796&lt;0)),AND(R796&lt;&gt;"",OR(NOT(ISNUMBER(R796)),R796&lt;0)),AND(S796&lt;&gt;"",OR(NOT(ISNUMBER(S796)),S796&lt;0))),"Check days / cost",IF(AND(I796="Lost time",OR(NOT(ISNUMBER(Q796)),Q796&lt;1)),"Enter lost days",IF(AND(I796="Restricted / modified work",OR(NOT(ISNUMBER(R796)),R796&lt;1)),"Enter restricted days",IF(AND(Z796="Closed",NOT(ISNUMBER(AB796))),"Enter closure date",IF(AND(ISNUMBER(AB796),OR(AB796&lt;C796,AB796&gt;TODAY())),"Check closure date","Ready"))))))))))))))</f>
        <v/>
      </c>
    </row>
    <row r="797" spans="1:37" ht="24.95" customHeight="1">
      <c r="A797" s="17"/>
      <c r="B797" s="17"/>
      <c r="C797" s="18"/>
      <c r="D797" s="19"/>
      <c r="E797" s="20"/>
      <c r="F797" s="20"/>
      <c r="G797" s="20"/>
      <c r="H797" s="20"/>
      <c r="I797" s="20"/>
      <c r="J797" s="20"/>
      <c r="K797" s="20"/>
      <c r="L797" s="20"/>
      <c r="M797" s="20"/>
      <c r="N797" s="20"/>
      <c r="O797" s="20"/>
      <c r="P797" s="20"/>
      <c r="Q797" s="21"/>
      <c r="R797" s="21"/>
      <c r="S797" s="22"/>
      <c r="T797" s="20"/>
      <c r="U797" s="20"/>
      <c r="V797" s="20"/>
      <c r="W797" s="20"/>
      <c r="X797" s="20"/>
      <c r="Y797" s="20"/>
      <c r="Z797" s="20"/>
      <c r="AA797" s="20"/>
      <c r="AB797" s="18"/>
      <c r="AC797" s="20"/>
      <c r="AD797" s="15" t="str">
        <f t="shared" si="72"/>
        <v/>
      </c>
      <c r="AE797" s="16" t="str">
        <f t="shared" si="73"/>
        <v/>
      </c>
      <c r="AF797" s="15" t="str">
        <f t="shared" si="74"/>
        <v/>
      </c>
      <c r="AG797" s="15">
        <f t="shared" si="75"/>
        <v>0</v>
      </c>
      <c r="AH797" s="15">
        <f t="shared" si="76"/>
        <v>0</v>
      </c>
      <c r="AI797" s="15" t="str">
        <f t="shared" si="77"/>
        <v/>
      </c>
      <c r="AJ797" s="15" t="str">
        <f>IF(AI797="","",IF(COUNTIFS($AI$9:AI797,AI797)=1,1,0))</f>
        <v/>
      </c>
      <c r="AK797" s="15" t="str">
        <f ca="1">IF(COUNTA(A797:AC797)=0,"",IF(OR(NOT(ISNUMBER(C797)),C797&lt;1),"Missing / invalid date",IF(A797="","Missing case ID",IF(COUNTIFS($A$9:$A$1008,A797)&gt;1,"Duplicate case ID",IF(C797&gt;TODAY(),"Future incident date",IF(OR(E797="",F797="",G797="",H797="",I797="",J797=""),"Complete required fields",IF(OR(AND(E797&lt;&gt;"",COUNTIFS(Setup!$F$13:$F$212,E797)=0),AND(F797&lt;&gt;"",COUNTIFS(Setup!$G$13:$G$212,F797)=0),AND(G797&lt;&gt;"",COUNTIFS(Setup!$H$13:$H$212,G797)=0),AND(H797&lt;&gt;"",COUNTIFS(Setup!$I$13:$I$212,H797)=0),AND(I797&lt;&gt;"",COUNTIFS(Setup!$J$13:$J$212,I797)=0),AND(J797&lt;&gt;"",COUNTIFS(Setup!$K$13:$K$212,J797)=0),AND(K797&lt;&gt;"",COUNTIFS(Setup!$L$13:$L$212,K797)=0),AND(L797&lt;&gt;"",COUNTIFS(Setup!$M$13:$M$212,L797)=0),AND(M797&lt;&gt;"",COUNTIFS(Setup!$N$13:$N$212,M797)=0),AND(N797&lt;&gt;"",COUNTIFS(Setup!$O$13:$O$212,N797)=0),AND(O797&lt;&gt;"",COUNTIFS(Setup!$P$13:$P$212,O797)=0),AND(P797&lt;&gt;"",COUNTIFS(Setup!$Q$13:$Q$212,P797)=0),AND(V797&lt;&gt;"",COUNTIFS(Setup!$R$13:$R$212,V797)=0),AND(W797&lt;&gt;"",COUNTIFS(Setup!$R$13:$R$212,W797)=0),AND(X797&lt;&gt;"",COUNTIFS(Setup!$S$13:$S$212,X797)=0),AND(Y797&lt;&gt;"",COUNTIFS(Setup!$S$13:$S$212,Y797)=0),AND(Z797&lt;&gt;"",COUNTIFS(Setup!$T$13:$T$212,Z797)=0)),"Use listed categories",IF(J797="Pending","Confirm work-relatedness",IF(COUNTIFS($AI$9:$AI$1008,AI797,$C$9:$C$1008,"&lt;&gt;"&amp;C797)&gt;0,"Event dates disagree",IF(OR(AND(Q797&lt;&gt;"",OR(NOT(ISNUMBER(Q797)),Q797&lt;0)),AND(R797&lt;&gt;"",OR(NOT(ISNUMBER(R797)),R797&lt;0)),AND(S797&lt;&gt;"",OR(NOT(ISNUMBER(S797)),S797&lt;0))),"Check days / cost",IF(AND(I797="Lost time",OR(NOT(ISNUMBER(Q797)),Q797&lt;1)),"Enter lost days",IF(AND(I797="Restricted / modified work",OR(NOT(ISNUMBER(R797)),R797&lt;1)),"Enter restricted days",IF(AND(Z797="Closed",NOT(ISNUMBER(AB797))),"Enter closure date",IF(AND(ISNUMBER(AB797),OR(AB797&lt;C797,AB797&gt;TODAY())),"Check closure date","Ready"))))))))))))))</f>
        <v/>
      </c>
    </row>
    <row r="798" spans="1:37" ht="24.95" customHeight="1">
      <c r="A798" s="23"/>
      <c r="B798" s="23"/>
      <c r="C798" s="24"/>
      <c r="D798" s="25"/>
      <c r="E798" s="26"/>
      <c r="F798" s="26"/>
      <c r="G798" s="26"/>
      <c r="H798" s="26"/>
      <c r="I798" s="26"/>
      <c r="J798" s="26"/>
      <c r="K798" s="26"/>
      <c r="L798" s="26"/>
      <c r="M798" s="26"/>
      <c r="N798" s="26"/>
      <c r="O798" s="26"/>
      <c r="P798" s="26"/>
      <c r="Q798" s="27"/>
      <c r="R798" s="27"/>
      <c r="S798" s="28"/>
      <c r="T798" s="26"/>
      <c r="U798" s="26"/>
      <c r="V798" s="26"/>
      <c r="W798" s="26"/>
      <c r="X798" s="26"/>
      <c r="Y798" s="26"/>
      <c r="Z798" s="26"/>
      <c r="AA798" s="26"/>
      <c r="AB798" s="24"/>
      <c r="AC798" s="26"/>
      <c r="AD798" s="15" t="str">
        <f t="shared" si="72"/>
        <v/>
      </c>
      <c r="AE798" s="16" t="str">
        <f t="shared" si="73"/>
        <v/>
      </c>
      <c r="AF798" s="15" t="str">
        <f t="shared" si="74"/>
        <v/>
      </c>
      <c r="AG798" s="15">
        <f t="shared" si="75"/>
        <v>0</v>
      </c>
      <c r="AH798" s="15">
        <f t="shared" si="76"/>
        <v>0</v>
      </c>
      <c r="AI798" s="15" t="str">
        <f t="shared" si="77"/>
        <v/>
      </c>
      <c r="AJ798" s="15" t="str">
        <f>IF(AI798="","",IF(COUNTIFS($AI$9:AI798,AI798)=1,1,0))</f>
        <v/>
      </c>
      <c r="AK798" s="15" t="str">
        <f ca="1">IF(COUNTA(A798:AC798)=0,"",IF(OR(NOT(ISNUMBER(C798)),C798&lt;1),"Missing / invalid date",IF(A798="","Missing case ID",IF(COUNTIFS($A$9:$A$1008,A798)&gt;1,"Duplicate case ID",IF(C798&gt;TODAY(),"Future incident date",IF(OR(E798="",F798="",G798="",H798="",I798="",J798=""),"Complete required fields",IF(OR(AND(E798&lt;&gt;"",COUNTIFS(Setup!$F$13:$F$212,E798)=0),AND(F798&lt;&gt;"",COUNTIFS(Setup!$G$13:$G$212,F798)=0),AND(G798&lt;&gt;"",COUNTIFS(Setup!$H$13:$H$212,G798)=0),AND(H798&lt;&gt;"",COUNTIFS(Setup!$I$13:$I$212,H798)=0),AND(I798&lt;&gt;"",COUNTIFS(Setup!$J$13:$J$212,I798)=0),AND(J798&lt;&gt;"",COUNTIFS(Setup!$K$13:$K$212,J798)=0),AND(K798&lt;&gt;"",COUNTIFS(Setup!$L$13:$L$212,K798)=0),AND(L798&lt;&gt;"",COUNTIFS(Setup!$M$13:$M$212,L798)=0),AND(M798&lt;&gt;"",COUNTIFS(Setup!$N$13:$N$212,M798)=0),AND(N798&lt;&gt;"",COUNTIFS(Setup!$O$13:$O$212,N798)=0),AND(O798&lt;&gt;"",COUNTIFS(Setup!$P$13:$P$212,O798)=0),AND(P798&lt;&gt;"",COUNTIFS(Setup!$Q$13:$Q$212,P798)=0),AND(V798&lt;&gt;"",COUNTIFS(Setup!$R$13:$R$212,V798)=0),AND(W798&lt;&gt;"",COUNTIFS(Setup!$R$13:$R$212,W798)=0),AND(X798&lt;&gt;"",COUNTIFS(Setup!$S$13:$S$212,X798)=0),AND(Y798&lt;&gt;"",COUNTIFS(Setup!$S$13:$S$212,Y798)=0),AND(Z798&lt;&gt;"",COUNTIFS(Setup!$T$13:$T$212,Z798)=0)),"Use listed categories",IF(J798="Pending","Confirm work-relatedness",IF(COUNTIFS($AI$9:$AI$1008,AI798,$C$9:$C$1008,"&lt;&gt;"&amp;C798)&gt;0,"Event dates disagree",IF(OR(AND(Q798&lt;&gt;"",OR(NOT(ISNUMBER(Q798)),Q798&lt;0)),AND(R798&lt;&gt;"",OR(NOT(ISNUMBER(R798)),R798&lt;0)),AND(S798&lt;&gt;"",OR(NOT(ISNUMBER(S798)),S798&lt;0))),"Check days / cost",IF(AND(I798="Lost time",OR(NOT(ISNUMBER(Q798)),Q798&lt;1)),"Enter lost days",IF(AND(I798="Restricted / modified work",OR(NOT(ISNUMBER(R798)),R798&lt;1)),"Enter restricted days",IF(AND(Z798="Closed",NOT(ISNUMBER(AB798))),"Enter closure date",IF(AND(ISNUMBER(AB798),OR(AB798&lt;C798,AB798&gt;TODAY())),"Check closure date","Ready"))))))))))))))</f>
        <v/>
      </c>
    </row>
    <row r="799" spans="1:37" ht="24.95" customHeight="1">
      <c r="A799" s="17"/>
      <c r="B799" s="17"/>
      <c r="C799" s="18"/>
      <c r="D799" s="19"/>
      <c r="E799" s="20"/>
      <c r="F799" s="20"/>
      <c r="G799" s="20"/>
      <c r="H799" s="20"/>
      <c r="I799" s="20"/>
      <c r="J799" s="20"/>
      <c r="K799" s="20"/>
      <c r="L799" s="20"/>
      <c r="M799" s="20"/>
      <c r="N799" s="20"/>
      <c r="O799" s="20"/>
      <c r="P799" s="20"/>
      <c r="Q799" s="21"/>
      <c r="R799" s="21"/>
      <c r="S799" s="22"/>
      <c r="T799" s="20"/>
      <c r="U799" s="20"/>
      <c r="V799" s="20"/>
      <c r="W799" s="20"/>
      <c r="X799" s="20"/>
      <c r="Y799" s="20"/>
      <c r="Z799" s="20"/>
      <c r="AA799" s="20"/>
      <c r="AB799" s="18"/>
      <c r="AC799" s="20"/>
      <c r="AD799" s="15" t="str">
        <f t="shared" si="72"/>
        <v/>
      </c>
      <c r="AE799" s="16" t="str">
        <f t="shared" si="73"/>
        <v/>
      </c>
      <c r="AF799" s="15" t="str">
        <f t="shared" si="74"/>
        <v/>
      </c>
      <c r="AG799" s="15">
        <f t="shared" si="75"/>
        <v>0</v>
      </c>
      <c r="AH799" s="15">
        <f t="shared" si="76"/>
        <v>0</v>
      </c>
      <c r="AI799" s="15" t="str">
        <f t="shared" si="77"/>
        <v/>
      </c>
      <c r="AJ799" s="15" t="str">
        <f>IF(AI799="","",IF(COUNTIFS($AI$9:AI799,AI799)=1,1,0))</f>
        <v/>
      </c>
      <c r="AK799" s="15" t="str">
        <f ca="1">IF(COUNTA(A799:AC799)=0,"",IF(OR(NOT(ISNUMBER(C799)),C799&lt;1),"Missing / invalid date",IF(A799="","Missing case ID",IF(COUNTIFS($A$9:$A$1008,A799)&gt;1,"Duplicate case ID",IF(C799&gt;TODAY(),"Future incident date",IF(OR(E799="",F799="",G799="",H799="",I799="",J799=""),"Complete required fields",IF(OR(AND(E799&lt;&gt;"",COUNTIFS(Setup!$F$13:$F$212,E799)=0),AND(F799&lt;&gt;"",COUNTIFS(Setup!$G$13:$G$212,F799)=0),AND(G799&lt;&gt;"",COUNTIFS(Setup!$H$13:$H$212,G799)=0),AND(H799&lt;&gt;"",COUNTIFS(Setup!$I$13:$I$212,H799)=0),AND(I799&lt;&gt;"",COUNTIFS(Setup!$J$13:$J$212,I799)=0),AND(J799&lt;&gt;"",COUNTIFS(Setup!$K$13:$K$212,J799)=0),AND(K799&lt;&gt;"",COUNTIFS(Setup!$L$13:$L$212,K799)=0),AND(L799&lt;&gt;"",COUNTIFS(Setup!$M$13:$M$212,L799)=0),AND(M799&lt;&gt;"",COUNTIFS(Setup!$N$13:$N$212,M799)=0),AND(N799&lt;&gt;"",COUNTIFS(Setup!$O$13:$O$212,N799)=0),AND(O799&lt;&gt;"",COUNTIFS(Setup!$P$13:$P$212,O799)=0),AND(P799&lt;&gt;"",COUNTIFS(Setup!$Q$13:$Q$212,P799)=0),AND(V799&lt;&gt;"",COUNTIFS(Setup!$R$13:$R$212,V799)=0),AND(W799&lt;&gt;"",COUNTIFS(Setup!$R$13:$R$212,W799)=0),AND(X799&lt;&gt;"",COUNTIFS(Setup!$S$13:$S$212,X799)=0),AND(Y799&lt;&gt;"",COUNTIFS(Setup!$S$13:$S$212,Y799)=0),AND(Z799&lt;&gt;"",COUNTIFS(Setup!$T$13:$T$212,Z799)=0)),"Use listed categories",IF(J799="Pending","Confirm work-relatedness",IF(COUNTIFS($AI$9:$AI$1008,AI799,$C$9:$C$1008,"&lt;&gt;"&amp;C799)&gt;0,"Event dates disagree",IF(OR(AND(Q799&lt;&gt;"",OR(NOT(ISNUMBER(Q799)),Q799&lt;0)),AND(R799&lt;&gt;"",OR(NOT(ISNUMBER(R799)),R799&lt;0)),AND(S799&lt;&gt;"",OR(NOT(ISNUMBER(S799)),S799&lt;0))),"Check days / cost",IF(AND(I799="Lost time",OR(NOT(ISNUMBER(Q799)),Q799&lt;1)),"Enter lost days",IF(AND(I799="Restricted / modified work",OR(NOT(ISNUMBER(R799)),R799&lt;1)),"Enter restricted days",IF(AND(Z799="Closed",NOT(ISNUMBER(AB799))),"Enter closure date",IF(AND(ISNUMBER(AB799),OR(AB799&lt;C799,AB799&gt;TODAY())),"Check closure date","Ready"))))))))))))))</f>
        <v/>
      </c>
    </row>
    <row r="800" spans="1:37" ht="24.95" customHeight="1">
      <c r="A800" s="23"/>
      <c r="B800" s="23"/>
      <c r="C800" s="24"/>
      <c r="D800" s="25"/>
      <c r="E800" s="26"/>
      <c r="F800" s="26"/>
      <c r="G800" s="26"/>
      <c r="H800" s="26"/>
      <c r="I800" s="26"/>
      <c r="J800" s="26"/>
      <c r="K800" s="26"/>
      <c r="L800" s="26"/>
      <c r="M800" s="26"/>
      <c r="N800" s="26"/>
      <c r="O800" s="26"/>
      <c r="P800" s="26"/>
      <c r="Q800" s="27"/>
      <c r="R800" s="27"/>
      <c r="S800" s="28"/>
      <c r="T800" s="26"/>
      <c r="U800" s="26"/>
      <c r="V800" s="26"/>
      <c r="W800" s="26"/>
      <c r="X800" s="26"/>
      <c r="Y800" s="26"/>
      <c r="Z800" s="26"/>
      <c r="AA800" s="26"/>
      <c r="AB800" s="24"/>
      <c r="AC800" s="26"/>
      <c r="AD800" s="15" t="str">
        <f t="shared" si="72"/>
        <v/>
      </c>
      <c r="AE800" s="16" t="str">
        <f t="shared" si="73"/>
        <v/>
      </c>
      <c r="AF800" s="15" t="str">
        <f t="shared" si="74"/>
        <v/>
      </c>
      <c r="AG800" s="15">
        <f t="shared" si="75"/>
        <v>0</v>
      </c>
      <c r="AH800" s="15">
        <f t="shared" si="76"/>
        <v>0</v>
      </c>
      <c r="AI800" s="15" t="str">
        <f t="shared" si="77"/>
        <v/>
      </c>
      <c r="AJ800" s="15" t="str">
        <f>IF(AI800="","",IF(COUNTIFS($AI$9:AI800,AI800)=1,1,0))</f>
        <v/>
      </c>
      <c r="AK800" s="15" t="str">
        <f ca="1">IF(COUNTA(A800:AC800)=0,"",IF(OR(NOT(ISNUMBER(C800)),C800&lt;1),"Missing / invalid date",IF(A800="","Missing case ID",IF(COUNTIFS($A$9:$A$1008,A800)&gt;1,"Duplicate case ID",IF(C800&gt;TODAY(),"Future incident date",IF(OR(E800="",F800="",G800="",H800="",I800="",J800=""),"Complete required fields",IF(OR(AND(E800&lt;&gt;"",COUNTIFS(Setup!$F$13:$F$212,E800)=0),AND(F800&lt;&gt;"",COUNTIFS(Setup!$G$13:$G$212,F800)=0),AND(G800&lt;&gt;"",COUNTIFS(Setup!$H$13:$H$212,G800)=0),AND(H800&lt;&gt;"",COUNTIFS(Setup!$I$13:$I$212,H800)=0),AND(I800&lt;&gt;"",COUNTIFS(Setup!$J$13:$J$212,I800)=0),AND(J800&lt;&gt;"",COUNTIFS(Setup!$K$13:$K$212,J800)=0),AND(K800&lt;&gt;"",COUNTIFS(Setup!$L$13:$L$212,K800)=0),AND(L800&lt;&gt;"",COUNTIFS(Setup!$M$13:$M$212,L800)=0),AND(M800&lt;&gt;"",COUNTIFS(Setup!$N$13:$N$212,M800)=0),AND(N800&lt;&gt;"",COUNTIFS(Setup!$O$13:$O$212,N800)=0),AND(O800&lt;&gt;"",COUNTIFS(Setup!$P$13:$P$212,O800)=0),AND(P800&lt;&gt;"",COUNTIFS(Setup!$Q$13:$Q$212,P800)=0),AND(V800&lt;&gt;"",COUNTIFS(Setup!$R$13:$R$212,V800)=0),AND(W800&lt;&gt;"",COUNTIFS(Setup!$R$13:$R$212,W800)=0),AND(X800&lt;&gt;"",COUNTIFS(Setup!$S$13:$S$212,X800)=0),AND(Y800&lt;&gt;"",COUNTIFS(Setup!$S$13:$S$212,Y800)=0),AND(Z800&lt;&gt;"",COUNTIFS(Setup!$T$13:$T$212,Z800)=0)),"Use listed categories",IF(J800="Pending","Confirm work-relatedness",IF(COUNTIFS($AI$9:$AI$1008,AI800,$C$9:$C$1008,"&lt;&gt;"&amp;C800)&gt;0,"Event dates disagree",IF(OR(AND(Q800&lt;&gt;"",OR(NOT(ISNUMBER(Q800)),Q800&lt;0)),AND(R800&lt;&gt;"",OR(NOT(ISNUMBER(R800)),R800&lt;0)),AND(S800&lt;&gt;"",OR(NOT(ISNUMBER(S800)),S800&lt;0))),"Check days / cost",IF(AND(I800="Lost time",OR(NOT(ISNUMBER(Q800)),Q800&lt;1)),"Enter lost days",IF(AND(I800="Restricted / modified work",OR(NOT(ISNUMBER(R800)),R800&lt;1)),"Enter restricted days",IF(AND(Z800="Closed",NOT(ISNUMBER(AB800))),"Enter closure date",IF(AND(ISNUMBER(AB800),OR(AB800&lt;C800,AB800&gt;TODAY())),"Check closure date","Ready"))))))))))))))</f>
        <v/>
      </c>
    </row>
    <row r="801" spans="1:37" ht="24.95" customHeight="1">
      <c r="A801" s="17"/>
      <c r="B801" s="17"/>
      <c r="C801" s="18"/>
      <c r="D801" s="19"/>
      <c r="E801" s="20"/>
      <c r="F801" s="20"/>
      <c r="G801" s="20"/>
      <c r="H801" s="20"/>
      <c r="I801" s="20"/>
      <c r="J801" s="20"/>
      <c r="K801" s="20"/>
      <c r="L801" s="20"/>
      <c r="M801" s="20"/>
      <c r="N801" s="20"/>
      <c r="O801" s="20"/>
      <c r="P801" s="20"/>
      <c r="Q801" s="21"/>
      <c r="R801" s="21"/>
      <c r="S801" s="22"/>
      <c r="T801" s="20"/>
      <c r="U801" s="20"/>
      <c r="V801" s="20"/>
      <c r="W801" s="20"/>
      <c r="X801" s="20"/>
      <c r="Y801" s="20"/>
      <c r="Z801" s="20"/>
      <c r="AA801" s="20"/>
      <c r="AB801" s="18"/>
      <c r="AC801" s="20"/>
      <c r="AD801" s="15" t="str">
        <f t="shared" si="72"/>
        <v/>
      </c>
      <c r="AE801" s="16" t="str">
        <f t="shared" si="73"/>
        <v/>
      </c>
      <c r="AF801" s="15" t="str">
        <f t="shared" si="74"/>
        <v/>
      </c>
      <c r="AG801" s="15">
        <f t="shared" si="75"/>
        <v>0</v>
      </c>
      <c r="AH801" s="15">
        <f t="shared" si="76"/>
        <v>0</v>
      </c>
      <c r="AI801" s="15" t="str">
        <f t="shared" si="77"/>
        <v/>
      </c>
      <c r="AJ801" s="15" t="str">
        <f>IF(AI801="","",IF(COUNTIFS($AI$9:AI801,AI801)=1,1,0))</f>
        <v/>
      </c>
      <c r="AK801" s="15" t="str">
        <f ca="1">IF(COUNTA(A801:AC801)=0,"",IF(OR(NOT(ISNUMBER(C801)),C801&lt;1),"Missing / invalid date",IF(A801="","Missing case ID",IF(COUNTIFS($A$9:$A$1008,A801)&gt;1,"Duplicate case ID",IF(C801&gt;TODAY(),"Future incident date",IF(OR(E801="",F801="",G801="",H801="",I801="",J801=""),"Complete required fields",IF(OR(AND(E801&lt;&gt;"",COUNTIFS(Setup!$F$13:$F$212,E801)=0),AND(F801&lt;&gt;"",COUNTIFS(Setup!$G$13:$G$212,F801)=0),AND(G801&lt;&gt;"",COUNTIFS(Setup!$H$13:$H$212,G801)=0),AND(H801&lt;&gt;"",COUNTIFS(Setup!$I$13:$I$212,H801)=0),AND(I801&lt;&gt;"",COUNTIFS(Setup!$J$13:$J$212,I801)=0),AND(J801&lt;&gt;"",COUNTIFS(Setup!$K$13:$K$212,J801)=0),AND(K801&lt;&gt;"",COUNTIFS(Setup!$L$13:$L$212,K801)=0),AND(L801&lt;&gt;"",COUNTIFS(Setup!$M$13:$M$212,L801)=0),AND(M801&lt;&gt;"",COUNTIFS(Setup!$N$13:$N$212,M801)=0),AND(N801&lt;&gt;"",COUNTIFS(Setup!$O$13:$O$212,N801)=0),AND(O801&lt;&gt;"",COUNTIFS(Setup!$P$13:$P$212,O801)=0),AND(P801&lt;&gt;"",COUNTIFS(Setup!$Q$13:$Q$212,P801)=0),AND(V801&lt;&gt;"",COUNTIFS(Setup!$R$13:$R$212,V801)=0),AND(W801&lt;&gt;"",COUNTIFS(Setup!$R$13:$R$212,W801)=0),AND(X801&lt;&gt;"",COUNTIFS(Setup!$S$13:$S$212,X801)=0),AND(Y801&lt;&gt;"",COUNTIFS(Setup!$S$13:$S$212,Y801)=0),AND(Z801&lt;&gt;"",COUNTIFS(Setup!$T$13:$T$212,Z801)=0)),"Use listed categories",IF(J801="Pending","Confirm work-relatedness",IF(COUNTIFS($AI$9:$AI$1008,AI801,$C$9:$C$1008,"&lt;&gt;"&amp;C801)&gt;0,"Event dates disagree",IF(OR(AND(Q801&lt;&gt;"",OR(NOT(ISNUMBER(Q801)),Q801&lt;0)),AND(R801&lt;&gt;"",OR(NOT(ISNUMBER(R801)),R801&lt;0)),AND(S801&lt;&gt;"",OR(NOT(ISNUMBER(S801)),S801&lt;0))),"Check days / cost",IF(AND(I801="Lost time",OR(NOT(ISNUMBER(Q801)),Q801&lt;1)),"Enter lost days",IF(AND(I801="Restricted / modified work",OR(NOT(ISNUMBER(R801)),R801&lt;1)),"Enter restricted days",IF(AND(Z801="Closed",NOT(ISNUMBER(AB801))),"Enter closure date",IF(AND(ISNUMBER(AB801),OR(AB801&lt;C801,AB801&gt;TODAY())),"Check closure date","Ready"))))))))))))))</f>
        <v/>
      </c>
    </row>
    <row r="802" spans="1:37" ht="24.95" customHeight="1">
      <c r="A802" s="23"/>
      <c r="B802" s="23"/>
      <c r="C802" s="24"/>
      <c r="D802" s="25"/>
      <c r="E802" s="26"/>
      <c r="F802" s="26"/>
      <c r="G802" s="26"/>
      <c r="H802" s="26"/>
      <c r="I802" s="26"/>
      <c r="J802" s="26"/>
      <c r="K802" s="26"/>
      <c r="L802" s="26"/>
      <c r="M802" s="26"/>
      <c r="N802" s="26"/>
      <c r="O802" s="26"/>
      <c r="P802" s="26"/>
      <c r="Q802" s="27"/>
      <c r="R802" s="27"/>
      <c r="S802" s="28"/>
      <c r="T802" s="26"/>
      <c r="U802" s="26"/>
      <c r="V802" s="26"/>
      <c r="W802" s="26"/>
      <c r="X802" s="26"/>
      <c r="Y802" s="26"/>
      <c r="Z802" s="26"/>
      <c r="AA802" s="26"/>
      <c r="AB802" s="24"/>
      <c r="AC802" s="26"/>
      <c r="AD802" s="15" t="str">
        <f t="shared" si="72"/>
        <v/>
      </c>
      <c r="AE802" s="16" t="str">
        <f t="shared" si="73"/>
        <v/>
      </c>
      <c r="AF802" s="15" t="str">
        <f t="shared" si="74"/>
        <v/>
      </c>
      <c r="AG802" s="15">
        <f t="shared" si="75"/>
        <v>0</v>
      </c>
      <c r="AH802" s="15">
        <f t="shared" si="76"/>
        <v>0</v>
      </c>
      <c r="AI802" s="15" t="str">
        <f t="shared" si="77"/>
        <v/>
      </c>
      <c r="AJ802" s="15" t="str">
        <f>IF(AI802="","",IF(COUNTIFS($AI$9:AI802,AI802)=1,1,0))</f>
        <v/>
      </c>
      <c r="AK802" s="15" t="str">
        <f ca="1">IF(COUNTA(A802:AC802)=0,"",IF(OR(NOT(ISNUMBER(C802)),C802&lt;1),"Missing / invalid date",IF(A802="","Missing case ID",IF(COUNTIFS($A$9:$A$1008,A802)&gt;1,"Duplicate case ID",IF(C802&gt;TODAY(),"Future incident date",IF(OR(E802="",F802="",G802="",H802="",I802="",J802=""),"Complete required fields",IF(OR(AND(E802&lt;&gt;"",COUNTIFS(Setup!$F$13:$F$212,E802)=0),AND(F802&lt;&gt;"",COUNTIFS(Setup!$G$13:$G$212,F802)=0),AND(G802&lt;&gt;"",COUNTIFS(Setup!$H$13:$H$212,G802)=0),AND(H802&lt;&gt;"",COUNTIFS(Setup!$I$13:$I$212,H802)=0),AND(I802&lt;&gt;"",COUNTIFS(Setup!$J$13:$J$212,I802)=0),AND(J802&lt;&gt;"",COUNTIFS(Setup!$K$13:$K$212,J802)=0),AND(K802&lt;&gt;"",COUNTIFS(Setup!$L$13:$L$212,K802)=0),AND(L802&lt;&gt;"",COUNTIFS(Setup!$M$13:$M$212,L802)=0),AND(M802&lt;&gt;"",COUNTIFS(Setup!$N$13:$N$212,M802)=0),AND(N802&lt;&gt;"",COUNTIFS(Setup!$O$13:$O$212,N802)=0),AND(O802&lt;&gt;"",COUNTIFS(Setup!$P$13:$P$212,O802)=0),AND(P802&lt;&gt;"",COUNTIFS(Setup!$Q$13:$Q$212,P802)=0),AND(V802&lt;&gt;"",COUNTIFS(Setup!$R$13:$R$212,V802)=0),AND(W802&lt;&gt;"",COUNTIFS(Setup!$R$13:$R$212,W802)=0),AND(X802&lt;&gt;"",COUNTIFS(Setup!$S$13:$S$212,X802)=0),AND(Y802&lt;&gt;"",COUNTIFS(Setup!$S$13:$S$212,Y802)=0),AND(Z802&lt;&gt;"",COUNTIFS(Setup!$T$13:$T$212,Z802)=0)),"Use listed categories",IF(J802="Pending","Confirm work-relatedness",IF(COUNTIFS($AI$9:$AI$1008,AI802,$C$9:$C$1008,"&lt;&gt;"&amp;C802)&gt;0,"Event dates disagree",IF(OR(AND(Q802&lt;&gt;"",OR(NOT(ISNUMBER(Q802)),Q802&lt;0)),AND(R802&lt;&gt;"",OR(NOT(ISNUMBER(R802)),R802&lt;0)),AND(S802&lt;&gt;"",OR(NOT(ISNUMBER(S802)),S802&lt;0))),"Check days / cost",IF(AND(I802="Lost time",OR(NOT(ISNUMBER(Q802)),Q802&lt;1)),"Enter lost days",IF(AND(I802="Restricted / modified work",OR(NOT(ISNUMBER(R802)),R802&lt;1)),"Enter restricted days",IF(AND(Z802="Closed",NOT(ISNUMBER(AB802))),"Enter closure date",IF(AND(ISNUMBER(AB802),OR(AB802&lt;C802,AB802&gt;TODAY())),"Check closure date","Ready"))))))))))))))</f>
        <v/>
      </c>
    </row>
    <row r="803" spans="1:37" ht="24.95" customHeight="1">
      <c r="A803" s="17"/>
      <c r="B803" s="17"/>
      <c r="C803" s="18"/>
      <c r="D803" s="19"/>
      <c r="E803" s="20"/>
      <c r="F803" s="20"/>
      <c r="G803" s="20"/>
      <c r="H803" s="20"/>
      <c r="I803" s="20"/>
      <c r="J803" s="20"/>
      <c r="K803" s="20"/>
      <c r="L803" s="20"/>
      <c r="M803" s="20"/>
      <c r="N803" s="20"/>
      <c r="O803" s="20"/>
      <c r="P803" s="20"/>
      <c r="Q803" s="21"/>
      <c r="R803" s="21"/>
      <c r="S803" s="22"/>
      <c r="T803" s="20"/>
      <c r="U803" s="20"/>
      <c r="V803" s="20"/>
      <c r="W803" s="20"/>
      <c r="X803" s="20"/>
      <c r="Y803" s="20"/>
      <c r="Z803" s="20"/>
      <c r="AA803" s="20"/>
      <c r="AB803" s="18"/>
      <c r="AC803" s="20"/>
      <c r="AD803" s="15" t="str">
        <f t="shared" si="72"/>
        <v/>
      </c>
      <c r="AE803" s="16" t="str">
        <f t="shared" si="73"/>
        <v/>
      </c>
      <c r="AF803" s="15" t="str">
        <f t="shared" si="74"/>
        <v/>
      </c>
      <c r="AG803" s="15">
        <f t="shared" si="75"/>
        <v>0</v>
      </c>
      <c r="AH803" s="15">
        <f t="shared" si="76"/>
        <v>0</v>
      </c>
      <c r="AI803" s="15" t="str">
        <f t="shared" si="77"/>
        <v/>
      </c>
      <c r="AJ803" s="15" t="str">
        <f>IF(AI803="","",IF(COUNTIFS($AI$9:AI803,AI803)=1,1,0))</f>
        <v/>
      </c>
      <c r="AK803" s="15" t="str">
        <f ca="1">IF(COUNTA(A803:AC803)=0,"",IF(OR(NOT(ISNUMBER(C803)),C803&lt;1),"Missing / invalid date",IF(A803="","Missing case ID",IF(COUNTIFS($A$9:$A$1008,A803)&gt;1,"Duplicate case ID",IF(C803&gt;TODAY(),"Future incident date",IF(OR(E803="",F803="",G803="",H803="",I803="",J803=""),"Complete required fields",IF(OR(AND(E803&lt;&gt;"",COUNTIFS(Setup!$F$13:$F$212,E803)=0),AND(F803&lt;&gt;"",COUNTIFS(Setup!$G$13:$G$212,F803)=0),AND(G803&lt;&gt;"",COUNTIFS(Setup!$H$13:$H$212,G803)=0),AND(H803&lt;&gt;"",COUNTIFS(Setup!$I$13:$I$212,H803)=0),AND(I803&lt;&gt;"",COUNTIFS(Setup!$J$13:$J$212,I803)=0),AND(J803&lt;&gt;"",COUNTIFS(Setup!$K$13:$K$212,J803)=0),AND(K803&lt;&gt;"",COUNTIFS(Setup!$L$13:$L$212,K803)=0),AND(L803&lt;&gt;"",COUNTIFS(Setup!$M$13:$M$212,L803)=0),AND(M803&lt;&gt;"",COUNTIFS(Setup!$N$13:$N$212,M803)=0),AND(N803&lt;&gt;"",COUNTIFS(Setup!$O$13:$O$212,N803)=0),AND(O803&lt;&gt;"",COUNTIFS(Setup!$P$13:$P$212,O803)=0),AND(P803&lt;&gt;"",COUNTIFS(Setup!$Q$13:$Q$212,P803)=0),AND(V803&lt;&gt;"",COUNTIFS(Setup!$R$13:$R$212,V803)=0),AND(W803&lt;&gt;"",COUNTIFS(Setup!$R$13:$R$212,W803)=0),AND(X803&lt;&gt;"",COUNTIFS(Setup!$S$13:$S$212,X803)=0),AND(Y803&lt;&gt;"",COUNTIFS(Setup!$S$13:$S$212,Y803)=0),AND(Z803&lt;&gt;"",COUNTIFS(Setup!$T$13:$T$212,Z803)=0)),"Use listed categories",IF(J803="Pending","Confirm work-relatedness",IF(COUNTIFS($AI$9:$AI$1008,AI803,$C$9:$C$1008,"&lt;&gt;"&amp;C803)&gt;0,"Event dates disagree",IF(OR(AND(Q803&lt;&gt;"",OR(NOT(ISNUMBER(Q803)),Q803&lt;0)),AND(R803&lt;&gt;"",OR(NOT(ISNUMBER(R803)),R803&lt;0)),AND(S803&lt;&gt;"",OR(NOT(ISNUMBER(S803)),S803&lt;0))),"Check days / cost",IF(AND(I803="Lost time",OR(NOT(ISNUMBER(Q803)),Q803&lt;1)),"Enter lost days",IF(AND(I803="Restricted / modified work",OR(NOT(ISNUMBER(R803)),R803&lt;1)),"Enter restricted days",IF(AND(Z803="Closed",NOT(ISNUMBER(AB803))),"Enter closure date",IF(AND(ISNUMBER(AB803),OR(AB803&lt;C803,AB803&gt;TODAY())),"Check closure date","Ready"))))))))))))))</f>
        <v/>
      </c>
    </row>
    <row r="804" spans="1:37" ht="24.95" customHeight="1">
      <c r="A804" s="23"/>
      <c r="B804" s="23"/>
      <c r="C804" s="24"/>
      <c r="D804" s="25"/>
      <c r="E804" s="26"/>
      <c r="F804" s="26"/>
      <c r="G804" s="26"/>
      <c r="H804" s="26"/>
      <c r="I804" s="26"/>
      <c r="J804" s="26"/>
      <c r="K804" s="26"/>
      <c r="L804" s="26"/>
      <c r="M804" s="26"/>
      <c r="N804" s="26"/>
      <c r="O804" s="26"/>
      <c r="P804" s="26"/>
      <c r="Q804" s="27"/>
      <c r="R804" s="27"/>
      <c r="S804" s="28"/>
      <c r="T804" s="26"/>
      <c r="U804" s="26"/>
      <c r="V804" s="26"/>
      <c r="W804" s="26"/>
      <c r="X804" s="26"/>
      <c r="Y804" s="26"/>
      <c r="Z804" s="26"/>
      <c r="AA804" s="26"/>
      <c r="AB804" s="24"/>
      <c r="AC804" s="26"/>
      <c r="AD804" s="15" t="str">
        <f t="shared" si="72"/>
        <v/>
      </c>
      <c r="AE804" s="16" t="str">
        <f t="shared" si="73"/>
        <v/>
      </c>
      <c r="AF804" s="15" t="str">
        <f t="shared" si="74"/>
        <v/>
      </c>
      <c r="AG804" s="15">
        <f t="shared" si="75"/>
        <v>0</v>
      </c>
      <c r="AH804" s="15">
        <f t="shared" si="76"/>
        <v>0</v>
      </c>
      <c r="AI804" s="15" t="str">
        <f t="shared" si="77"/>
        <v/>
      </c>
      <c r="AJ804" s="15" t="str">
        <f>IF(AI804="","",IF(COUNTIFS($AI$9:AI804,AI804)=1,1,0))</f>
        <v/>
      </c>
      <c r="AK804" s="15" t="str">
        <f ca="1">IF(COUNTA(A804:AC804)=0,"",IF(OR(NOT(ISNUMBER(C804)),C804&lt;1),"Missing / invalid date",IF(A804="","Missing case ID",IF(COUNTIFS($A$9:$A$1008,A804)&gt;1,"Duplicate case ID",IF(C804&gt;TODAY(),"Future incident date",IF(OR(E804="",F804="",G804="",H804="",I804="",J804=""),"Complete required fields",IF(OR(AND(E804&lt;&gt;"",COUNTIFS(Setup!$F$13:$F$212,E804)=0),AND(F804&lt;&gt;"",COUNTIFS(Setup!$G$13:$G$212,F804)=0),AND(G804&lt;&gt;"",COUNTIFS(Setup!$H$13:$H$212,G804)=0),AND(H804&lt;&gt;"",COUNTIFS(Setup!$I$13:$I$212,H804)=0),AND(I804&lt;&gt;"",COUNTIFS(Setup!$J$13:$J$212,I804)=0),AND(J804&lt;&gt;"",COUNTIFS(Setup!$K$13:$K$212,J804)=0),AND(K804&lt;&gt;"",COUNTIFS(Setup!$L$13:$L$212,K804)=0),AND(L804&lt;&gt;"",COUNTIFS(Setup!$M$13:$M$212,L804)=0),AND(M804&lt;&gt;"",COUNTIFS(Setup!$N$13:$N$212,M804)=0),AND(N804&lt;&gt;"",COUNTIFS(Setup!$O$13:$O$212,N804)=0),AND(O804&lt;&gt;"",COUNTIFS(Setup!$P$13:$P$212,O804)=0),AND(P804&lt;&gt;"",COUNTIFS(Setup!$Q$13:$Q$212,P804)=0),AND(V804&lt;&gt;"",COUNTIFS(Setup!$R$13:$R$212,V804)=0),AND(W804&lt;&gt;"",COUNTIFS(Setup!$R$13:$R$212,W804)=0),AND(X804&lt;&gt;"",COUNTIFS(Setup!$S$13:$S$212,X804)=0),AND(Y804&lt;&gt;"",COUNTIFS(Setup!$S$13:$S$212,Y804)=0),AND(Z804&lt;&gt;"",COUNTIFS(Setup!$T$13:$T$212,Z804)=0)),"Use listed categories",IF(J804="Pending","Confirm work-relatedness",IF(COUNTIFS($AI$9:$AI$1008,AI804,$C$9:$C$1008,"&lt;&gt;"&amp;C804)&gt;0,"Event dates disagree",IF(OR(AND(Q804&lt;&gt;"",OR(NOT(ISNUMBER(Q804)),Q804&lt;0)),AND(R804&lt;&gt;"",OR(NOT(ISNUMBER(R804)),R804&lt;0)),AND(S804&lt;&gt;"",OR(NOT(ISNUMBER(S804)),S804&lt;0))),"Check days / cost",IF(AND(I804="Lost time",OR(NOT(ISNUMBER(Q804)),Q804&lt;1)),"Enter lost days",IF(AND(I804="Restricted / modified work",OR(NOT(ISNUMBER(R804)),R804&lt;1)),"Enter restricted days",IF(AND(Z804="Closed",NOT(ISNUMBER(AB804))),"Enter closure date",IF(AND(ISNUMBER(AB804),OR(AB804&lt;C804,AB804&gt;TODAY())),"Check closure date","Ready"))))))))))))))</f>
        <v/>
      </c>
    </row>
    <row r="805" spans="1:37" ht="24.95" customHeight="1">
      <c r="A805" s="17"/>
      <c r="B805" s="17"/>
      <c r="C805" s="18"/>
      <c r="D805" s="19"/>
      <c r="E805" s="20"/>
      <c r="F805" s="20"/>
      <c r="G805" s="20"/>
      <c r="H805" s="20"/>
      <c r="I805" s="20"/>
      <c r="J805" s="20"/>
      <c r="K805" s="20"/>
      <c r="L805" s="20"/>
      <c r="M805" s="20"/>
      <c r="N805" s="20"/>
      <c r="O805" s="20"/>
      <c r="P805" s="20"/>
      <c r="Q805" s="21"/>
      <c r="R805" s="21"/>
      <c r="S805" s="22"/>
      <c r="T805" s="20"/>
      <c r="U805" s="20"/>
      <c r="V805" s="20"/>
      <c r="W805" s="20"/>
      <c r="X805" s="20"/>
      <c r="Y805" s="20"/>
      <c r="Z805" s="20"/>
      <c r="AA805" s="20"/>
      <c r="AB805" s="18"/>
      <c r="AC805" s="20"/>
      <c r="AD805" s="15" t="str">
        <f t="shared" si="72"/>
        <v/>
      </c>
      <c r="AE805" s="16" t="str">
        <f t="shared" si="73"/>
        <v/>
      </c>
      <c r="AF805" s="15" t="str">
        <f t="shared" si="74"/>
        <v/>
      </c>
      <c r="AG805" s="15">
        <f t="shared" si="75"/>
        <v>0</v>
      </c>
      <c r="AH805" s="15">
        <f t="shared" si="76"/>
        <v>0</v>
      </c>
      <c r="AI805" s="15" t="str">
        <f t="shared" si="77"/>
        <v/>
      </c>
      <c r="AJ805" s="15" t="str">
        <f>IF(AI805="","",IF(COUNTIFS($AI$9:AI805,AI805)=1,1,0))</f>
        <v/>
      </c>
      <c r="AK805" s="15" t="str">
        <f ca="1">IF(COUNTA(A805:AC805)=0,"",IF(OR(NOT(ISNUMBER(C805)),C805&lt;1),"Missing / invalid date",IF(A805="","Missing case ID",IF(COUNTIFS($A$9:$A$1008,A805)&gt;1,"Duplicate case ID",IF(C805&gt;TODAY(),"Future incident date",IF(OR(E805="",F805="",G805="",H805="",I805="",J805=""),"Complete required fields",IF(OR(AND(E805&lt;&gt;"",COUNTIFS(Setup!$F$13:$F$212,E805)=0),AND(F805&lt;&gt;"",COUNTIFS(Setup!$G$13:$G$212,F805)=0),AND(G805&lt;&gt;"",COUNTIFS(Setup!$H$13:$H$212,G805)=0),AND(H805&lt;&gt;"",COUNTIFS(Setup!$I$13:$I$212,H805)=0),AND(I805&lt;&gt;"",COUNTIFS(Setup!$J$13:$J$212,I805)=0),AND(J805&lt;&gt;"",COUNTIFS(Setup!$K$13:$K$212,J805)=0),AND(K805&lt;&gt;"",COUNTIFS(Setup!$L$13:$L$212,K805)=0),AND(L805&lt;&gt;"",COUNTIFS(Setup!$M$13:$M$212,L805)=0),AND(M805&lt;&gt;"",COUNTIFS(Setup!$N$13:$N$212,M805)=0),AND(N805&lt;&gt;"",COUNTIFS(Setup!$O$13:$O$212,N805)=0),AND(O805&lt;&gt;"",COUNTIFS(Setup!$P$13:$P$212,O805)=0),AND(P805&lt;&gt;"",COUNTIFS(Setup!$Q$13:$Q$212,P805)=0),AND(V805&lt;&gt;"",COUNTIFS(Setup!$R$13:$R$212,V805)=0),AND(W805&lt;&gt;"",COUNTIFS(Setup!$R$13:$R$212,W805)=0),AND(X805&lt;&gt;"",COUNTIFS(Setup!$S$13:$S$212,X805)=0),AND(Y805&lt;&gt;"",COUNTIFS(Setup!$S$13:$S$212,Y805)=0),AND(Z805&lt;&gt;"",COUNTIFS(Setup!$T$13:$T$212,Z805)=0)),"Use listed categories",IF(J805="Pending","Confirm work-relatedness",IF(COUNTIFS($AI$9:$AI$1008,AI805,$C$9:$C$1008,"&lt;&gt;"&amp;C805)&gt;0,"Event dates disagree",IF(OR(AND(Q805&lt;&gt;"",OR(NOT(ISNUMBER(Q805)),Q805&lt;0)),AND(R805&lt;&gt;"",OR(NOT(ISNUMBER(R805)),R805&lt;0)),AND(S805&lt;&gt;"",OR(NOT(ISNUMBER(S805)),S805&lt;0))),"Check days / cost",IF(AND(I805="Lost time",OR(NOT(ISNUMBER(Q805)),Q805&lt;1)),"Enter lost days",IF(AND(I805="Restricted / modified work",OR(NOT(ISNUMBER(R805)),R805&lt;1)),"Enter restricted days",IF(AND(Z805="Closed",NOT(ISNUMBER(AB805))),"Enter closure date",IF(AND(ISNUMBER(AB805),OR(AB805&lt;C805,AB805&gt;TODAY())),"Check closure date","Ready"))))))))))))))</f>
        <v/>
      </c>
    </row>
    <row r="806" spans="1:37" ht="24.95" customHeight="1">
      <c r="A806" s="23"/>
      <c r="B806" s="23"/>
      <c r="C806" s="24"/>
      <c r="D806" s="25"/>
      <c r="E806" s="26"/>
      <c r="F806" s="26"/>
      <c r="G806" s="26"/>
      <c r="H806" s="26"/>
      <c r="I806" s="26"/>
      <c r="J806" s="26"/>
      <c r="K806" s="26"/>
      <c r="L806" s="26"/>
      <c r="M806" s="26"/>
      <c r="N806" s="26"/>
      <c r="O806" s="26"/>
      <c r="P806" s="26"/>
      <c r="Q806" s="27"/>
      <c r="R806" s="27"/>
      <c r="S806" s="28"/>
      <c r="T806" s="26"/>
      <c r="U806" s="26"/>
      <c r="V806" s="26"/>
      <c r="W806" s="26"/>
      <c r="X806" s="26"/>
      <c r="Y806" s="26"/>
      <c r="Z806" s="26"/>
      <c r="AA806" s="26"/>
      <c r="AB806" s="24"/>
      <c r="AC806" s="26"/>
      <c r="AD806" s="15" t="str">
        <f t="shared" si="72"/>
        <v/>
      </c>
      <c r="AE806" s="16" t="str">
        <f t="shared" si="73"/>
        <v/>
      </c>
      <c r="AF806" s="15" t="str">
        <f t="shared" si="74"/>
        <v/>
      </c>
      <c r="AG806" s="15">
        <f t="shared" si="75"/>
        <v>0</v>
      </c>
      <c r="AH806" s="15">
        <f t="shared" si="76"/>
        <v>0</v>
      </c>
      <c r="AI806" s="15" t="str">
        <f t="shared" si="77"/>
        <v/>
      </c>
      <c r="AJ806" s="15" t="str">
        <f>IF(AI806="","",IF(COUNTIFS($AI$9:AI806,AI806)=1,1,0))</f>
        <v/>
      </c>
      <c r="AK806" s="15" t="str">
        <f ca="1">IF(COUNTA(A806:AC806)=0,"",IF(OR(NOT(ISNUMBER(C806)),C806&lt;1),"Missing / invalid date",IF(A806="","Missing case ID",IF(COUNTIFS($A$9:$A$1008,A806)&gt;1,"Duplicate case ID",IF(C806&gt;TODAY(),"Future incident date",IF(OR(E806="",F806="",G806="",H806="",I806="",J806=""),"Complete required fields",IF(OR(AND(E806&lt;&gt;"",COUNTIFS(Setup!$F$13:$F$212,E806)=0),AND(F806&lt;&gt;"",COUNTIFS(Setup!$G$13:$G$212,F806)=0),AND(G806&lt;&gt;"",COUNTIFS(Setup!$H$13:$H$212,G806)=0),AND(H806&lt;&gt;"",COUNTIFS(Setup!$I$13:$I$212,H806)=0),AND(I806&lt;&gt;"",COUNTIFS(Setup!$J$13:$J$212,I806)=0),AND(J806&lt;&gt;"",COUNTIFS(Setup!$K$13:$K$212,J806)=0),AND(K806&lt;&gt;"",COUNTIFS(Setup!$L$13:$L$212,K806)=0),AND(L806&lt;&gt;"",COUNTIFS(Setup!$M$13:$M$212,L806)=0),AND(M806&lt;&gt;"",COUNTIFS(Setup!$N$13:$N$212,M806)=0),AND(N806&lt;&gt;"",COUNTIFS(Setup!$O$13:$O$212,N806)=0),AND(O806&lt;&gt;"",COUNTIFS(Setup!$P$13:$P$212,O806)=0),AND(P806&lt;&gt;"",COUNTIFS(Setup!$Q$13:$Q$212,P806)=0),AND(V806&lt;&gt;"",COUNTIFS(Setup!$R$13:$R$212,V806)=0),AND(W806&lt;&gt;"",COUNTIFS(Setup!$R$13:$R$212,W806)=0),AND(X806&lt;&gt;"",COUNTIFS(Setup!$S$13:$S$212,X806)=0),AND(Y806&lt;&gt;"",COUNTIFS(Setup!$S$13:$S$212,Y806)=0),AND(Z806&lt;&gt;"",COUNTIFS(Setup!$T$13:$T$212,Z806)=0)),"Use listed categories",IF(J806="Pending","Confirm work-relatedness",IF(COUNTIFS($AI$9:$AI$1008,AI806,$C$9:$C$1008,"&lt;&gt;"&amp;C806)&gt;0,"Event dates disagree",IF(OR(AND(Q806&lt;&gt;"",OR(NOT(ISNUMBER(Q806)),Q806&lt;0)),AND(R806&lt;&gt;"",OR(NOT(ISNUMBER(R806)),R806&lt;0)),AND(S806&lt;&gt;"",OR(NOT(ISNUMBER(S806)),S806&lt;0))),"Check days / cost",IF(AND(I806="Lost time",OR(NOT(ISNUMBER(Q806)),Q806&lt;1)),"Enter lost days",IF(AND(I806="Restricted / modified work",OR(NOT(ISNUMBER(R806)),R806&lt;1)),"Enter restricted days",IF(AND(Z806="Closed",NOT(ISNUMBER(AB806))),"Enter closure date",IF(AND(ISNUMBER(AB806),OR(AB806&lt;C806,AB806&gt;TODAY())),"Check closure date","Ready"))))))))))))))</f>
        <v/>
      </c>
    </row>
    <row r="807" spans="1:37" ht="24.95" customHeight="1">
      <c r="A807" s="17"/>
      <c r="B807" s="17"/>
      <c r="C807" s="18"/>
      <c r="D807" s="19"/>
      <c r="E807" s="20"/>
      <c r="F807" s="20"/>
      <c r="G807" s="20"/>
      <c r="H807" s="20"/>
      <c r="I807" s="20"/>
      <c r="J807" s="20"/>
      <c r="K807" s="20"/>
      <c r="L807" s="20"/>
      <c r="M807" s="20"/>
      <c r="N807" s="20"/>
      <c r="O807" s="20"/>
      <c r="P807" s="20"/>
      <c r="Q807" s="21"/>
      <c r="R807" s="21"/>
      <c r="S807" s="22"/>
      <c r="T807" s="20"/>
      <c r="U807" s="20"/>
      <c r="V807" s="20"/>
      <c r="W807" s="20"/>
      <c r="X807" s="20"/>
      <c r="Y807" s="20"/>
      <c r="Z807" s="20"/>
      <c r="AA807" s="20"/>
      <c r="AB807" s="18"/>
      <c r="AC807" s="20"/>
      <c r="AD807" s="15" t="str">
        <f t="shared" si="72"/>
        <v/>
      </c>
      <c r="AE807" s="16" t="str">
        <f t="shared" si="73"/>
        <v/>
      </c>
      <c r="AF807" s="15" t="str">
        <f t="shared" si="74"/>
        <v/>
      </c>
      <c r="AG807" s="15">
        <f t="shared" si="75"/>
        <v>0</v>
      </c>
      <c r="AH807" s="15">
        <f t="shared" si="76"/>
        <v>0</v>
      </c>
      <c r="AI807" s="15" t="str">
        <f t="shared" si="77"/>
        <v/>
      </c>
      <c r="AJ807" s="15" t="str">
        <f>IF(AI807="","",IF(COUNTIFS($AI$9:AI807,AI807)=1,1,0))</f>
        <v/>
      </c>
      <c r="AK807" s="15" t="str">
        <f ca="1">IF(COUNTA(A807:AC807)=0,"",IF(OR(NOT(ISNUMBER(C807)),C807&lt;1),"Missing / invalid date",IF(A807="","Missing case ID",IF(COUNTIFS($A$9:$A$1008,A807)&gt;1,"Duplicate case ID",IF(C807&gt;TODAY(),"Future incident date",IF(OR(E807="",F807="",G807="",H807="",I807="",J807=""),"Complete required fields",IF(OR(AND(E807&lt;&gt;"",COUNTIFS(Setup!$F$13:$F$212,E807)=0),AND(F807&lt;&gt;"",COUNTIFS(Setup!$G$13:$G$212,F807)=0),AND(G807&lt;&gt;"",COUNTIFS(Setup!$H$13:$H$212,G807)=0),AND(H807&lt;&gt;"",COUNTIFS(Setup!$I$13:$I$212,H807)=0),AND(I807&lt;&gt;"",COUNTIFS(Setup!$J$13:$J$212,I807)=0),AND(J807&lt;&gt;"",COUNTIFS(Setup!$K$13:$K$212,J807)=0),AND(K807&lt;&gt;"",COUNTIFS(Setup!$L$13:$L$212,K807)=0),AND(L807&lt;&gt;"",COUNTIFS(Setup!$M$13:$M$212,L807)=0),AND(M807&lt;&gt;"",COUNTIFS(Setup!$N$13:$N$212,M807)=0),AND(N807&lt;&gt;"",COUNTIFS(Setup!$O$13:$O$212,N807)=0),AND(O807&lt;&gt;"",COUNTIFS(Setup!$P$13:$P$212,O807)=0),AND(P807&lt;&gt;"",COUNTIFS(Setup!$Q$13:$Q$212,P807)=0),AND(V807&lt;&gt;"",COUNTIFS(Setup!$R$13:$R$212,V807)=0),AND(W807&lt;&gt;"",COUNTIFS(Setup!$R$13:$R$212,W807)=0),AND(X807&lt;&gt;"",COUNTIFS(Setup!$S$13:$S$212,X807)=0),AND(Y807&lt;&gt;"",COUNTIFS(Setup!$S$13:$S$212,Y807)=0),AND(Z807&lt;&gt;"",COUNTIFS(Setup!$T$13:$T$212,Z807)=0)),"Use listed categories",IF(J807="Pending","Confirm work-relatedness",IF(COUNTIFS($AI$9:$AI$1008,AI807,$C$9:$C$1008,"&lt;&gt;"&amp;C807)&gt;0,"Event dates disagree",IF(OR(AND(Q807&lt;&gt;"",OR(NOT(ISNUMBER(Q807)),Q807&lt;0)),AND(R807&lt;&gt;"",OR(NOT(ISNUMBER(R807)),R807&lt;0)),AND(S807&lt;&gt;"",OR(NOT(ISNUMBER(S807)),S807&lt;0))),"Check days / cost",IF(AND(I807="Lost time",OR(NOT(ISNUMBER(Q807)),Q807&lt;1)),"Enter lost days",IF(AND(I807="Restricted / modified work",OR(NOT(ISNUMBER(R807)),R807&lt;1)),"Enter restricted days",IF(AND(Z807="Closed",NOT(ISNUMBER(AB807))),"Enter closure date",IF(AND(ISNUMBER(AB807),OR(AB807&lt;C807,AB807&gt;TODAY())),"Check closure date","Ready"))))))))))))))</f>
        <v/>
      </c>
    </row>
    <row r="808" spans="1:37" ht="24.95" customHeight="1">
      <c r="A808" s="23"/>
      <c r="B808" s="23"/>
      <c r="C808" s="24"/>
      <c r="D808" s="25"/>
      <c r="E808" s="26"/>
      <c r="F808" s="26"/>
      <c r="G808" s="26"/>
      <c r="H808" s="26"/>
      <c r="I808" s="26"/>
      <c r="J808" s="26"/>
      <c r="K808" s="26"/>
      <c r="L808" s="26"/>
      <c r="M808" s="26"/>
      <c r="N808" s="26"/>
      <c r="O808" s="26"/>
      <c r="P808" s="26"/>
      <c r="Q808" s="27"/>
      <c r="R808" s="27"/>
      <c r="S808" s="28"/>
      <c r="T808" s="26"/>
      <c r="U808" s="26"/>
      <c r="V808" s="26"/>
      <c r="W808" s="26"/>
      <c r="X808" s="26"/>
      <c r="Y808" s="26"/>
      <c r="Z808" s="26"/>
      <c r="AA808" s="26"/>
      <c r="AB808" s="24"/>
      <c r="AC808" s="26"/>
      <c r="AD808" s="15" t="str">
        <f t="shared" si="72"/>
        <v/>
      </c>
      <c r="AE808" s="16" t="str">
        <f t="shared" si="73"/>
        <v/>
      </c>
      <c r="AF808" s="15" t="str">
        <f t="shared" si="74"/>
        <v/>
      </c>
      <c r="AG808" s="15">
        <f t="shared" si="75"/>
        <v>0</v>
      </c>
      <c r="AH808" s="15">
        <f t="shared" si="76"/>
        <v>0</v>
      </c>
      <c r="AI808" s="15" t="str">
        <f t="shared" si="77"/>
        <v/>
      </c>
      <c r="AJ808" s="15" t="str">
        <f>IF(AI808="","",IF(COUNTIFS($AI$9:AI808,AI808)=1,1,0))</f>
        <v/>
      </c>
      <c r="AK808" s="15" t="str">
        <f ca="1">IF(COUNTA(A808:AC808)=0,"",IF(OR(NOT(ISNUMBER(C808)),C808&lt;1),"Missing / invalid date",IF(A808="","Missing case ID",IF(COUNTIFS($A$9:$A$1008,A808)&gt;1,"Duplicate case ID",IF(C808&gt;TODAY(),"Future incident date",IF(OR(E808="",F808="",G808="",H808="",I808="",J808=""),"Complete required fields",IF(OR(AND(E808&lt;&gt;"",COUNTIFS(Setup!$F$13:$F$212,E808)=0),AND(F808&lt;&gt;"",COUNTIFS(Setup!$G$13:$G$212,F808)=0),AND(G808&lt;&gt;"",COUNTIFS(Setup!$H$13:$H$212,G808)=0),AND(H808&lt;&gt;"",COUNTIFS(Setup!$I$13:$I$212,H808)=0),AND(I808&lt;&gt;"",COUNTIFS(Setup!$J$13:$J$212,I808)=0),AND(J808&lt;&gt;"",COUNTIFS(Setup!$K$13:$K$212,J808)=0),AND(K808&lt;&gt;"",COUNTIFS(Setup!$L$13:$L$212,K808)=0),AND(L808&lt;&gt;"",COUNTIFS(Setup!$M$13:$M$212,L808)=0),AND(M808&lt;&gt;"",COUNTIFS(Setup!$N$13:$N$212,M808)=0),AND(N808&lt;&gt;"",COUNTIFS(Setup!$O$13:$O$212,N808)=0),AND(O808&lt;&gt;"",COUNTIFS(Setup!$P$13:$P$212,O808)=0),AND(P808&lt;&gt;"",COUNTIFS(Setup!$Q$13:$Q$212,P808)=0),AND(V808&lt;&gt;"",COUNTIFS(Setup!$R$13:$R$212,V808)=0),AND(W808&lt;&gt;"",COUNTIFS(Setup!$R$13:$R$212,W808)=0),AND(X808&lt;&gt;"",COUNTIFS(Setup!$S$13:$S$212,X808)=0),AND(Y808&lt;&gt;"",COUNTIFS(Setup!$S$13:$S$212,Y808)=0),AND(Z808&lt;&gt;"",COUNTIFS(Setup!$T$13:$T$212,Z808)=0)),"Use listed categories",IF(J808="Pending","Confirm work-relatedness",IF(COUNTIFS($AI$9:$AI$1008,AI808,$C$9:$C$1008,"&lt;&gt;"&amp;C808)&gt;0,"Event dates disagree",IF(OR(AND(Q808&lt;&gt;"",OR(NOT(ISNUMBER(Q808)),Q808&lt;0)),AND(R808&lt;&gt;"",OR(NOT(ISNUMBER(R808)),R808&lt;0)),AND(S808&lt;&gt;"",OR(NOT(ISNUMBER(S808)),S808&lt;0))),"Check days / cost",IF(AND(I808="Lost time",OR(NOT(ISNUMBER(Q808)),Q808&lt;1)),"Enter lost days",IF(AND(I808="Restricted / modified work",OR(NOT(ISNUMBER(R808)),R808&lt;1)),"Enter restricted days",IF(AND(Z808="Closed",NOT(ISNUMBER(AB808))),"Enter closure date",IF(AND(ISNUMBER(AB808),OR(AB808&lt;C808,AB808&gt;TODAY())),"Check closure date","Ready"))))))))))))))</f>
        <v/>
      </c>
    </row>
    <row r="809" spans="1:37" ht="24.95" customHeight="1">
      <c r="A809" s="17"/>
      <c r="B809" s="17"/>
      <c r="C809" s="18"/>
      <c r="D809" s="19"/>
      <c r="E809" s="20"/>
      <c r="F809" s="20"/>
      <c r="G809" s="20"/>
      <c r="H809" s="20"/>
      <c r="I809" s="20"/>
      <c r="J809" s="20"/>
      <c r="K809" s="20"/>
      <c r="L809" s="20"/>
      <c r="M809" s="20"/>
      <c r="N809" s="20"/>
      <c r="O809" s="20"/>
      <c r="P809" s="20"/>
      <c r="Q809" s="21"/>
      <c r="R809" s="21"/>
      <c r="S809" s="22"/>
      <c r="T809" s="20"/>
      <c r="U809" s="20"/>
      <c r="V809" s="20"/>
      <c r="W809" s="20"/>
      <c r="X809" s="20"/>
      <c r="Y809" s="20"/>
      <c r="Z809" s="20"/>
      <c r="AA809" s="20"/>
      <c r="AB809" s="18"/>
      <c r="AC809" s="20"/>
      <c r="AD809" s="15" t="str">
        <f t="shared" si="72"/>
        <v/>
      </c>
      <c r="AE809" s="16" t="str">
        <f t="shared" si="73"/>
        <v/>
      </c>
      <c r="AF809" s="15" t="str">
        <f t="shared" si="74"/>
        <v/>
      </c>
      <c r="AG809" s="15">
        <f t="shared" si="75"/>
        <v>0</v>
      </c>
      <c r="AH809" s="15">
        <f t="shared" si="76"/>
        <v>0</v>
      </c>
      <c r="AI809" s="15" t="str">
        <f t="shared" si="77"/>
        <v/>
      </c>
      <c r="AJ809" s="15" t="str">
        <f>IF(AI809="","",IF(COUNTIFS($AI$9:AI809,AI809)=1,1,0))</f>
        <v/>
      </c>
      <c r="AK809" s="15" t="str">
        <f ca="1">IF(COUNTA(A809:AC809)=0,"",IF(OR(NOT(ISNUMBER(C809)),C809&lt;1),"Missing / invalid date",IF(A809="","Missing case ID",IF(COUNTIFS($A$9:$A$1008,A809)&gt;1,"Duplicate case ID",IF(C809&gt;TODAY(),"Future incident date",IF(OR(E809="",F809="",G809="",H809="",I809="",J809=""),"Complete required fields",IF(OR(AND(E809&lt;&gt;"",COUNTIFS(Setup!$F$13:$F$212,E809)=0),AND(F809&lt;&gt;"",COUNTIFS(Setup!$G$13:$G$212,F809)=0),AND(G809&lt;&gt;"",COUNTIFS(Setup!$H$13:$H$212,G809)=0),AND(H809&lt;&gt;"",COUNTIFS(Setup!$I$13:$I$212,H809)=0),AND(I809&lt;&gt;"",COUNTIFS(Setup!$J$13:$J$212,I809)=0),AND(J809&lt;&gt;"",COUNTIFS(Setup!$K$13:$K$212,J809)=0),AND(K809&lt;&gt;"",COUNTIFS(Setup!$L$13:$L$212,K809)=0),AND(L809&lt;&gt;"",COUNTIFS(Setup!$M$13:$M$212,L809)=0),AND(M809&lt;&gt;"",COUNTIFS(Setup!$N$13:$N$212,M809)=0),AND(N809&lt;&gt;"",COUNTIFS(Setup!$O$13:$O$212,N809)=0),AND(O809&lt;&gt;"",COUNTIFS(Setup!$P$13:$P$212,O809)=0),AND(P809&lt;&gt;"",COUNTIFS(Setup!$Q$13:$Q$212,P809)=0),AND(V809&lt;&gt;"",COUNTIFS(Setup!$R$13:$R$212,V809)=0),AND(W809&lt;&gt;"",COUNTIFS(Setup!$R$13:$R$212,W809)=0),AND(X809&lt;&gt;"",COUNTIFS(Setup!$S$13:$S$212,X809)=0),AND(Y809&lt;&gt;"",COUNTIFS(Setup!$S$13:$S$212,Y809)=0),AND(Z809&lt;&gt;"",COUNTIFS(Setup!$T$13:$T$212,Z809)=0)),"Use listed categories",IF(J809="Pending","Confirm work-relatedness",IF(COUNTIFS($AI$9:$AI$1008,AI809,$C$9:$C$1008,"&lt;&gt;"&amp;C809)&gt;0,"Event dates disagree",IF(OR(AND(Q809&lt;&gt;"",OR(NOT(ISNUMBER(Q809)),Q809&lt;0)),AND(R809&lt;&gt;"",OR(NOT(ISNUMBER(R809)),R809&lt;0)),AND(S809&lt;&gt;"",OR(NOT(ISNUMBER(S809)),S809&lt;0))),"Check days / cost",IF(AND(I809="Lost time",OR(NOT(ISNUMBER(Q809)),Q809&lt;1)),"Enter lost days",IF(AND(I809="Restricted / modified work",OR(NOT(ISNUMBER(R809)),R809&lt;1)),"Enter restricted days",IF(AND(Z809="Closed",NOT(ISNUMBER(AB809))),"Enter closure date",IF(AND(ISNUMBER(AB809),OR(AB809&lt;C809,AB809&gt;TODAY())),"Check closure date","Ready"))))))))))))))</f>
        <v/>
      </c>
    </row>
    <row r="810" spans="1:37" ht="24.95" customHeight="1">
      <c r="A810" s="23"/>
      <c r="B810" s="23"/>
      <c r="C810" s="24"/>
      <c r="D810" s="25"/>
      <c r="E810" s="26"/>
      <c r="F810" s="26"/>
      <c r="G810" s="26"/>
      <c r="H810" s="26"/>
      <c r="I810" s="26"/>
      <c r="J810" s="26"/>
      <c r="K810" s="26"/>
      <c r="L810" s="26"/>
      <c r="M810" s="26"/>
      <c r="N810" s="26"/>
      <c r="O810" s="26"/>
      <c r="P810" s="26"/>
      <c r="Q810" s="27"/>
      <c r="R810" s="27"/>
      <c r="S810" s="28"/>
      <c r="T810" s="26"/>
      <c r="U810" s="26"/>
      <c r="V810" s="26"/>
      <c r="W810" s="26"/>
      <c r="X810" s="26"/>
      <c r="Y810" s="26"/>
      <c r="Z810" s="26"/>
      <c r="AA810" s="26"/>
      <c r="AB810" s="24"/>
      <c r="AC810" s="26"/>
      <c r="AD810" s="15" t="str">
        <f t="shared" si="72"/>
        <v/>
      </c>
      <c r="AE810" s="16" t="str">
        <f t="shared" si="73"/>
        <v/>
      </c>
      <c r="AF810" s="15" t="str">
        <f t="shared" si="74"/>
        <v/>
      </c>
      <c r="AG810" s="15">
        <f t="shared" si="75"/>
        <v>0</v>
      </c>
      <c r="AH810" s="15">
        <f t="shared" si="76"/>
        <v>0</v>
      </c>
      <c r="AI810" s="15" t="str">
        <f t="shared" si="77"/>
        <v/>
      </c>
      <c r="AJ810" s="15" t="str">
        <f>IF(AI810="","",IF(COUNTIFS($AI$9:AI810,AI810)=1,1,0))</f>
        <v/>
      </c>
      <c r="AK810" s="15" t="str">
        <f ca="1">IF(COUNTA(A810:AC810)=0,"",IF(OR(NOT(ISNUMBER(C810)),C810&lt;1),"Missing / invalid date",IF(A810="","Missing case ID",IF(COUNTIFS($A$9:$A$1008,A810)&gt;1,"Duplicate case ID",IF(C810&gt;TODAY(),"Future incident date",IF(OR(E810="",F810="",G810="",H810="",I810="",J810=""),"Complete required fields",IF(OR(AND(E810&lt;&gt;"",COUNTIFS(Setup!$F$13:$F$212,E810)=0),AND(F810&lt;&gt;"",COUNTIFS(Setup!$G$13:$G$212,F810)=0),AND(G810&lt;&gt;"",COUNTIFS(Setup!$H$13:$H$212,G810)=0),AND(H810&lt;&gt;"",COUNTIFS(Setup!$I$13:$I$212,H810)=0),AND(I810&lt;&gt;"",COUNTIFS(Setup!$J$13:$J$212,I810)=0),AND(J810&lt;&gt;"",COUNTIFS(Setup!$K$13:$K$212,J810)=0),AND(K810&lt;&gt;"",COUNTIFS(Setup!$L$13:$L$212,K810)=0),AND(L810&lt;&gt;"",COUNTIFS(Setup!$M$13:$M$212,L810)=0),AND(M810&lt;&gt;"",COUNTIFS(Setup!$N$13:$N$212,M810)=0),AND(N810&lt;&gt;"",COUNTIFS(Setup!$O$13:$O$212,N810)=0),AND(O810&lt;&gt;"",COUNTIFS(Setup!$P$13:$P$212,O810)=0),AND(P810&lt;&gt;"",COUNTIFS(Setup!$Q$13:$Q$212,P810)=0),AND(V810&lt;&gt;"",COUNTIFS(Setup!$R$13:$R$212,V810)=0),AND(W810&lt;&gt;"",COUNTIFS(Setup!$R$13:$R$212,W810)=0),AND(X810&lt;&gt;"",COUNTIFS(Setup!$S$13:$S$212,X810)=0),AND(Y810&lt;&gt;"",COUNTIFS(Setup!$S$13:$S$212,Y810)=0),AND(Z810&lt;&gt;"",COUNTIFS(Setup!$T$13:$T$212,Z810)=0)),"Use listed categories",IF(J810="Pending","Confirm work-relatedness",IF(COUNTIFS($AI$9:$AI$1008,AI810,$C$9:$C$1008,"&lt;&gt;"&amp;C810)&gt;0,"Event dates disagree",IF(OR(AND(Q810&lt;&gt;"",OR(NOT(ISNUMBER(Q810)),Q810&lt;0)),AND(R810&lt;&gt;"",OR(NOT(ISNUMBER(R810)),R810&lt;0)),AND(S810&lt;&gt;"",OR(NOT(ISNUMBER(S810)),S810&lt;0))),"Check days / cost",IF(AND(I810="Lost time",OR(NOT(ISNUMBER(Q810)),Q810&lt;1)),"Enter lost days",IF(AND(I810="Restricted / modified work",OR(NOT(ISNUMBER(R810)),R810&lt;1)),"Enter restricted days",IF(AND(Z810="Closed",NOT(ISNUMBER(AB810))),"Enter closure date",IF(AND(ISNUMBER(AB810),OR(AB810&lt;C810,AB810&gt;TODAY())),"Check closure date","Ready"))))))))))))))</f>
        <v/>
      </c>
    </row>
    <row r="811" spans="1:37" ht="24.95" customHeight="1">
      <c r="A811" s="17"/>
      <c r="B811" s="17"/>
      <c r="C811" s="18"/>
      <c r="D811" s="19"/>
      <c r="E811" s="20"/>
      <c r="F811" s="20"/>
      <c r="G811" s="20"/>
      <c r="H811" s="20"/>
      <c r="I811" s="20"/>
      <c r="J811" s="20"/>
      <c r="K811" s="20"/>
      <c r="L811" s="20"/>
      <c r="M811" s="20"/>
      <c r="N811" s="20"/>
      <c r="O811" s="20"/>
      <c r="P811" s="20"/>
      <c r="Q811" s="21"/>
      <c r="R811" s="21"/>
      <c r="S811" s="22"/>
      <c r="T811" s="20"/>
      <c r="U811" s="20"/>
      <c r="V811" s="20"/>
      <c r="W811" s="20"/>
      <c r="X811" s="20"/>
      <c r="Y811" s="20"/>
      <c r="Z811" s="20"/>
      <c r="AA811" s="20"/>
      <c r="AB811" s="18"/>
      <c r="AC811" s="20"/>
      <c r="AD811" s="15" t="str">
        <f t="shared" si="72"/>
        <v/>
      </c>
      <c r="AE811" s="16" t="str">
        <f t="shared" si="73"/>
        <v/>
      </c>
      <c r="AF811" s="15" t="str">
        <f t="shared" si="74"/>
        <v/>
      </c>
      <c r="AG811" s="15">
        <f t="shared" si="75"/>
        <v>0</v>
      </c>
      <c r="AH811" s="15">
        <f t="shared" si="76"/>
        <v>0</v>
      </c>
      <c r="AI811" s="15" t="str">
        <f t="shared" si="77"/>
        <v/>
      </c>
      <c r="AJ811" s="15" t="str">
        <f>IF(AI811="","",IF(COUNTIFS($AI$9:AI811,AI811)=1,1,0))</f>
        <v/>
      </c>
      <c r="AK811" s="15" t="str">
        <f ca="1">IF(COUNTA(A811:AC811)=0,"",IF(OR(NOT(ISNUMBER(C811)),C811&lt;1),"Missing / invalid date",IF(A811="","Missing case ID",IF(COUNTIFS($A$9:$A$1008,A811)&gt;1,"Duplicate case ID",IF(C811&gt;TODAY(),"Future incident date",IF(OR(E811="",F811="",G811="",H811="",I811="",J811=""),"Complete required fields",IF(OR(AND(E811&lt;&gt;"",COUNTIFS(Setup!$F$13:$F$212,E811)=0),AND(F811&lt;&gt;"",COUNTIFS(Setup!$G$13:$G$212,F811)=0),AND(G811&lt;&gt;"",COUNTIFS(Setup!$H$13:$H$212,G811)=0),AND(H811&lt;&gt;"",COUNTIFS(Setup!$I$13:$I$212,H811)=0),AND(I811&lt;&gt;"",COUNTIFS(Setup!$J$13:$J$212,I811)=0),AND(J811&lt;&gt;"",COUNTIFS(Setup!$K$13:$K$212,J811)=0),AND(K811&lt;&gt;"",COUNTIFS(Setup!$L$13:$L$212,K811)=0),AND(L811&lt;&gt;"",COUNTIFS(Setup!$M$13:$M$212,L811)=0),AND(M811&lt;&gt;"",COUNTIFS(Setup!$N$13:$N$212,M811)=0),AND(N811&lt;&gt;"",COUNTIFS(Setup!$O$13:$O$212,N811)=0),AND(O811&lt;&gt;"",COUNTIFS(Setup!$P$13:$P$212,O811)=0),AND(P811&lt;&gt;"",COUNTIFS(Setup!$Q$13:$Q$212,P811)=0),AND(V811&lt;&gt;"",COUNTIFS(Setup!$R$13:$R$212,V811)=0),AND(W811&lt;&gt;"",COUNTIFS(Setup!$R$13:$R$212,W811)=0),AND(X811&lt;&gt;"",COUNTIFS(Setup!$S$13:$S$212,X811)=0),AND(Y811&lt;&gt;"",COUNTIFS(Setup!$S$13:$S$212,Y811)=0),AND(Z811&lt;&gt;"",COUNTIFS(Setup!$T$13:$T$212,Z811)=0)),"Use listed categories",IF(J811="Pending","Confirm work-relatedness",IF(COUNTIFS($AI$9:$AI$1008,AI811,$C$9:$C$1008,"&lt;&gt;"&amp;C811)&gt;0,"Event dates disagree",IF(OR(AND(Q811&lt;&gt;"",OR(NOT(ISNUMBER(Q811)),Q811&lt;0)),AND(R811&lt;&gt;"",OR(NOT(ISNUMBER(R811)),R811&lt;0)),AND(S811&lt;&gt;"",OR(NOT(ISNUMBER(S811)),S811&lt;0))),"Check days / cost",IF(AND(I811="Lost time",OR(NOT(ISNUMBER(Q811)),Q811&lt;1)),"Enter lost days",IF(AND(I811="Restricted / modified work",OR(NOT(ISNUMBER(R811)),R811&lt;1)),"Enter restricted days",IF(AND(Z811="Closed",NOT(ISNUMBER(AB811))),"Enter closure date",IF(AND(ISNUMBER(AB811),OR(AB811&lt;C811,AB811&gt;TODAY())),"Check closure date","Ready"))))))))))))))</f>
        <v/>
      </c>
    </row>
    <row r="812" spans="1:37" ht="24.95" customHeight="1">
      <c r="A812" s="23"/>
      <c r="B812" s="23"/>
      <c r="C812" s="24"/>
      <c r="D812" s="25"/>
      <c r="E812" s="26"/>
      <c r="F812" s="26"/>
      <c r="G812" s="26"/>
      <c r="H812" s="26"/>
      <c r="I812" s="26"/>
      <c r="J812" s="26"/>
      <c r="K812" s="26"/>
      <c r="L812" s="26"/>
      <c r="M812" s="26"/>
      <c r="N812" s="26"/>
      <c r="O812" s="26"/>
      <c r="P812" s="26"/>
      <c r="Q812" s="27"/>
      <c r="R812" s="27"/>
      <c r="S812" s="28"/>
      <c r="T812" s="26"/>
      <c r="U812" s="26"/>
      <c r="V812" s="26"/>
      <c r="W812" s="26"/>
      <c r="X812" s="26"/>
      <c r="Y812" s="26"/>
      <c r="Z812" s="26"/>
      <c r="AA812" s="26"/>
      <c r="AB812" s="24"/>
      <c r="AC812" s="26"/>
      <c r="AD812" s="15" t="str">
        <f t="shared" si="72"/>
        <v/>
      </c>
      <c r="AE812" s="16" t="str">
        <f t="shared" si="73"/>
        <v/>
      </c>
      <c r="AF812" s="15" t="str">
        <f t="shared" si="74"/>
        <v/>
      </c>
      <c r="AG812" s="15">
        <f t="shared" si="75"/>
        <v>0</v>
      </c>
      <c r="AH812" s="15">
        <f t="shared" si="76"/>
        <v>0</v>
      </c>
      <c r="AI812" s="15" t="str">
        <f t="shared" si="77"/>
        <v/>
      </c>
      <c r="AJ812" s="15" t="str">
        <f>IF(AI812="","",IF(COUNTIFS($AI$9:AI812,AI812)=1,1,0))</f>
        <v/>
      </c>
      <c r="AK812" s="15" t="str">
        <f ca="1">IF(COUNTA(A812:AC812)=0,"",IF(OR(NOT(ISNUMBER(C812)),C812&lt;1),"Missing / invalid date",IF(A812="","Missing case ID",IF(COUNTIFS($A$9:$A$1008,A812)&gt;1,"Duplicate case ID",IF(C812&gt;TODAY(),"Future incident date",IF(OR(E812="",F812="",G812="",H812="",I812="",J812=""),"Complete required fields",IF(OR(AND(E812&lt;&gt;"",COUNTIFS(Setup!$F$13:$F$212,E812)=0),AND(F812&lt;&gt;"",COUNTIFS(Setup!$G$13:$G$212,F812)=0),AND(G812&lt;&gt;"",COUNTIFS(Setup!$H$13:$H$212,G812)=0),AND(H812&lt;&gt;"",COUNTIFS(Setup!$I$13:$I$212,H812)=0),AND(I812&lt;&gt;"",COUNTIFS(Setup!$J$13:$J$212,I812)=0),AND(J812&lt;&gt;"",COUNTIFS(Setup!$K$13:$K$212,J812)=0),AND(K812&lt;&gt;"",COUNTIFS(Setup!$L$13:$L$212,K812)=0),AND(L812&lt;&gt;"",COUNTIFS(Setup!$M$13:$M$212,L812)=0),AND(M812&lt;&gt;"",COUNTIFS(Setup!$N$13:$N$212,M812)=0),AND(N812&lt;&gt;"",COUNTIFS(Setup!$O$13:$O$212,N812)=0),AND(O812&lt;&gt;"",COUNTIFS(Setup!$P$13:$P$212,O812)=0),AND(P812&lt;&gt;"",COUNTIFS(Setup!$Q$13:$Q$212,P812)=0),AND(V812&lt;&gt;"",COUNTIFS(Setup!$R$13:$R$212,V812)=0),AND(W812&lt;&gt;"",COUNTIFS(Setup!$R$13:$R$212,W812)=0),AND(X812&lt;&gt;"",COUNTIFS(Setup!$S$13:$S$212,X812)=0),AND(Y812&lt;&gt;"",COUNTIFS(Setup!$S$13:$S$212,Y812)=0),AND(Z812&lt;&gt;"",COUNTIFS(Setup!$T$13:$T$212,Z812)=0)),"Use listed categories",IF(J812="Pending","Confirm work-relatedness",IF(COUNTIFS($AI$9:$AI$1008,AI812,$C$9:$C$1008,"&lt;&gt;"&amp;C812)&gt;0,"Event dates disagree",IF(OR(AND(Q812&lt;&gt;"",OR(NOT(ISNUMBER(Q812)),Q812&lt;0)),AND(R812&lt;&gt;"",OR(NOT(ISNUMBER(R812)),R812&lt;0)),AND(S812&lt;&gt;"",OR(NOT(ISNUMBER(S812)),S812&lt;0))),"Check days / cost",IF(AND(I812="Lost time",OR(NOT(ISNUMBER(Q812)),Q812&lt;1)),"Enter lost days",IF(AND(I812="Restricted / modified work",OR(NOT(ISNUMBER(R812)),R812&lt;1)),"Enter restricted days",IF(AND(Z812="Closed",NOT(ISNUMBER(AB812))),"Enter closure date",IF(AND(ISNUMBER(AB812),OR(AB812&lt;C812,AB812&gt;TODAY())),"Check closure date","Ready"))))))))))))))</f>
        <v/>
      </c>
    </row>
    <row r="813" spans="1:37" ht="24.95" customHeight="1">
      <c r="A813" s="17"/>
      <c r="B813" s="17"/>
      <c r="C813" s="18"/>
      <c r="D813" s="19"/>
      <c r="E813" s="20"/>
      <c r="F813" s="20"/>
      <c r="G813" s="20"/>
      <c r="H813" s="20"/>
      <c r="I813" s="20"/>
      <c r="J813" s="20"/>
      <c r="K813" s="20"/>
      <c r="L813" s="20"/>
      <c r="M813" s="20"/>
      <c r="N813" s="20"/>
      <c r="O813" s="20"/>
      <c r="P813" s="20"/>
      <c r="Q813" s="21"/>
      <c r="R813" s="21"/>
      <c r="S813" s="22"/>
      <c r="T813" s="20"/>
      <c r="U813" s="20"/>
      <c r="V813" s="20"/>
      <c r="W813" s="20"/>
      <c r="X813" s="20"/>
      <c r="Y813" s="20"/>
      <c r="Z813" s="20"/>
      <c r="AA813" s="20"/>
      <c r="AB813" s="18"/>
      <c r="AC813" s="20"/>
      <c r="AD813" s="15" t="str">
        <f t="shared" si="72"/>
        <v/>
      </c>
      <c r="AE813" s="16" t="str">
        <f t="shared" si="73"/>
        <v/>
      </c>
      <c r="AF813" s="15" t="str">
        <f t="shared" si="74"/>
        <v/>
      </c>
      <c r="AG813" s="15">
        <f t="shared" si="75"/>
        <v>0</v>
      </c>
      <c r="AH813" s="15">
        <f t="shared" si="76"/>
        <v>0</v>
      </c>
      <c r="AI813" s="15" t="str">
        <f t="shared" si="77"/>
        <v/>
      </c>
      <c r="AJ813" s="15" t="str">
        <f>IF(AI813="","",IF(COUNTIFS($AI$9:AI813,AI813)=1,1,0))</f>
        <v/>
      </c>
      <c r="AK813" s="15" t="str">
        <f ca="1">IF(COUNTA(A813:AC813)=0,"",IF(OR(NOT(ISNUMBER(C813)),C813&lt;1),"Missing / invalid date",IF(A813="","Missing case ID",IF(COUNTIFS($A$9:$A$1008,A813)&gt;1,"Duplicate case ID",IF(C813&gt;TODAY(),"Future incident date",IF(OR(E813="",F813="",G813="",H813="",I813="",J813=""),"Complete required fields",IF(OR(AND(E813&lt;&gt;"",COUNTIFS(Setup!$F$13:$F$212,E813)=0),AND(F813&lt;&gt;"",COUNTIFS(Setup!$G$13:$G$212,F813)=0),AND(G813&lt;&gt;"",COUNTIFS(Setup!$H$13:$H$212,G813)=0),AND(H813&lt;&gt;"",COUNTIFS(Setup!$I$13:$I$212,H813)=0),AND(I813&lt;&gt;"",COUNTIFS(Setup!$J$13:$J$212,I813)=0),AND(J813&lt;&gt;"",COUNTIFS(Setup!$K$13:$K$212,J813)=0),AND(K813&lt;&gt;"",COUNTIFS(Setup!$L$13:$L$212,K813)=0),AND(L813&lt;&gt;"",COUNTIFS(Setup!$M$13:$M$212,L813)=0),AND(M813&lt;&gt;"",COUNTIFS(Setup!$N$13:$N$212,M813)=0),AND(N813&lt;&gt;"",COUNTIFS(Setup!$O$13:$O$212,N813)=0),AND(O813&lt;&gt;"",COUNTIFS(Setup!$P$13:$P$212,O813)=0),AND(P813&lt;&gt;"",COUNTIFS(Setup!$Q$13:$Q$212,P813)=0),AND(V813&lt;&gt;"",COUNTIFS(Setup!$R$13:$R$212,V813)=0),AND(W813&lt;&gt;"",COUNTIFS(Setup!$R$13:$R$212,W813)=0),AND(X813&lt;&gt;"",COUNTIFS(Setup!$S$13:$S$212,X813)=0),AND(Y813&lt;&gt;"",COUNTIFS(Setup!$S$13:$S$212,Y813)=0),AND(Z813&lt;&gt;"",COUNTIFS(Setup!$T$13:$T$212,Z813)=0)),"Use listed categories",IF(J813="Pending","Confirm work-relatedness",IF(COUNTIFS($AI$9:$AI$1008,AI813,$C$9:$C$1008,"&lt;&gt;"&amp;C813)&gt;0,"Event dates disagree",IF(OR(AND(Q813&lt;&gt;"",OR(NOT(ISNUMBER(Q813)),Q813&lt;0)),AND(R813&lt;&gt;"",OR(NOT(ISNUMBER(R813)),R813&lt;0)),AND(S813&lt;&gt;"",OR(NOT(ISNUMBER(S813)),S813&lt;0))),"Check days / cost",IF(AND(I813="Lost time",OR(NOT(ISNUMBER(Q813)),Q813&lt;1)),"Enter lost days",IF(AND(I813="Restricted / modified work",OR(NOT(ISNUMBER(R813)),R813&lt;1)),"Enter restricted days",IF(AND(Z813="Closed",NOT(ISNUMBER(AB813))),"Enter closure date",IF(AND(ISNUMBER(AB813),OR(AB813&lt;C813,AB813&gt;TODAY())),"Check closure date","Ready"))))))))))))))</f>
        <v/>
      </c>
    </row>
    <row r="814" spans="1:37" ht="24.95" customHeight="1">
      <c r="A814" s="23"/>
      <c r="B814" s="23"/>
      <c r="C814" s="24"/>
      <c r="D814" s="25"/>
      <c r="E814" s="26"/>
      <c r="F814" s="26"/>
      <c r="G814" s="26"/>
      <c r="H814" s="26"/>
      <c r="I814" s="26"/>
      <c r="J814" s="26"/>
      <c r="K814" s="26"/>
      <c r="L814" s="26"/>
      <c r="M814" s="26"/>
      <c r="N814" s="26"/>
      <c r="O814" s="26"/>
      <c r="P814" s="26"/>
      <c r="Q814" s="27"/>
      <c r="R814" s="27"/>
      <c r="S814" s="28"/>
      <c r="T814" s="26"/>
      <c r="U814" s="26"/>
      <c r="V814" s="26"/>
      <c r="W814" s="26"/>
      <c r="X814" s="26"/>
      <c r="Y814" s="26"/>
      <c r="Z814" s="26"/>
      <c r="AA814" s="26"/>
      <c r="AB814" s="24"/>
      <c r="AC814" s="26"/>
      <c r="AD814" s="15" t="str">
        <f t="shared" si="72"/>
        <v/>
      </c>
      <c r="AE814" s="16" t="str">
        <f t="shared" si="73"/>
        <v/>
      </c>
      <c r="AF814" s="15" t="str">
        <f t="shared" si="74"/>
        <v/>
      </c>
      <c r="AG814" s="15">
        <f t="shared" si="75"/>
        <v>0</v>
      </c>
      <c r="AH814" s="15">
        <f t="shared" si="76"/>
        <v>0</v>
      </c>
      <c r="AI814" s="15" t="str">
        <f t="shared" si="77"/>
        <v/>
      </c>
      <c r="AJ814" s="15" t="str">
        <f>IF(AI814="","",IF(COUNTIFS($AI$9:AI814,AI814)=1,1,0))</f>
        <v/>
      </c>
      <c r="AK814" s="15" t="str">
        <f ca="1">IF(COUNTA(A814:AC814)=0,"",IF(OR(NOT(ISNUMBER(C814)),C814&lt;1),"Missing / invalid date",IF(A814="","Missing case ID",IF(COUNTIFS($A$9:$A$1008,A814)&gt;1,"Duplicate case ID",IF(C814&gt;TODAY(),"Future incident date",IF(OR(E814="",F814="",G814="",H814="",I814="",J814=""),"Complete required fields",IF(OR(AND(E814&lt;&gt;"",COUNTIFS(Setup!$F$13:$F$212,E814)=0),AND(F814&lt;&gt;"",COUNTIFS(Setup!$G$13:$G$212,F814)=0),AND(G814&lt;&gt;"",COUNTIFS(Setup!$H$13:$H$212,G814)=0),AND(H814&lt;&gt;"",COUNTIFS(Setup!$I$13:$I$212,H814)=0),AND(I814&lt;&gt;"",COUNTIFS(Setup!$J$13:$J$212,I814)=0),AND(J814&lt;&gt;"",COUNTIFS(Setup!$K$13:$K$212,J814)=0),AND(K814&lt;&gt;"",COUNTIFS(Setup!$L$13:$L$212,K814)=0),AND(L814&lt;&gt;"",COUNTIFS(Setup!$M$13:$M$212,L814)=0),AND(M814&lt;&gt;"",COUNTIFS(Setup!$N$13:$N$212,M814)=0),AND(N814&lt;&gt;"",COUNTIFS(Setup!$O$13:$O$212,N814)=0),AND(O814&lt;&gt;"",COUNTIFS(Setup!$P$13:$P$212,O814)=0),AND(P814&lt;&gt;"",COUNTIFS(Setup!$Q$13:$Q$212,P814)=0),AND(V814&lt;&gt;"",COUNTIFS(Setup!$R$13:$R$212,V814)=0),AND(W814&lt;&gt;"",COUNTIFS(Setup!$R$13:$R$212,W814)=0),AND(X814&lt;&gt;"",COUNTIFS(Setup!$S$13:$S$212,X814)=0),AND(Y814&lt;&gt;"",COUNTIFS(Setup!$S$13:$S$212,Y814)=0),AND(Z814&lt;&gt;"",COUNTIFS(Setup!$T$13:$T$212,Z814)=0)),"Use listed categories",IF(J814="Pending","Confirm work-relatedness",IF(COUNTIFS($AI$9:$AI$1008,AI814,$C$9:$C$1008,"&lt;&gt;"&amp;C814)&gt;0,"Event dates disagree",IF(OR(AND(Q814&lt;&gt;"",OR(NOT(ISNUMBER(Q814)),Q814&lt;0)),AND(R814&lt;&gt;"",OR(NOT(ISNUMBER(R814)),R814&lt;0)),AND(S814&lt;&gt;"",OR(NOT(ISNUMBER(S814)),S814&lt;0))),"Check days / cost",IF(AND(I814="Lost time",OR(NOT(ISNUMBER(Q814)),Q814&lt;1)),"Enter lost days",IF(AND(I814="Restricted / modified work",OR(NOT(ISNUMBER(R814)),R814&lt;1)),"Enter restricted days",IF(AND(Z814="Closed",NOT(ISNUMBER(AB814))),"Enter closure date",IF(AND(ISNUMBER(AB814),OR(AB814&lt;C814,AB814&gt;TODAY())),"Check closure date","Ready"))))))))))))))</f>
        <v/>
      </c>
    </row>
    <row r="815" spans="1:37" ht="24.95" customHeight="1">
      <c r="A815" s="17"/>
      <c r="B815" s="17"/>
      <c r="C815" s="18"/>
      <c r="D815" s="19"/>
      <c r="E815" s="20"/>
      <c r="F815" s="20"/>
      <c r="G815" s="20"/>
      <c r="H815" s="20"/>
      <c r="I815" s="20"/>
      <c r="J815" s="20"/>
      <c r="K815" s="20"/>
      <c r="L815" s="20"/>
      <c r="M815" s="20"/>
      <c r="N815" s="20"/>
      <c r="O815" s="20"/>
      <c r="P815" s="20"/>
      <c r="Q815" s="21"/>
      <c r="R815" s="21"/>
      <c r="S815" s="22"/>
      <c r="T815" s="20"/>
      <c r="U815" s="20"/>
      <c r="V815" s="20"/>
      <c r="W815" s="20"/>
      <c r="X815" s="20"/>
      <c r="Y815" s="20"/>
      <c r="Z815" s="20"/>
      <c r="AA815" s="20"/>
      <c r="AB815" s="18"/>
      <c r="AC815" s="20"/>
      <c r="AD815" s="15" t="str">
        <f t="shared" si="72"/>
        <v/>
      </c>
      <c r="AE815" s="16" t="str">
        <f t="shared" si="73"/>
        <v/>
      </c>
      <c r="AF815" s="15" t="str">
        <f t="shared" si="74"/>
        <v/>
      </c>
      <c r="AG815" s="15">
        <f t="shared" si="75"/>
        <v>0</v>
      </c>
      <c r="AH815" s="15">
        <f t="shared" si="76"/>
        <v>0</v>
      </c>
      <c r="AI815" s="15" t="str">
        <f t="shared" si="77"/>
        <v/>
      </c>
      <c r="AJ815" s="15" t="str">
        <f>IF(AI815="","",IF(COUNTIFS($AI$9:AI815,AI815)=1,1,0))</f>
        <v/>
      </c>
      <c r="AK815" s="15" t="str">
        <f ca="1">IF(COUNTA(A815:AC815)=0,"",IF(OR(NOT(ISNUMBER(C815)),C815&lt;1),"Missing / invalid date",IF(A815="","Missing case ID",IF(COUNTIFS($A$9:$A$1008,A815)&gt;1,"Duplicate case ID",IF(C815&gt;TODAY(),"Future incident date",IF(OR(E815="",F815="",G815="",H815="",I815="",J815=""),"Complete required fields",IF(OR(AND(E815&lt;&gt;"",COUNTIFS(Setup!$F$13:$F$212,E815)=0),AND(F815&lt;&gt;"",COUNTIFS(Setup!$G$13:$G$212,F815)=0),AND(G815&lt;&gt;"",COUNTIFS(Setup!$H$13:$H$212,G815)=0),AND(H815&lt;&gt;"",COUNTIFS(Setup!$I$13:$I$212,H815)=0),AND(I815&lt;&gt;"",COUNTIFS(Setup!$J$13:$J$212,I815)=0),AND(J815&lt;&gt;"",COUNTIFS(Setup!$K$13:$K$212,J815)=0),AND(K815&lt;&gt;"",COUNTIFS(Setup!$L$13:$L$212,K815)=0),AND(L815&lt;&gt;"",COUNTIFS(Setup!$M$13:$M$212,L815)=0),AND(M815&lt;&gt;"",COUNTIFS(Setup!$N$13:$N$212,M815)=0),AND(N815&lt;&gt;"",COUNTIFS(Setup!$O$13:$O$212,N815)=0),AND(O815&lt;&gt;"",COUNTIFS(Setup!$P$13:$P$212,O815)=0),AND(P815&lt;&gt;"",COUNTIFS(Setup!$Q$13:$Q$212,P815)=0),AND(V815&lt;&gt;"",COUNTIFS(Setup!$R$13:$R$212,V815)=0),AND(W815&lt;&gt;"",COUNTIFS(Setup!$R$13:$R$212,W815)=0),AND(X815&lt;&gt;"",COUNTIFS(Setup!$S$13:$S$212,X815)=0),AND(Y815&lt;&gt;"",COUNTIFS(Setup!$S$13:$S$212,Y815)=0),AND(Z815&lt;&gt;"",COUNTIFS(Setup!$T$13:$T$212,Z815)=0)),"Use listed categories",IF(J815="Pending","Confirm work-relatedness",IF(COUNTIFS($AI$9:$AI$1008,AI815,$C$9:$C$1008,"&lt;&gt;"&amp;C815)&gt;0,"Event dates disagree",IF(OR(AND(Q815&lt;&gt;"",OR(NOT(ISNUMBER(Q815)),Q815&lt;0)),AND(R815&lt;&gt;"",OR(NOT(ISNUMBER(R815)),R815&lt;0)),AND(S815&lt;&gt;"",OR(NOT(ISNUMBER(S815)),S815&lt;0))),"Check days / cost",IF(AND(I815="Lost time",OR(NOT(ISNUMBER(Q815)),Q815&lt;1)),"Enter lost days",IF(AND(I815="Restricted / modified work",OR(NOT(ISNUMBER(R815)),R815&lt;1)),"Enter restricted days",IF(AND(Z815="Closed",NOT(ISNUMBER(AB815))),"Enter closure date",IF(AND(ISNUMBER(AB815),OR(AB815&lt;C815,AB815&gt;TODAY())),"Check closure date","Ready"))))))))))))))</f>
        <v/>
      </c>
    </row>
    <row r="816" spans="1:37" ht="24.95" customHeight="1">
      <c r="A816" s="23"/>
      <c r="B816" s="23"/>
      <c r="C816" s="24"/>
      <c r="D816" s="25"/>
      <c r="E816" s="26"/>
      <c r="F816" s="26"/>
      <c r="G816" s="26"/>
      <c r="H816" s="26"/>
      <c r="I816" s="26"/>
      <c r="J816" s="26"/>
      <c r="K816" s="26"/>
      <c r="L816" s="26"/>
      <c r="M816" s="26"/>
      <c r="N816" s="26"/>
      <c r="O816" s="26"/>
      <c r="P816" s="26"/>
      <c r="Q816" s="27"/>
      <c r="R816" s="27"/>
      <c r="S816" s="28"/>
      <c r="T816" s="26"/>
      <c r="U816" s="26"/>
      <c r="V816" s="26"/>
      <c r="W816" s="26"/>
      <c r="X816" s="26"/>
      <c r="Y816" s="26"/>
      <c r="Z816" s="26"/>
      <c r="AA816" s="26"/>
      <c r="AB816" s="24"/>
      <c r="AC816" s="26"/>
      <c r="AD816" s="15" t="str">
        <f t="shared" si="72"/>
        <v/>
      </c>
      <c r="AE816" s="16" t="str">
        <f t="shared" si="73"/>
        <v/>
      </c>
      <c r="AF816" s="15" t="str">
        <f t="shared" si="74"/>
        <v/>
      </c>
      <c r="AG816" s="15">
        <f t="shared" si="75"/>
        <v>0</v>
      </c>
      <c r="AH816" s="15">
        <f t="shared" si="76"/>
        <v>0</v>
      </c>
      <c r="AI816" s="15" t="str">
        <f t="shared" si="77"/>
        <v/>
      </c>
      <c r="AJ816" s="15" t="str">
        <f>IF(AI816="","",IF(COUNTIFS($AI$9:AI816,AI816)=1,1,0))</f>
        <v/>
      </c>
      <c r="AK816" s="15" t="str">
        <f ca="1">IF(COUNTA(A816:AC816)=0,"",IF(OR(NOT(ISNUMBER(C816)),C816&lt;1),"Missing / invalid date",IF(A816="","Missing case ID",IF(COUNTIFS($A$9:$A$1008,A816)&gt;1,"Duplicate case ID",IF(C816&gt;TODAY(),"Future incident date",IF(OR(E816="",F816="",G816="",H816="",I816="",J816=""),"Complete required fields",IF(OR(AND(E816&lt;&gt;"",COUNTIFS(Setup!$F$13:$F$212,E816)=0),AND(F816&lt;&gt;"",COUNTIFS(Setup!$G$13:$G$212,F816)=0),AND(G816&lt;&gt;"",COUNTIFS(Setup!$H$13:$H$212,G816)=0),AND(H816&lt;&gt;"",COUNTIFS(Setup!$I$13:$I$212,H816)=0),AND(I816&lt;&gt;"",COUNTIFS(Setup!$J$13:$J$212,I816)=0),AND(J816&lt;&gt;"",COUNTIFS(Setup!$K$13:$K$212,J816)=0),AND(K816&lt;&gt;"",COUNTIFS(Setup!$L$13:$L$212,K816)=0),AND(L816&lt;&gt;"",COUNTIFS(Setup!$M$13:$M$212,L816)=0),AND(M816&lt;&gt;"",COUNTIFS(Setup!$N$13:$N$212,M816)=0),AND(N816&lt;&gt;"",COUNTIFS(Setup!$O$13:$O$212,N816)=0),AND(O816&lt;&gt;"",COUNTIFS(Setup!$P$13:$P$212,O816)=0),AND(P816&lt;&gt;"",COUNTIFS(Setup!$Q$13:$Q$212,P816)=0),AND(V816&lt;&gt;"",COUNTIFS(Setup!$R$13:$R$212,V816)=0),AND(W816&lt;&gt;"",COUNTIFS(Setup!$R$13:$R$212,W816)=0),AND(X816&lt;&gt;"",COUNTIFS(Setup!$S$13:$S$212,X816)=0),AND(Y816&lt;&gt;"",COUNTIFS(Setup!$S$13:$S$212,Y816)=0),AND(Z816&lt;&gt;"",COUNTIFS(Setup!$T$13:$T$212,Z816)=0)),"Use listed categories",IF(J816="Pending","Confirm work-relatedness",IF(COUNTIFS($AI$9:$AI$1008,AI816,$C$9:$C$1008,"&lt;&gt;"&amp;C816)&gt;0,"Event dates disagree",IF(OR(AND(Q816&lt;&gt;"",OR(NOT(ISNUMBER(Q816)),Q816&lt;0)),AND(R816&lt;&gt;"",OR(NOT(ISNUMBER(R816)),R816&lt;0)),AND(S816&lt;&gt;"",OR(NOT(ISNUMBER(S816)),S816&lt;0))),"Check days / cost",IF(AND(I816="Lost time",OR(NOT(ISNUMBER(Q816)),Q816&lt;1)),"Enter lost days",IF(AND(I816="Restricted / modified work",OR(NOT(ISNUMBER(R816)),R816&lt;1)),"Enter restricted days",IF(AND(Z816="Closed",NOT(ISNUMBER(AB816))),"Enter closure date",IF(AND(ISNUMBER(AB816),OR(AB816&lt;C816,AB816&gt;TODAY())),"Check closure date","Ready"))))))))))))))</f>
        <v/>
      </c>
    </row>
    <row r="817" spans="1:37" ht="24.95" customHeight="1">
      <c r="A817" s="17"/>
      <c r="B817" s="17"/>
      <c r="C817" s="18"/>
      <c r="D817" s="19"/>
      <c r="E817" s="20"/>
      <c r="F817" s="20"/>
      <c r="G817" s="20"/>
      <c r="H817" s="20"/>
      <c r="I817" s="20"/>
      <c r="J817" s="20"/>
      <c r="K817" s="20"/>
      <c r="L817" s="20"/>
      <c r="M817" s="20"/>
      <c r="N817" s="20"/>
      <c r="O817" s="20"/>
      <c r="P817" s="20"/>
      <c r="Q817" s="21"/>
      <c r="R817" s="21"/>
      <c r="S817" s="22"/>
      <c r="T817" s="20"/>
      <c r="U817" s="20"/>
      <c r="V817" s="20"/>
      <c r="W817" s="20"/>
      <c r="X817" s="20"/>
      <c r="Y817" s="20"/>
      <c r="Z817" s="20"/>
      <c r="AA817" s="20"/>
      <c r="AB817" s="18"/>
      <c r="AC817" s="20"/>
      <c r="AD817" s="15" t="str">
        <f t="shared" si="72"/>
        <v/>
      </c>
      <c r="AE817" s="16" t="str">
        <f t="shared" si="73"/>
        <v/>
      </c>
      <c r="AF817" s="15" t="str">
        <f t="shared" si="74"/>
        <v/>
      </c>
      <c r="AG817" s="15">
        <f t="shared" si="75"/>
        <v>0</v>
      </c>
      <c r="AH817" s="15">
        <f t="shared" si="76"/>
        <v>0</v>
      </c>
      <c r="AI817" s="15" t="str">
        <f t="shared" si="77"/>
        <v/>
      </c>
      <c r="AJ817" s="15" t="str">
        <f>IF(AI817="","",IF(COUNTIFS($AI$9:AI817,AI817)=1,1,0))</f>
        <v/>
      </c>
      <c r="AK817" s="15" t="str">
        <f ca="1">IF(COUNTA(A817:AC817)=0,"",IF(OR(NOT(ISNUMBER(C817)),C817&lt;1),"Missing / invalid date",IF(A817="","Missing case ID",IF(COUNTIFS($A$9:$A$1008,A817)&gt;1,"Duplicate case ID",IF(C817&gt;TODAY(),"Future incident date",IF(OR(E817="",F817="",G817="",H817="",I817="",J817=""),"Complete required fields",IF(OR(AND(E817&lt;&gt;"",COUNTIFS(Setup!$F$13:$F$212,E817)=0),AND(F817&lt;&gt;"",COUNTIFS(Setup!$G$13:$G$212,F817)=0),AND(G817&lt;&gt;"",COUNTIFS(Setup!$H$13:$H$212,G817)=0),AND(H817&lt;&gt;"",COUNTIFS(Setup!$I$13:$I$212,H817)=0),AND(I817&lt;&gt;"",COUNTIFS(Setup!$J$13:$J$212,I817)=0),AND(J817&lt;&gt;"",COUNTIFS(Setup!$K$13:$K$212,J817)=0),AND(K817&lt;&gt;"",COUNTIFS(Setup!$L$13:$L$212,K817)=0),AND(L817&lt;&gt;"",COUNTIFS(Setup!$M$13:$M$212,L817)=0),AND(M817&lt;&gt;"",COUNTIFS(Setup!$N$13:$N$212,M817)=0),AND(N817&lt;&gt;"",COUNTIFS(Setup!$O$13:$O$212,N817)=0),AND(O817&lt;&gt;"",COUNTIFS(Setup!$P$13:$P$212,O817)=0),AND(P817&lt;&gt;"",COUNTIFS(Setup!$Q$13:$Q$212,P817)=0),AND(V817&lt;&gt;"",COUNTIFS(Setup!$R$13:$R$212,V817)=0),AND(W817&lt;&gt;"",COUNTIFS(Setup!$R$13:$R$212,W817)=0),AND(X817&lt;&gt;"",COUNTIFS(Setup!$S$13:$S$212,X817)=0),AND(Y817&lt;&gt;"",COUNTIFS(Setup!$S$13:$S$212,Y817)=0),AND(Z817&lt;&gt;"",COUNTIFS(Setup!$T$13:$T$212,Z817)=0)),"Use listed categories",IF(J817="Pending","Confirm work-relatedness",IF(COUNTIFS($AI$9:$AI$1008,AI817,$C$9:$C$1008,"&lt;&gt;"&amp;C817)&gt;0,"Event dates disagree",IF(OR(AND(Q817&lt;&gt;"",OR(NOT(ISNUMBER(Q817)),Q817&lt;0)),AND(R817&lt;&gt;"",OR(NOT(ISNUMBER(R817)),R817&lt;0)),AND(S817&lt;&gt;"",OR(NOT(ISNUMBER(S817)),S817&lt;0))),"Check days / cost",IF(AND(I817="Lost time",OR(NOT(ISNUMBER(Q817)),Q817&lt;1)),"Enter lost days",IF(AND(I817="Restricted / modified work",OR(NOT(ISNUMBER(R817)),R817&lt;1)),"Enter restricted days",IF(AND(Z817="Closed",NOT(ISNUMBER(AB817))),"Enter closure date",IF(AND(ISNUMBER(AB817),OR(AB817&lt;C817,AB817&gt;TODAY())),"Check closure date","Ready"))))))))))))))</f>
        <v/>
      </c>
    </row>
    <row r="818" spans="1:37" ht="24.95" customHeight="1">
      <c r="A818" s="23"/>
      <c r="B818" s="23"/>
      <c r="C818" s="24"/>
      <c r="D818" s="25"/>
      <c r="E818" s="26"/>
      <c r="F818" s="26"/>
      <c r="G818" s="26"/>
      <c r="H818" s="26"/>
      <c r="I818" s="26"/>
      <c r="J818" s="26"/>
      <c r="K818" s="26"/>
      <c r="L818" s="26"/>
      <c r="M818" s="26"/>
      <c r="N818" s="26"/>
      <c r="O818" s="26"/>
      <c r="P818" s="26"/>
      <c r="Q818" s="27"/>
      <c r="R818" s="27"/>
      <c r="S818" s="28"/>
      <c r="T818" s="26"/>
      <c r="U818" s="26"/>
      <c r="V818" s="26"/>
      <c r="W818" s="26"/>
      <c r="X818" s="26"/>
      <c r="Y818" s="26"/>
      <c r="Z818" s="26"/>
      <c r="AA818" s="26"/>
      <c r="AB818" s="24"/>
      <c r="AC818" s="26"/>
      <c r="AD818" s="15" t="str">
        <f t="shared" si="72"/>
        <v/>
      </c>
      <c r="AE818" s="16" t="str">
        <f t="shared" si="73"/>
        <v/>
      </c>
      <c r="AF818" s="15" t="str">
        <f t="shared" si="74"/>
        <v/>
      </c>
      <c r="AG818" s="15">
        <f t="shared" si="75"/>
        <v>0</v>
      </c>
      <c r="AH818" s="15">
        <f t="shared" si="76"/>
        <v>0</v>
      </c>
      <c r="AI818" s="15" t="str">
        <f t="shared" si="77"/>
        <v/>
      </c>
      <c r="AJ818" s="15" t="str">
        <f>IF(AI818="","",IF(COUNTIFS($AI$9:AI818,AI818)=1,1,0))</f>
        <v/>
      </c>
      <c r="AK818" s="15" t="str">
        <f ca="1">IF(COUNTA(A818:AC818)=0,"",IF(OR(NOT(ISNUMBER(C818)),C818&lt;1),"Missing / invalid date",IF(A818="","Missing case ID",IF(COUNTIFS($A$9:$A$1008,A818)&gt;1,"Duplicate case ID",IF(C818&gt;TODAY(),"Future incident date",IF(OR(E818="",F818="",G818="",H818="",I818="",J818=""),"Complete required fields",IF(OR(AND(E818&lt;&gt;"",COUNTIFS(Setup!$F$13:$F$212,E818)=0),AND(F818&lt;&gt;"",COUNTIFS(Setup!$G$13:$G$212,F818)=0),AND(G818&lt;&gt;"",COUNTIFS(Setup!$H$13:$H$212,G818)=0),AND(H818&lt;&gt;"",COUNTIFS(Setup!$I$13:$I$212,H818)=0),AND(I818&lt;&gt;"",COUNTIFS(Setup!$J$13:$J$212,I818)=0),AND(J818&lt;&gt;"",COUNTIFS(Setup!$K$13:$K$212,J818)=0),AND(K818&lt;&gt;"",COUNTIFS(Setup!$L$13:$L$212,K818)=0),AND(L818&lt;&gt;"",COUNTIFS(Setup!$M$13:$M$212,L818)=0),AND(M818&lt;&gt;"",COUNTIFS(Setup!$N$13:$N$212,M818)=0),AND(N818&lt;&gt;"",COUNTIFS(Setup!$O$13:$O$212,N818)=0),AND(O818&lt;&gt;"",COUNTIFS(Setup!$P$13:$P$212,O818)=0),AND(P818&lt;&gt;"",COUNTIFS(Setup!$Q$13:$Q$212,P818)=0),AND(V818&lt;&gt;"",COUNTIFS(Setup!$R$13:$R$212,V818)=0),AND(W818&lt;&gt;"",COUNTIFS(Setup!$R$13:$R$212,W818)=0),AND(X818&lt;&gt;"",COUNTIFS(Setup!$S$13:$S$212,X818)=0),AND(Y818&lt;&gt;"",COUNTIFS(Setup!$S$13:$S$212,Y818)=0),AND(Z818&lt;&gt;"",COUNTIFS(Setup!$T$13:$T$212,Z818)=0)),"Use listed categories",IF(J818="Pending","Confirm work-relatedness",IF(COUNTIFS($AI$9:$AI$1008,AI818,$C$9:$C$1008,"&lt;&gt;"&amp;C818)&gt;0,"Event dates disagree",IF(OR(AND(Q818&lt;&gt;"",OR(NOT(ISNUMBER(Q818)),Q818&lt;0)),AND(R818&lt;&gt;"",OR(NOT(ISNUMBER(R818)),R818&lt;0)),AND(S818&lt;&gt;"",OR(NOT(ISNUMBER(S818)),S818&lt;0))),"Check days / cost",IF(AND(I818="Lost time",OR(NOT(ISNUMBER(Q818)),Q818&lt;1)),"Enter lost days",IF(AND(I818="Restricted / modified work",OR(NOT(ISNUMBER(R818)),R818&lt;1)),"Enter restricted days",IF(AND(Z818="Closed",NOT(ISNUMBER(AB818))),"Enter closure date",IF(AND(ISNUMBER(AB818),OR(AB818&lt;C818,AB818&gt;TODAY())),"Check closure date","Ready"))))))))))))))</f>
        <v/>
      </c>
    </row>
    <row r="819" spans="1:37" ht="24.95" customHeight="1">
      <c r="A819" s="17"/>
      <c r="B819" s="17"/>
      <c r="C819" s="18"/>
      <c r="D819" s="19"/>
      <c r="E819" s="20"/>
      <c r="F819" s="20"/>
      <c r="G819" s="20"/>
      <c r="H819" s="20"/>
      <c r="I819" s="20"/>
      <c r="J819" s="20"/>
      <c r="K819" s="20"/>
      <c r="L819" s="20"/>
      <c r="M819" s="20"/>
      <c r="N819" s="20"/>
      <c r="O819" s="20"/>
      <c r="P819" s="20"/>
      <c r="Q819" s="21"/>
      <c r="R819" s="21"/>
      <c r="S819" s="22"/>
      <c r="T819" s="20"/>
      <c r="U819" s="20"/>
      <c r="V819" s="20"/>
      <c r="W819" s="20"/>
      <c r="X819" s="20"/>
      <c r="Y819" s="20"/>
      <c r="Z819" s="20"/>
      <c r="AA819" s="20"/>
      <c r="AB819" s="18"/>
      <c r="AC819" s="20"/>
      <c r="AD819" s="15" t="str">
        <f t="shared" si="72"/>
        <v/>
      </c>
      <c r="AE819" s="16" t="str">
        <f t="shared" si="73"/>
        <v/>
      </c>
      <c r="AF819" s="15" t="str">
        <f t="shared" si="74"/>
        <v/>
      </c>
      <c r="AG819" s="15">
        <f t="shared" si="75"/>
        <v>0</v>
      </c>
      <c r="AH819" s="15">
        <f t="shared" si="76"/>
        <v>0</v>
      </c>
      <c r="AI819" s="15" t="str">
        <f t="shared" si="77"/>
        <v/>
      </c>
      <c r="AJ819" s="15" t="str">
        <f>IF(AI819="","",IF(COUNTIFS($AI$9:AI819,AI819)=1,1,0))</f>
        <v/>
      </c>
      <c r="AK819" s="15" t="str">
        <f ca="1">IF(COUNTA(A819:AC819)=0,"",IF(OR(NOT(ISNUMBER(C819)),C819&lt;1),"Missing / invalid date",IF(A819="","Missing case ID",IF(COUNTIFS($A$9:$A$1008,A819)&gt;1,"Duplicate case ID",IF(C819&gt;TODAY(),"Future incident date",IF(OR(E819="",F819="",G819="",H819="",I819="",J819=""),"Complete required fields",IF(OR(AND(E819&lt;&gt;"",COUNTIFS(Setup!$F$13:$F$212,E819)=0),AND(F819&lt;&gt;"",COUNTIFS(Setup!$G$13:$G$212,F819)=0),AND(G819&lt;&gt;"",COUNTIFS(Setup!$H$13:$H$212,G819)=0),AND(H819&lt;&gt;"",COUNTIFS(Setup!$I$13:$I$212,H819)=0),AND(I819&lt;&gt;"",COUNTIFS(Setup!$J$13:$J$212,I819)=0),AND(J819&lt;&gt;"",COUNTIFS(Setup!$K$13:$K$212,J819)=0),AND(K819&lt;&gt;"",COUNTIFS(Setup!$L$13:$L$212,K819)=0),AND(L819&lt;&gt;"",COUNTIFS(Setup!$M$13:$M$212,L819)=0),AND(M819&lt;&gt;"",COUNTIFS(Setup!$N$13:$N$212,M819)=0),AND(N819&lt;&gt;"",COUNTIFS(Setup!$O$13:$O$212,N819)=0),AND(O819&lt;&gt;"",COUNTIFS(Setup!$P$13:$P$212,O819)=0),AND(P819&lt;&gt;"",COUNTIFS(Setup!$Q$13:$Q$212,P819)=0),AND(V819&lt;&gt;"",COUNTIFS(Setup!$R$13:$R$212,V819)=0),AND(W819&lt;&gt;"",COUNTIFS(Setup!$R$13:$R$212,W819)=0),AND(X819&lt;&gt;"",COUNTIFS(Setup!$S$13:$S$212,X819)=0),AND(Y819&lt;&gt;"",COUNTIFS(Setup!$S$13:$S$212,Y819)=0),AND(Z819&lt;&gt;"",COUNTIFS(Setup!$T$13:$T$212,Z819)=0)),"Use listed categories",IF(J819="Pending","Confirm work-relatedness",IF(COUNTIFS($AI$9:$AI$1008,AI819,$C$9:$C$1008,"&lt;&gt;"&amp;C819)&gt;0,"Event dates disagree",IF(OR(AND(Q819&lt;&gt;"",OR(NOT(ISNUMBER(Q819)),Q819&lt;0)),AND(R819&lt;&gt;"",OR(NOT(ISNUMBER(R819)),R819&lt;0)),AND(S819&lt;&gt;"",OR(NOT(ISNUMBER(S819)),S819&lt;0))),"Check days / cost",IF(AND(I819="Lost time",OR(NOT(ISNUMBER(Q819)),Q819&lt;1)),"Enter lost days",IF(AND(I819="Restricted / modified work",OR(NOT(ISNUMBER(R819)),R819&lt;1)),"Enter restricted days",IF(AND(Z819="Closed",NOT(ISNUMBER(AB819))),"Enter closure date",IF(AND(ISNUMBER(AB819),OR(AB819&lt;C819,AB819&gt;TODAY())),"Check closure date","Ready"))))))))))))))</f>
        <v/>
      </c>
    </row>
    <row r="820" spans="1:37" ht="24.95" customHeight="1">
      <c r="A820" s="23"/>
      <c r="B820" s="23"/>
      <c r="C820" s="24"/>
      <c r="D820" s="25"/>
      <c r="E820" s="26"/>
      <c r="F820" s="26"/>
      <c r="G820" s="26"/>
      <c r="H820" s="26"/>
      <c r="I820" s="26"/>
      <c r="J820" s="26"/>
      <c r="K820" s="26"/>
      <c r="L820" s="26"/>
      <c r="M820" s="26"/>
      <c r="N820" s="26"/>
      <c r="O820" s="26"/>
      <c r="P820" s="26"/>
      <c r="Q820" s="27"/>
      <c r="R820" s="27"/>
      <c r="S820" s="28"/>
      <c r="T820" s="26"/>
      <c r="U820" s="26"/>
      <c r="V820" s="26"/>
      <c r="W820" s="26"/>
      <c r="X820" s="26"/>
      <c r="Y820" s="26"/>
      <c r="Z820" s="26"/>
      <c r="AA820" s="26"/>
      <c r="AB820" s="24"/>
      <c r="AC820" s="26"/>
      <c r="AD820" s="15" t="str">
        <f t="shared" si="72"/>
        <v/>
      </c>
      <c r="AE820" s="16" t="str">
        <f t="shared" si="73"/>
        <v/>
      </c>
      <c r="AF820" s="15" t="str">
        <f t="shared" si="74"/>
        <v/>
      </c>
      <c r="AG820" s="15">
        <f t="shared" si="75"/>
        <v>0</v>
      </c>
      <c r="AH820" s="15">
        <f t="shared" si="76"/>
        <v>0</v>
      </c>
      <c r="AI820" s="15" t="str">
        <f t="shared" si="77"/>
        <v/>
      </c>
      <c r="AJ820" s="15" t="str">
        <f>IF(AI820="","",IF(COUNTIFS($AI$9:AI820,AI820)=1,1,0))</f>
        <v/>
      </c>
      <c r="AK820" s="15" t="str">
        <f ca="1">IF(COUNTA(A820:AC820)=0,"",IF(OR(NOT(ISNUMBER(C820)),C820&lt;1),"Missing / invalid date",IF(A820="","Missing case ID",IF(COUNTIFS($A$9:$A$1008,A820)&gt;1,"Duplicate case ID",IF(C820&gt;TODAY(),"Future incident date",IF(OR(E820="",F820="",G820="",H820="",I820="",J820=""),"Complete required fields",IF(OR(AND(E820&lt;&gt;"",COUNTIFS(Setup!$F$13:$F$212,E820)=0),AND(F820&lt;&gt;"",COUNTIFS(Setup!$G$13:$G$212,F820)=0),AND(G820&lt;&gt;"",COUNTIFS(Setup!$H$13:$H$212,G820)=0),AND(H820&lt;&gt;"",COUNTIFS(Setup!$I$13:$I$212,H820)=0),AND(I820&lt;&gt;"",COUNTIFS(Setup!$J$13:$J$212,I820)=0),AND(J820&lt;&gt;"",COUNTIFS(Setup!$K$13:$K$212,J820)=0),AND(K820&lt;&gt;"",COUNTIFS(Setup!$L$13:$L$212,K820)=0),AND(L820&lt;&gt;"",COUNTIFS(Setup!$M$13:$M$212,L820)=0),AND(M820&lt;&gt;"",COUNTIFS(Setup!$N$13:$N$212,M820)=0),AND(N820&lt;&gt;"",COUNTIFS(Setup!$O$13:$O$212,N820)=0),AND(O820&lt;&gt;"",COUNTIFS(Setup!$P$13:$P$212,O820)=0),AND(P820&lt;&gt;"",COUNTIFS(Setup!$Q$13:$Q$212,P820)=0),AND(V820&lt;&gt;"",COUNTIFS(Setup!$R$13:$R$212,V820)=0),AND(W820&lt;&gt;"",COUNTIFS(Setup!$R$13:$R$212,W820)=0),AND(X820&lt;&gt;"",COUNTIFS(Setup!$S$13:$S$212,X820)=0),AND(Y820&lt;&gt;"",COUNTIFS(Setup!$S$13:$S$212,Y820)=0),AND(Z820&lt;&gt;"",COUNTIFS(Setup!$T$13:$T$212,Z820)=0)),"Use listed categories",IF(J820="Pending","Confirm work-relatedness",IF(COUNTIFS($AI$9:$AI$1008,AI820,$C$9:$C$1008,"&lt;&gt;"&amp;C820)&gt;0,"Event dates disagree",IF(OR(AND(Q820&lt;&gt;"",OR(NOT(ISNUMBER(Q820)),Q820&lt;0)),AND(R820&lt;&gt;"",OR(NOT(ISNUMBER(R820)),R820&lt;0)),AND(S820&lt;&gt;"",OR(NOT(ISNUMBER(S820)),S820&lt;0))),"Check days / cost",IF(AND(I820="Lost time",OR(NOT(ISNUMBER(Q820)),Q820&lt;1)),"Enter lost days",IF(AND(I820="Restricted / modified work",OR(NOT(ISNUMBER(R820)),R820&lt;1)),"Enter restricted days",IF(AND(Z820="Closed",NOT(ISNUMBER(AB820))),"Enter closure date",IF(AND(ISNUMBER(AB820),OR(AB820&lt;C820,AB820&gt;TODAY())),"Check closure date","Ready"))))))))))))))</f>
        <v/>
      </c>
    </row>
    <row r="821" spans="1:37" ht="24.95" customHeight="1">
      <c r="A821" s="17"/>
      <c r="B821" s="17"/>
      <c r="C821" s="18"/>
      <c r="D821" s="19"/>
      <c r="E821" s="20"/>
      <c r="F821" s="20"/>
      <c r="G821" s="20"/>
      <c r="H821" s="20"/>
      <c r="I821" s="20"/>
      <c r="J821" s="20"/>
      <c r="K821" s="20"/>
      <c r="L821" s="20"/>
      <c r="M821" s="20"/>
      <c r="N821" s="20"/>
      <c r="O821" s="20"/>
      <c r="P821" s="20"/>
      <c r="Q821" s="21"/>
      <c r="R821" s="21"/>
      <c r="S821" s="22"/>
      <c r="T821" s="20"/>
      <c r="U821" s="20"/>
      <c r="V821" s="20"/>
      <c r="W821" s="20"/>
      <c r="X821" s="20"/>
      <c r="Y821" s="20"/>
      <c r="Z821" s="20"/>
      <c r="AA821" s="20"/>
      <c r="AB821" s="18"/>
      <c r="AC821" s="20"/>
      <c r="AD821" s="15" t="str">
        <f t="shared" si="72"/>
        <v/>
      </c>
      <c r="AE821" s="16" t="str">
        <f t="shared" si="73"/>
        <v/>
      </c>
      <c r="AF821" s="15" t="str">
        <f t="shared" si="74"/>
        <v/>
      </c>
      <c r="AG821" s="15">
        <f t="shared" si="75"/>
        <v>0</v>
      </c>
      <c r="AH821" s="15">
        <f t="shared" si="76"/>
        <v>0</v>
      </c>
      <c r="AI821" s="15" t="str">
        <f t="shared" si="77"/>
        <v/>
      </c>
      <c r="AJ821" s="15" t="str">
        <f>IF(AI821="","",IF(COUNTIFS($AI$9:AI821,AI821)=1,1,0))</f>
        <v/>
      </c>
      <c r="AK821" s="15" t="str">
        <f ca="1">IF(COUNTA(A821:AC821)=0,"",IF(OR(NOT(ISNUMBER(C821)),C821&lt;1),"Missing / invalid date",IF(A821="","Missing case ID",IF(COUNTIFS($A$9:$A$1008,A821)&gt;1,"Duplicate case ID",IF(C821&gt;TODAY(),"Future incident date",IF(OR(E821="",F821="",G821="",H821="",I821="",J821=""),"Complete required fields",IF(OR(AND(E821&lt;&gt;"",COUNTIFS(Setup!$F$13:$F$212,E821)=0),AND(F821&lt;&gt;"",COUNTIFS(Setup!$G$13:$G$212,F821)=0),AND(G821&lt;&gt;"",COUNTIFS(Setup!$H$13:$H$212,G821)=0),AND(H821&lt;&gt;"",COUNTIFS(Setup!$I$13:$I$212,H821)=0),AND(I821&lt;&gt;"",COUNTIFS(Setup!$J$13:$J$212,I821)=0),AND(J821&lt;&gt;"",COUNTIFS(Setup!$K$13:$K$212,J821)=0),AND(K821&lt;&gt;"",COUNTIFS(Setup!$L$13:$L$212,K821)=0),AND(L821&lt;&gt;"",COUNTIFS(Setup!$M$13:$M$212,L821)=0),AND(M821&lt;&gt;"",COUNTIFS(Setup!$N$13:$N$212,M821)=0),AND(N821&lt;&gt;"",COUNTIFS(Setup!$O$13:$O$212,N821)=0),AND(O821&lt;&gt;"",COUNTIFS(Setup!$P$13:$P$212,O821)=0),AND(P821&lt;&gt;"",COUNTIFS(Setup!$Q$13:$Q$212,P821)=0),AND(V821&lt;&gt;"",COUNTIFS(Setup!$R$13:$R$212,V821)=0),AND(W821&lt;&gt;"",COUNTIFS(Setup!$R$13:$R$212,W821)=0),AND(X821&lt;&gt;"",COUNTIFS(Setup!$S$13:$S$212,X821)=0),AND(Y821&lt;&gt;"",COUNTIFS(Setup!$S$13:$S$212,Y821)=0),AND(Z821&lt;&gt;"",COUNTIFS(Setup!$T$13:$T$212,Z821)=0)),"Use listed categories",IF(J821="Pending","Confirm work-relatedness",IF(COUNTIFS($AI$9:$AI$1008,AI821,$C$9:$C$1008,"&lt;&gt;"&amp;C821)&gt;0,"Event dates disagree",IF(OR(AND(Q821&lt;&gt;"",OR(NOT(ISNUMBER(Q821)),Q821&lt;0)),AND(R821&lt;&gt;"",OR(NOT(ISNUMBER(R821)),R821&lt;0)),AND(S821&lt;&gt;"",OR(NOT(ISNUMBER(S821)),S821&lt;0))),"Check days / cost",IF(AND(I821="Lost time",OR(NOT(ISNUMBER(Q821)),Q821&lt;1)),"Enter lost days",IF(AND(I821="Restricted / modified work",OR(NOT(ISNUMBER(R821)),R821&lt;1)),"Enter restricted days",IF(AND(Z821="Closed",NOT(ISNUMBER(AB821))),"Enter closure date",IF(AND(ISNUMBER(AB821),OR(AB821&lt;C821,AB821&gt;TODAY())),"Check closure date","Ready"))))))))))))))</f>
        <v/>
      </c>
    </row>
    <row r="822" spans="1:37" ht="24.95" customHeight="1">
      <c r="A822" s="23"/>
      <c r="B822" s="23"/>
      <c r="C822" s="24"/>
      <c r="D822" s="25"/>
      <c r="E822" s="26"/>
      <c r="F822" s="26"/>
      <c r="G822" s="26"/>
      <c r="H822" s="26"/>
      <c r="I822" s="26"/>
      <c r="J822" s="26"/>
      <c r="K822" s="26"/>
      <c r="L822" s="26"/>
      <c r="M822" s="26"/>
      <c r="N822" s="26"/>
      <c r="O822" s="26"/>
      <c r="P822" s="26"/>
      <c r="Q822" s="27"/>
      <c r="R822" s="27"/>
      <c r="S822" s="28"/>
      <c r="T822" s="26"/>
      <c r="U822" s="26"/>
      <c r="V822" s="26"/>
      <c r="W822" s="26"/>
      <c r="X822" s="26"/>
      <c r="Y822" s="26"/>
      <c r="Z822" s="26"/>
      <c r="AA822" s="26"/>
      <c r="AB822" s="24"/>
      <c r="AC822" s="26"/>
      <c r="AD822" s="15" t="str">
        <f t="shared" si="72"/>
        <v/>
      </c>
      <c r="AE822" s="16" t="str">
        <f t="shared" si="73"/>
        <v/>
      </c>
      <c r="AF822" s="15" t="str">
        <f t="shared" si="74"/>
        <v/>
      </c>
      <c r="AG822" s="15">
        <f t="shared" si="75"/>
        <v>0</v>
      </c>
      <c r="AH822" s="15">
        <f t="shared" si="76"/>
        <v>0</v>
      </c>
      <c r="AI822" s="15" t="str">
        <f t="shared" si="77"/>
        <v/>
      </c>
      <c r="AJ822" s="15" t="str">
        <f>IF(AI822="","",IF(COUNTIFS($AI$9:AI822,AI822)=1,1,0))</f>
        <v/>
      </c>
      <c r="AK822" s="15" t="str">
        <f ca="1">IF(COUNTA(A822:AC822)=0,"",IF(OR(NOT(ISNUMBER(C822)),C822&lt;1),"Missing / invalid date",IF(A822="","Missing case ID",IF(COUNTIFS($A$9:$A$1008,A822)&gt;1,"Duplicate case ID",IF(C822&gt;TODAY(),"Future incident date",IF(OR(E822="",F822="",G822="",H822="",I822="",J822=""),"Complete required fields",IF(OR(AND(E822&lt;&gt;"",COUNTIFS(Setup!$F$13:$F$212,E822)=0),AND(F822&lt;&gt;"",COUNTIFS(Setup!$G$13:$G$212,F822)=0),AND(G822&lt;&gt;"",COUNTIFS(Setup!$H$13:$H$212,G822)=0),AND(H822&lt;&gt;"",COUNTIFS(Setup!$I$13:$I$212,H822)=0),AND(I822&lt;&gt;"",COUNTIFS(Setup!$J$13:$J$212,I822)=0),AND(J822&lt;&gt;"",COUNTIFS(Setup!$K$13:$K$212,J822)=0),AND(K822&lt;&gt;"",COUNTIFS(Setup!$L$13:$L$212,K822)=0),AND(L822&lt;&gt;"",COUNTIFS(Setup!$M$13:$M$212,L822)=0),AND(M822&lt;&gt;"",COUNTIFS(Setup!$N$13:$N$212,M822)=0),AND(N822&lt;&gt;"",COUNTIFS(Setup!$O$13:$O$212,N822)=0),AND(O822&lt;&gt;"",COUNTIFS(Setup!$P$13:$P$212,O822)=0),AND(P822&lt;&gt;"",COUNTIFS(Setup!$Q$13:$Q$212,P822)=0),AND(V822&lt;&gt;"",COUNTIFS(Setup!$R$13:$R$212,V822)=0),AND(W822&lt;&gt;"",COUNTIFS(Setup!$R$13:$R$212,W822)=0),AND(X822&lt;&gt;"",COUNTIFS(Setup!$S$13:$S$212,X822)=0),AND(Y822&lt;&gt;"",COUNTIFS(Setup!$S$13:$S$212,Y822)=0),AND(Z822&lt;&gt;"",COUNTIFS(Setup!$T$13:$T$212,Z822)=0)),"Use listed categories",IF(J822="Pending","Confirm work-relatedness",IF(COUNTIFS($AI$9:$AI$1008,AI822,$C$9:$C$1008,"&lt;&gt;"&amp;C822)&gt;0,"Event dates disagree",IF(OR(AND(Q822&lt;&gt;"",OR(NOT(ISNUMBER(Q822)),Q822&lt;0)),AND(R822&lt;&gt;"",OR(NOT(ISNUMBER(R822)),R822&lt;0)),AND(S822&lt;&gt;"",OR(NOT(ISNUMBER(S822)),S822&lt;0))),"Check days / cost",IF(AND(I822="Lost time",OR(NOT(ISNUMBER(Q822)),Q822&lt;1)),"Enter lost days",IF(AND(I822="Restricted / modified work",OR(NOT(ISNUMBER(R822)),R822&lt;1)),"Enter restricted days",IF(AND(Z822="Closed",NOT(ISNUMBER(AB822))),"Enter closure date",IF(AND(ISNUMBER(AB822),OR(AB822&lt;C822,AB822&gt;TODAY())),"Check closure date","Ready"))))))))))))))</f>
        <v/>
      </c>
    </row>
    <row r="823" spans="1:37" ht="24.95" customHeight="1">
      <c r="A823" s="17"/>
      <c r="B823" s="17"/>
      <c r="C823" s="18"/>
      <c r="D823" s="19"/>
      <c r="E823" s="20"/>
      <c r="F823" s="20"/>
      <c r="G823" s="20"/>
      <c r="H823" s="20"/>
      <c r="I823" s="20"/>
      <c r="J823" s="20"/>
      <c r="K823" s="20"/>
      <c r="L823" s="20"/>
      <c r="M823" s="20"/>
      <c r="N823" s="20"/>
      <c r="O823" s="20"/>
      <c r="P823" s="20"/>
      <c r="Q823" s="21"/>
      <c r="R823" s="21"/>
      <c r="S823" s="22"/>
      <c r="T823" s="20"/>
      <c r="U823" s="20"/>
      <c r="V823" s="20"/>
      <c r="W823" s="20"/>
      <c r="X823" s="20"/>
      <c r="Y823" s="20"/>
      <c r="Z823" s="20"/>
      <c r="AA823" s="20"/>
      <c r="AB823" s="18"/>
      <c r="AC823" s="20"/>
      <c r="AD823" s="15" t="str">
        <f t="shared" si="72"/>
        <v/>
      </c>
      <c r="AE823" s="16" t="str">
        <f t="shared" si="73"/>
        <v/>
      </c>
      <c r="AF823" s="15" t="str">
        <f t="shared" si="74"/>
        <v/>
      </c>
      <c r="AG823" s="15">
        <f t="shared" si="75"/>
        <v>0</v>
      </c>
      <c r="AH823" s="15">
        <f t="shared" si="76"/>
        <v>0</v>
      </c>
      <c r="AI823" s="15" t="str">
        <f t="shared" si="77"/>
        <v/>
      </c>
      <c r="AJ823" s="15" t="str">
        <f>IF(AI823="","",IF(COUNTIFS($AI$9:AI823,AI823)=1,1,0))</f>
        <v/>
      </c>
      <c r="AK823" s="15" t="str">
        <f ca="1">IF(COUNTA(A823:AC823)=0,"",IF(OR(NOT(ISNUMBER(C823)),C823&lt;1),"Missing / invalid date",IF(A823="","Missing case ID",IF(COUNTIFS($A$9:$A$1008,A823)&gt;1,"Duplicate case ID",IF(C823&gt;TODAY(),"Future incident date",IF(OR(E823="",F823="",G823="",H823="",I823="",J823=""),"Complete required fields",IF(OR(AND(E823&lt;&gt;"",COUNTIFS(Setup!$F$13:$F$212,E823)=0),AND(F823&lt;&gt;"",COUNTIFS(Setup!$G$13:$G$212,F823)=0),AND(G823&lt;&gt;"",COUNTIFS(Setup!$H$13:$H$212,G823)=0),AND(H823&lt;&gt;"",COUNTIFS(Setup!$I$13:$I$212,H823)=0),AND(I823&lt;&gt;"",COUNTIFS(Setup!$J$13:$J$212,I823)=0),AND(J823&lt;&gt;"",COUNTIFS(Setup!$K$13:$K$212,J823)=0),AND(K823&lt;&gt;"",COUNTIFS(Setup!$L$13:$L$212,K823)=0),AND(L823&lt;&gt;"",COUNTIFS(Setup!$M$13:$M$212,L823)=0),AND(M823&lt;&gt;"",COUNTIFS(Setup!$N$13:$N$212,M823)=0),AND(N823&lt;&gt;"",COUNTIFS(Setup!$O$13:$O$212,N823)=0),AND(O823&lt;&gt;"",COUNTIFS(Setup!$P$13:$P$212,O823)=0),AND(P823&lt;&gt;"",COUNTIFS(Setup!$Q$13:$Q$212,P823)=0),AND(V823&lt;&gt;"",COUNTIFS(Setup!$R$13:$R$212,V823)=0),AND(W823&lt;&gt;"",COUNTIFS(Setup!$R$13:$R$212,W823)=0),AND(X823&lt;&gt;"",COUNTIFS(Setup!$S$13:$S$212,X823)=0),AND(Y823&lt;&gt;"",COUNTIFS(Setup!$S$13:$S$212,Y823)=0),AND(Z823&lt;&gt;"",COUNTIFS(Setup!$T$13:$T$212,Z823)=0)),"Use listed categories",IF(J823="Pending","Confirm work-relatedness",IF(COUNTIFS($AI$9:$AI$1008,AI823,$C$9:$C$1008,"&lt;&gt;"&amp;C823)&gt;0,"Event dates disagree",IF(OR(AND(Q823&lt;&gt;"",OR(NOT(ISNUMBER(Q823)),Q823&lt;0)),AND(R823&lt;&gt;"",OR(NOT(ISNUMBER(R823)),R823&lt;0)),AND(S823&lt;&gt;"",OR(NOT(ISNUMBER(S823)),S823&lt;0))),"Check days / cost",IF(AND(I823="Lost time",OR(NOT(ISNUMBER(Q823)),Q823&lt;1)),"Enter lost days",IF(AND(I823="Restricted / modified work",OR(NOT(ISNUMBER(R823)),R823&lt;1)),"Enter restricted days",IF(AND(Z823="Closed",NOT(ISNUMBER(AB823))),"Enter closure date",IF(AND(ISNUMBER(AB823),OR(AB823&lt;C823,AB823&gt;TODAY())),"Check closure date","Ready"))))))))))))))</f>
        <v/>
      </c>
    </row>
    <row r="824" spans="1:37" ht="24.95" customHeight="1">
      <c r="A824" s="23"/>
      <c r="B824" s="23"/>
      <c r="C824" s="24"/>
      <c r="D824" s="25"/>
      <c r="E824" s="26"/>
      <c r="F824" s="26"/>
      <c r="G824" s="26"/>
      <c r="H824" s="26"/>
      <c r="I824" s="26"/>
      <c r="J824" s="26"/>
      <c r="K824" s="26"/>
      <c r="L824" s="26"/>
      <c r="M824" s="26"/>
      <c r="N824" s="26"/>
      <c r="O824" s="26"/>
      <c r="P824" s="26"/>
      <c r="Q824" s="27"/>
      <c r="R824" s="27"/>
      <c r="S824" s="28"/>
      <c r="T824" s="26"/>
      <c r="U824" s="26"/>
      <c r="V824" s="26"/>
      <c r="W824" s="26"/>
      <c r="X824" s="26"/>
      <c r="Y824" s="26"/>
      <c r="Z824" s="26"/>
      <c r="AA824" s="26"/>
      <c r="AB824" s="24"/>
      <c r="AC824" s="26"/>
      <c r="AD824" s="15" t="str">
        <f t="shared" si="72"/>
        <v/>
      </c>
      <c r="AE824" s="16" t="str">
        <f t="shared" si="73"/>
        <v/>
      </c>
      <c r="AF824" s="15" t="str">
        <f t="shared" si="74"/>
        <v/>
      </c>
      <c r="AG824" s="15">
        <f t="shared" si="75"/>
        <v>0</v>
      </c>
      <c r="AH824" s="15">
        <f t="shared" si="76"/>
        <v>0</v>
      </c>
      <c r="AI824" s="15" t="str">
        <f t="shared" si="77"/>
        <v/>
      </c>
      <c r="AJ824" s="15" t="str">
        <f>IF(AI824="","",IF(COUNTIFS($AI$9:AI824,AI824)=1,1,0))</f>
        <v/>
      </c>
      <c r="AK824" s="15" t="str">
        <f ca="1">IF(COUNTA(A824:AC824)=0,"",IF(OR(NOT(ISNUMBER(C824)),C824&lt;1),"Missing / invalid date",IF(A824="","Missing case ID",IF(COUNTIFS($A$9:$A$1008,A824)&gt;1,"Duplicate case ID",IF(C824&gt;TODAY(),"Future incident date",IF(OR(E824="",F824="",G824="",H824="",I824="",J824=""),"Complete required fields",IF(OR(AND(E824&lt;&gt;"",COUNTIFS(Setup!$F$13:$F$212,E824)=0),AND(F824&lt;&gt;"",COUNTIFS(Setup!$G$13:$G$212,F824)=0),AND(G824&lt;&gt;"",COUNTIFS(Setup!$H$13:$H$212,G824)=0),AND(H824&lt;&gt;"",COUNTIFS(Setup!$I$13:$I$212,H824)=0),AND(I824&lt;&gt;"",COUNTIFS(Setup!$J$13:$J$212,I824)=0),AND(J824&lt;&gt;"",COUNTIFS(Setup!$K$13:$K$212,J824)=0),AND(K824&lt;&gt;"",COUNTIFS(Setup!$L$13:$L$212,K824)=0),AND(L824&lt;&gt;"",COUNTIFS(Setup!$M$13:$M$212,L824)=0),AND(M824&lt;&gt;"",COUNTIFS(Setup!$N$13:$N$212,M824)=0),AND(N824&lt;&gt;"",COUNTIFS(Setup!$O$13:$O$212,N824)=0),AND(O824&lt;&gt;"",COUNTIFS(Setup!$P$13:$P$212,O824)=0),AND(P824&lt;&gt;"",COUNTIFS(Setup!$Q$13:$Q$212,P824)=0),AND(V824&lt;&gt;"",COUNTIFS(Setup!$R$13:$R$212,V824)=0),AND(W824&lt;&gt;"",COUNTIFS(Setup!$R$13:$R$212,W824)=0),AND(X824&lt;&gt;"",COUNTIFS(Setup!$S$13:$S$212,X824)=0),AND(Y824&lt;&gt;"",COUNTIFS(Setup!$S$13:$S$212,Y824)=0),AND(Z824&lt;&gt;"",COUNTIFS(Setup!$T$13:$T$212,Z824)=0)),"Use listed categories",IF(J824="Pending","Confirm work-relatedness",IF(COUNTIFS($AI$9:$AI$1008,AI824,$C$9:$C$1008,"&lt;&gt;"&amp;C824)&gt;0,"Event dates disagree",IF(OR(AND(Q824&lt;&gt;"",OR(NOT(ISNUMBER(Q824)),Q824&lt;0)),AND(R824&lt;&gt;"",OR(NOT(ISNUMBER(R824)),R824&lt;0)),AND(S824&lt;&gt;"",OR(NOT(ISNUMBER(S824)),S824&lt;0))),"Check days / cost",IF(AND(I824="Lost time",OR(NOT(ISNUMBER(Q824)),Q824&lt;1)),"Enter lost days",IF(AND(I824="Restricted / modified work",OR(NOT(ISNUMBER(R824)),R824&lt;1)),"Enter restricted days",IF(AND(Z824="Closed",NOT(ISNUMBER(AB824))),"Enter closure date",IF(AND(ISNUMBER(AB824),OR(AB824&lt;C824,AB824&gt;TODAY())),"Check closure date","Ready"))))))))))))))</f>
        <v/>
      </c>
    </row>
    <row r="825" spans="1:37" ht="24.95" customHeight="1">
      <c r="A825" s="17"/>
      <c r="B825" s="17"/>
      <c r="C825" s="18"/>
      <c r="D825" s="19"/>
      <c r="E825" s="20"/>
      <c r="F825" s="20"/>
      <c r="G825" s="20"/>
      <c r="H825" s="20"/>
      <c r="I825" s="20"/>
      <c r="J825" s="20"/>
      <c r="K825" s="20"/>
      <c r="L825" s="20"/>
      <c r="M825" s="20"/>
      <c r="N825" s="20"/>
      <c r="O825" s="20"/>
      <c r="P825" s="20"/>
      <c r="Q825" s="21"/>
      <c r="R825" s="21"/>
      <c r="S825" s="22"/>
      <c r="T825" s="20"/>
      <c r="U825" s="20"/>
      <c r="V825" s="20"/>
      <c r="W825" s="20"/>
      <c r="X825" s="20"/>
      <c r="Y825" s="20"/>
      <c r="Z825" s="20"/>
      <c r="AA825" s="20"/>
      <c r="AB825" s="18"/>
      <c r="AC825" s="20"/>
      <c r="AD825" s="15" t="str">
        <f t="shared" si="72"/>
        <v/>
      </c>
      <c r="AE825" s="16" t="str">
        <f t="shared" si="73"/>
        <v/>
      </c>
      <c r="AF825" s="15" t="str">
        <f t="shared" si="74"/>
        <v/>
      </c>
      <c r="AG825" s="15">
        <f t="shared" si="75"/>
        <v>0</v>
      </c>
      <c r="AH825" s="15">
        <f t="shared" si="76"/>
        <v>0</v>
      </c>
      <c r="AI825" s="15" t="str">
        <f t="shared" si="77"/>
        <v/>
      </c>
      <c r="AJ825" s="15" t="str">
        <f>IF(AI825="","",IF(COUNTIFS($AI$9:AI825,AI825)=1,1,0))</f>
        <v/>
      </c>
      <c r="AK825" s="15" t="str">
        <f ca="1">IF(COUNTA(A825:AC825)=0,"",IF(OR(NOT(ISNUMBER(C825)),C825&lt;1),"Missing / invalid date",IF(A825="","Missing case ID",IF(COUNTIFS($A$9:$A$1008,A825)&gt;1,"Duplicate case ID",IF(C825&gt;TODAY(),"Future incident date",IF(OR(E825="",F825="",G825="",H825="",I825="",J825=""),"Complete required fields",IF(OR(AND(E825&lt;&gt;"",COUNTIFS(Setup!$F$13:$F$212,E825)=0),AND(F825&lt;&gt;"",COUNTIFS(Setup!$G$13:$G$212,F825)=0),AND(G825&lt;&gt;"",COUNTIFS(Setup!$H$13:$H$212,G825)=0),AND(H825&lt;&gt;"",COUNTIFS(Setup!$I$13:$I$212,H825)=0),AND(I825&lt;&gt;"",COUNTIFS(Setup!$J$13:$J$212,I825)=0),AND(J825&lt;&gt;"",COUNTIFS(Setup!$K$13:$K$212,J825)=0),AND(K825&lt;&gt;"",COUNTIFS(Setup!$L$13:$L$212,K825)=0),AND(L825&lt;&gt;"",COUNTIFS(Setup!$M$13:$M$212,L825)=0),AND(M825&lt;&gt;"",COUNTIFS(Setup!$N$13:$N$212,M825)=0),AND(N825&lt;&gt;"",COUNTIFS(Setup!$O$13:$O$212,N825)=0),AND(O825&lt;&gt;"",COUNTIFS(Setup!$P$13:$P$212,O825)=0),AND(P825&lt;&gt;"",COUNTIFS(Setup!$Q$13:$Q$212,P825)=0),AND(V825&lt;&gt;"",COUNTIFS(Setup!$R$13:$R$212,V825)=0),AND(W825&lt;&gt;"",COUNTIFS(Setup!$R$13:$R$212,W825)=0),AND(X825&lt;&gt;"",COUNTIFS(Setup!$S$13:$S$212,X825)=0),AND(Y825&lt;&gt;"",COUNTIFS(Setup!$S$13:$S$212,Y825)=0),AND(Z825&lt;&gt;"",COUNTIFS(Setup!$T$13:$T$212,Z825)=0)),"Use listed categories",IF(J825="Pending","Confirm work-relatedness",IF(COUNTIFS($AI$9:$AI$1008,AI825,$C$9:$C$1008,"&lt;&gt;"&amp;C825)&gt;0,"Event dates disagree",IF(OR(AND(Q825&lt;&gt;"",OR(NOT(ISNUMBER(Q825)),Q825&lt;0)),AND(R825&lt;&gt;"",OR(NOT(ISNUMBER(R825)),R825&lt;0)),AND(S825&lt;&gt;"",OR(NOT(ISNUMBER(S825)),S825&lt;0))),"Check days / cost",IF(AND(I825="Lost time",OR(NOT(ISNUMBER(Q825)),Q825&lt;1)),"Enter lost days",IF(AND(I825="Restricted / modified work",OR(NOT(ISNUMBER(R825)),R825&lt;1)),"Enter restricted days",IF(AND(Z825="Closed",NOT(ISNUMBER(AB825))),"Enter closure date",IF(AND(ISNUMBER(AB825),OR(AB825&lt;C825,AB825&gt;TODAY())),"Check closure date","Ready"))))))))))))))</f>
        <v/>
      </c>
    </row>
    <row r="826" spans="1:37" ht="24.95" customHeight="1">
      <c r="A826" s="23"/>
      <c r="B826" s="23"/>
      <c r="C826" s="24"/>
      <c r="D826" s="25"/>
      <c r="E826" s="26"/>
      <c r="F826" s="26"/>
      <c r="G826" s="26"/>
      <c r="H826" s="26"/>
      <c r="I826" s="26"/>
      <c r="J826" s="26"/>
      <c r="K826" s="26"/>
      <c r="L826" s="26"/>
      <c r="M826" s="26"/>
      <c r="N826" s="26"/>
      <c r="O826" s="26"/>
      <c r="P826" s="26"/>
      <c r="Q826" s="27"/>
      <c r="R826" s="27"/>
      <c r="S826" s="28"/>
      <c r="T826" s="26"/>
      <c r="U826" s="26"/>
      <c r="V826" s="26"/>
      <c r="W826" s="26"/>
      <c r="X826" s="26"/>
      <c r="Y826" s="26"/>
      <c r="Z826" s="26"/>
      <c r="AA826" s="26"/>
      <c r="AB826" s="24"/>
      <c r="AC826" s="26"/>
      <c r="AD826" s="15" t="str">
        <f t="shared" si="72"/>
        <v/>
      </c>
      <c r="AE826" s="16" t="str">
        <f t="shared" si="73"/>
        <v/>
      </c>
      <c r="AF826" s="15" t="str">
        <f t="shared" si="74"/>
        <v/>
      </c>
      <c r="AG826" s="15">
        <f t="shared" si="75"/>
        <v>0</v>
      </c>
      <c r="AH826" s="15">
        <f t="shared" si="76"/>
        <v>0</v>
      </c>
      <c r="AI826" s="15" t="str">
        <f t="shared" si="77"/>
        <v/>
      </c>
      <c r="AJ826" s="15" t="str">
        <f>IF(AI826="","",IF(COUNTIFS($AI$9:AI826,AI826)=1,1,0))</f>
        <v/>
      </c>
      <c r="AK826" s="15" t="str">
        <f ca="1">IF(COUNTA(A826:AC826)=0,"",IF(OR(NOT(ISNUMBER(C826)),C826&lt;1),"Missing / invalid date",IF(A826="","Missing case ID",IF(COUNTIFS($A$9:$A$1008,A826)&gt;1,"Duplicate case ID",IF(C826&gt;TODAY(),"Future incident date",IF(OR(E826="",F826="",G826="",H826="",I826="",J826=""),"Complete required fields",IF(OR(AND(E826&lt;&gt;"",COUNTIFS(Setup!$F$13:$F$212,E826)=0),AND(F826&lt;&gt;"",COUNTIFS(Setup!$G$13:$G$212,F826)=0),AND(G826&lt;&gt;"",COUNTIFS(Setup!$H$13:$H$212,G826)=0),AND(H826&lt;&gt;"",COUNTIFS(Setup!$I$13:$I$212,H826)=0),AND(I826&lt;&gt;"",COUNTIFS(Setup!$J$13:$J$212,I826)=0),AND(J826&lt;&gt;"",COUNTIFS(Setup!$K$13:$K$212,J826)=0),AND(K826&lt;&gt;"",COUNTIFS(Setup!$L$13:$L$212,K826)=0),AND(L826&lt;&gt;"",COUNTIFS(Setup!$M$13:$M$212,L826)=0),AND(M826&lt;&gt;"",COUNTIFS(Setup!$N$13:$N$212,M826)=0),AND(N826&lt;&gt;"",COUNTIFS(Setup!$O$13:$O$212,N826)=0),AND(O826&lt;&gt;"",COUNTIFS(Setup!$P$13:$P$212,O826)=0),AND(P826&lt;&gt;"",COUNTIFS(Setup!$Q$13:$Q$212,P826)=0),AND(V826&lt;&gt;"",COUNTIFS(Setup!$R$13:$R$212,V826)=0),AND(W826&lt;&gt;"",COUNTIFS(Setup!$R$13:$R$212,W826)=0),AND(X826&lt;&gt;"",COUNTIFS(Setup!$S$13:$S$212,X826)=0),AND(Y826&lt;&gt;"",COUNTIFS(Setup!$S$13:$S$212,Y826)=0),AND(Z826&lt;&gt;"",COUNTIFS(Setup!$T$13:$T$212,Z826)=0)),"Use listed categories",IF(J826="Pending","Confirm work-relatedness",IF(COUNTIFS($AI$9:$AI$1008,AI826,$C$9:$C$1008,"&lt;&gt;"&amp;C826)&gt;0,"Event dates disagree",IF(OR(AND(Q826&lt;&gt;"",OR(NOT(ISNUMBER(Q826)),Q826&lt;0)),AND(R826&lt;&gt;"",OR(NOT(ISNUMBER(R826)),R826&lt;0)),AND(S826&lt;&gt;"",OR(NOT(ISNUMBER(S826)),S826&lt;0))),"Check days / cost",IF(AND(I826="Lost time",OR(NOT(ISNUMBER(Q826)),Q826&lt;1)),"Enter lost days",IF(AND(I826="Restricted / modified work",OR(NOT(ISNUMBER(R826)),R826&lt;1)),"Enter restricted days",IF(AND(Z826="Closed",NOT(ISNUMBER(AB826))),"Enter closure date",IF(AND(ISNUMBER(AB826),OR(AB826&lt;C826,AB826&gt;TODAY())),"Check closure date","Ready"))))))))))))))</f>
        <v/>
      </c>
    </row>
    <row r="827" spans="1:37" ht="24.95" customHeight="1">
      <c r="A827" s="17"/>
      <c r="B827" s="17"/>
      <c r="C827" s="18"/>
      <c r="D827" s="19"/>
      <c r="E827" s="20"/>
      <c r="F827" s="20"/>
      <c r="G827" s="20"/>
      <c r="H827" s="20"/>
      <c r="I827" s="20"/>
      <c r="J827" s="20"/>
      <c r="K827" s="20"/>
      <c r="L827" s="20"/>
      <c r="M827" s="20"/>
      <c r="N827" s="20"/>
      <c r="O827" s="20"/>
      <c r="P827" s="20"/>
      <c r="Q827" s="21"/>
      <c r="R827" s="21"/>
      <c r="S827" s="22"/>
      <c r="T827" s="20"/>
      <c r="U827" s="20"/>
      <c r="V827" s="20"/>
      <c r="W827" s="20"/>
      <c r="X827" s="20"/>
      <c r="Y827" s="20"/>
      <c r="Z827" s="20"/>
      <c r="AA827" s="20"/>
      <c r="AB827" s="18"/>
      <c r="AC827" s="20"/>
      <c r="AD827" s="15" t="str">
        <f t="shared" si="72"/>
        <v/>
      </c>
      <c r="AE827" s="16" t="str">
        <f t="shared" si="73"/>
        <v/>
      </c>
      <c r="AF827" s="15" t="str">
        <f t="shared" si="74"/>
        <v/>
      </c>
      <c r="AG827" s="15">
        <f t="shared" si="75"/>
        <v>0</v>
      </c>
      <c r="AH827" s="15">
        <f t="shared" si="76"/>
        <v>0</v>
      </c>
      <c r="AI827" s="15" t="str">
        <f t="shared" si="77"/>
        <v/>
      </c>
      <c r="AJ827" s="15" t="str">
        <f>IF(AI827="","",IF(COUNTIFS($AI$9:AI827,AI827)=1,1,0))</f>
        <v/>
      </c>
      <c r="AK827" s="15" t="str">
        <f ca="1">IF(COUNTA(A827:AC827)=0,"",IF(OR(NOT(ISNUMBER(C827)),C827&lt;1),"Missing / invalid date",IF(A827="","Missing case ID",IF(COUNTIFS($A$9:$A$1008,A827)&gt;1,"Duplicate case ID",IF(C827&gt;TODAY(),"Future incident date",IF(OR(E827="",F827="",G827="",H827="",I827="",J827=""),"Complete required fields",IF(OR(AND(E827&lt;&gt;"",COUNTIFS(Setup!$F$13:$F$212,E827)=0),AND(F827&lt;&gt;"",COUNTIFS(Setup!$G$13:$G$212,F827)=0),AND(G827&lt;&gt;"",COUNTIFS(Setup!$H$13:$H$212,G827)=0),AND(H827&lt;&gt;"",COUNTIFS(Setup!$I$13:$I$212,H827)=0),AND(I827&lt;&gt;"",COUNTIFS(Setup!$J$13:$J$212,I827)=0),AND(J827&lt;&gt;"",COUNTIFS(Setup!$K$13:$K$212,J827)=0),AND(K827&lt;&gt;"",COUNTIFS(Setup!$L$13:$L$212,K827)=0),AND(L827&lt;&gt;"",COUNTIFS(Setup!$M$13:$M$212,L827)=0),AND(M827&lt;&gt;"",COUNTIFS(Setup!$N$13:$N$212,M827)=0),AND(N827&lt;&gt;"",COUNTIFS(Setup!$O$13:$O$212,N827)=0),AND(O827&lt;&gt;"",COUNTIFS(Setup!$P$13:$P$212,O827)=0),AND(P827&lt;&gt;"",COUNTIFS(Setup!$Q$13:$Q$212,P827)=0),AND(V827&lt;&gt;"",COUNTIFS(Setup!$R$13:$R$212,V827)=0),AND(W827&lt;&gt;"",COUNTIFS(Setup!$R$13:$R$212,W827)=0),AND(X827&lt;&gt;"",COUNTIFS(Setup!$S$13:$S$212,X827)=0),AND(Y827&lt;&gt;"",COUNTIFS(Setup!$S$13:$S$212,Y827)=0),AND(Z827&lt;&gt;"",COUNTIFS(Setup!$T$13:$T$212,Z827)=0)),"Use listed categories",IF(J827="Pending","Confirm work-relatedness",IF(COUNTIFS($AI$9:$AI$1008,AI827,$C$9:$C$1008,"&lt;&gt;"&amp;C827)&gt;0,"Event dates disagree",IF(OR(AND(Q827&lt;&gt;"",OR(NOT(ISNUMBER(Q827)),Q827&lt;0)),AND(R827&lt;&gt;"",OR(NOT(ISNUMBER(R827)),R827&lt;0)),AND(S827&lt;&gt;"",OR(NOT(ISNUMBER(S827)),S827&lt;0))),"Check days / cost",IF(AND(I827="Lost time",OR(NOT(ISNUMBER(Q827)),Q827&lt;1)),"Enter lost days",IF(AND(I827="Restricted / modified work",OR(NOT(ISNUMBER(R827)),R827&lt;1)),"Enter restricted days",IF(AND(Z827="Closed",NOT(ISNUMBER(AB827))),"Enter closure date",IF(AND(ISNUMBER(AB827),OR(AB827&lt;C827,AB827&gt;TODAY())),"Check closure date","Ready"))))))))))))))</f>
        <v/>
      </c>
    </row>
    <row r="828" spans="1:37" ht="24.95" customHeight="1">
      <c r="A828" s="23"/>
      <c r="B828" s="23"/>
      <c r="C828" s="24"/>
      <c r="D828" s="25"/>
      <c r="E828" s="26"/>
      <c r="F828" s="26"/>
      <c r="G828" s="26"/>
      <c r="H828" s="26"/>
      <c r="I828" s="26"/>
      <c r="J828" s="26"/>
      <c r="K828" s="26"/>
      <c r="L828" s="26"/>
      <c r="M828" s="26"/>
      <c r="N828" s="26"/>
      <c r="O828" s="26"/>
      <c r="P828" s="26"/>
      <c r="Q828" s="27"/>
      <c r="R828" s="27"/>
      <c r="S828" s="28"/>
      <c r="T828" s="26"/>
      <c r="U828" s="26"/>
      <c r="V828" s="26"/>
      <c r="W828" s="26"/>
      <c r="X828" s="26"/>
      <c r="Y828" s="26"/>
      <c r="Z828" s="26"/>
      <c r="AA828" s="26"/>
      <c r="AB828" s="24"/>
      <c r="AC828" s="26"/>
      <c r="AD828" s="15" t="str">
        <f t="shared" si="72"/>
        <v/>
      </c>
      <c r="AE828" s="16" t="str">
        <f t="shared" si="73"/>
        <v/>
      </c>
      <c r="AF828" s="15" t="str">
        <f t="shared" si="74"/>
        <v/>
      </c>
      <c r="AG828" s="15">
        <f t="shared" si="75"/>
        <v>0</v>
      </c>
      <c r="AH828" s="15">
        <f t="shared" si="76"/>
        <v>0</v>
      </c>
      <c r="AI828" s="15" t="str">
        <f t="shared" si="77"/>
        <v/>
      </c>
      <c r="AJ828" s="15" t="str">
        <f>IF(AI828="","",IF(COUNTIFS($AI$9:AI828,AI828)=1,1,0))</f>
        <v/>
      </c>
      <c r="AK828" s="15" t="str">
        <f ca="1">IF(COUNTA(A828:AC828)=0,"",IF(OR(NOT(ISNUMBER(C828)),C828&lt;1),"Missing / invalid date",IF(A828="","Missing case ID",IF(COUNTIFS($A$9:$A$1008,A828)&gt;1,"Duplicate case ID",IF(C828&gt;TODAY(),"Future incident date",IF(OR(E828="",F828="",G828="",H828="",I828="",J828=""),"Complete required fields",IF(OR(AND(E828&lt;&gt;"",COUNTIFS(Setup!$F$13:$F$212,E828)=0),AND(F828&lt;&gt;"",COUNTIFS(Setup!$G$13:$G$212,F828)=0),AND(G828&lt;&gt;"",COUNTIFS(Setup!$H$13:$H$212,G828)=0),AND(H828&lt;&gt;"",COUNTIFS(Setup!$I$13:$I$212,H828)=0),AND(I828&lt;&gt;"",COUNTIFS(Setup!$J$13:$J$212,I828)=0),AND(J828&lt;&gt;"",COUNTIFS(Setup!$K$13:$K$212,J828)=0),AND(K828&lt;&gt;"",COUNTIFS(Setup!$L$13:$L$212,K828)=0),AND(L828&lt;&gt;"",COUNTIFS(Setup!$M$13:$M$212,L828)=0),AND(M828&lt;&gt;"",COUNTIFS(Setup!$N$13:$N$212,M828)=0),AND(N828&lt;&gt;"",COUNTIFS(Setup!$O$13:$O$212,N828)=0),AND(O828&lt;&gt;"",COUNTIFS(Setup!$P$13:$P$212,O828)=0),AND(P828&lt;&gt;"",COUNTIFS(Setup!$Q$13:$Q$212,P828)=0),AND(V828&lt;&gt;"",COUNTIFS(Setup!$R$13:$R$212,V828)=0),AND(W828&lt;&gt;"",COUNTIFS(Setup!$R$13:$R$212,W828)=0),AND(X828&lt;&gt;"",COUNTIFS(Setup!$S$13:$S$212,X828)=0),AND(Y828&lt;&gt;"",COUNTIFS(Setup!$S$13:$S$212,Y828)=0),AND(Z828&lt;&gt;"",COUNTIFS(Setup!$T$13:$T$212,Z828)=0)),"Use listed categories",IF(J828="Pending","Confirm work-relatedness",IF(COUNTIFS($AI$9:$AI$1008,AI828,$C$9:$C$1008,"&lt;&gt;"&amp;C828)&gt;0,"Event dates disagree",IF(OR(AND(Q828&lt;&gt;"",OR(NOT(ISNUMBER(Q828)),Q828&lt;0)),AND(R828&lt;&gt;"",OR(NOT(ISNUMBER(R828)),R828&lt;0)),AND(S828&lt;&gt;"",OR(NOT(ISNUMBER(S828)),S828&lt;0))),"Check days / cost",IF(AND(I828="Lost time",OR(NOT(ISNUMBER(Q828)),Q828&lt;1)),"Enter lost days",IF(AND(I828="Restricted / modified work",OR(NOT(ISNUMBER(R828)),R828&lt;1)),"Enter restricted days",IF(AND(Z828="Closed",NOT(ISNUMBER(AB828))),"Enter closure date",IF(AND(ISNUMBER(AB828),OR(AB828&lt;C828,AB828&gt;TODAY())),"Check closure date","Ready"))))))))))))))</f>
        <v/>
      </c>
    </row>
    <row r="829" spans="1:37" ht="24.95" customHeight="1">
      <c r="A829" s="17"/>
      <c r="B829" s="17"/>
      <c r="C829" s="18"/>
      <c r="D829" s="19"/>
      <c r="E829" s="20"/>
      <c r="F829" s="20"/>
      <c r="G829" s="20"/>
      <c r="H829" s="20"/>
      <c r="I829" s="20"/>
      <c r="J829" s="20"/>
      <c r="K829" s="20"/>
      <c r="L829" s="20"/>
      <c r="M829" s="20"/>
      <c r="N829" s="20"/>
      <c r="O829" s="20"/>
      <c r="P829" s="20"/>
      <c r="Q829" s="21"/>
      <c r="R829" s="21"/>
      <c r="S829" s="22"/>
      <c r="T829" s="20"/>
      <c r="U829" s="20"/>
      <c r="V829" s="20"/>
      <c r="W829" s="20"/>
      <c r="X829" s="20"/>
      <c r="Y829" s="20"/>
      <c r="Z829" s="20"/>
      <c r="AA829" s="20"/>
      <c r="AB829" s="18"/>
      <c r="AC829" s="20"/>
      <c r="AD829" s="15" t="str">
        <f t="shared" si="72"/>
        <v/>
      </c>
      <c r="AE829" s="16" t="str">
        <f t="shared" si="73"/>
        <v/>
      </c>
      <c r="AF829" s="15" t="str">
        <f t="shared" si="74"/>
        <v/>
      </c>
      <c r="AG829" s="15">
        <f t="shared" si="75"/>
        <v>0</v>
      </c>
      <c r="AH829" s="15">
        <f t="shared" si="76"/>
        <v>0</v>
      </c>
      <c r="AI829" s="15" t="str">
        <f t="shared" si="77"/>
        <v/>
      </c>
      <c r="AJ829" s="15" t="str">
        <f>IF(AI829="","",IF(COUNTIFS($AI$9:AI829,AI829)=1,1,0))</f>
        <v/>
      </c>
      <c r="AK829" s="15" t="str">
        <f ca="1">IF(COUNTA(A829:AC829)=0,"",IF(OR(NOT(ISNUMBER(C829)),C829&lt;1),"Missing / invalid date",IF(A829="","Missing case ID",IF(COUNTIFS($A$9:$A$1008,A829)&gt;1,"Duplicate case ID",IF(C829&gt;TODAY(),"Future incident date",IF(OR(E829="",F829="",G829="",H829="",I829="",J829=""),"Complete required fields",IF(OR(AND(E829&lt;&gt;"",COUNTIFS(Setup!$F$13:$F$212,E829)=0),AND(F829&lt;&gt;"",COUNTIFS(Setup!$G$13:$G$212,F829)=0),AND(G829&lt;&gt;"",COUNTIFS(Setup!$H$13:$H$212,G829)=0),AND(H829&lt;&gt;"",COUNTIFS(Setup!$I$13:$I$212,H829)=0),AND(I829&lt;&gt;"",COUNTIFS(Setup!$J$13:$J$212,I829)=0),AND(J829&lt;&gt;"",COUNTIFS(Setup!$K$13:$K$212,J829)=0),AND(K829&lt;&gt;"",COUNTIFS(Setup!$L$13:$L$212,K829)=0),AND(L829&lt;&gt;"",COUNTIFS(Setup!$M$13:$M$212,L829)=0),AND(M829&lt;&gt;"",COUNTIFS(Setup!$N$13:$N$212,M829)=0),AND(N829&lt;&gt;"",COUNTIFS(Setup!$O$13:$O$212,N829)=0),AND(O829&lt;&gt;"",COUNTIFS(Setup!$P$13:$P$212,O829)=0),AND(P829&lt;&gt;"",COUNTIFS(Setup!$Q$13:$Q$212,P829)=0),AND(V829&lt;&gt;"",COUNTIFS(Setup!$R$13:$R$212,V829)=0),AND(W829&lt;&gt;"",COUNTIFS(Setup!$R$13:$R$212,W829)=0),AND(X829&lt;&gt;"",COUNTIFS(Setup!$S$13:$S$212,X829)=0),AND(Y829&lt;&gt;"",COUNTIFS(Setup!$S$13:$S$212,Y829)=0),AND(Z829&lt;&gt;"",COUNTIFS(Setup!$T$13:$T$212,Z829)=0)),"Use listed categories",IF(J829="Pending","Confirm work-relatedness",IF(COUNTIFS($AI$9:$AI$1008,AI829,$C$9:$C$1008,"&lt;&gt;"&amp;C829)&gt;0,"Event dates disagree",IF(OR(AND(Q829&lt;&gt;"",OR(NOT(ISNUMBER(Q829)),Q829&lt;0)),AND(R829&lt;&gt;"",OR(NOT(ISNUMBER(R829)),R829&lt;0)),AND(S829&lt;&gt;"",OR(NOT(ISNUMBER(S829)),S829&lt;0))),"Check days / cost",IF(AND(I829="Lost time",OR(NOT(ISNUMBER(Q829)),Q829&lt;1)),"Enter lost days",IF(AND(I829="Restricted / modified work",OR(NOT(ISNUMBER(R829)),R829&lt;1)),"Enter restricted days",IF(AND(Z829="Closed",NOT(ISNUMBER(AB829))),"Enter closure date",IF(AND(ISNUMBER(AB829),OR(AB829&lt;C829,AB829&gt;TODAY())),"Check closure date","Ready"))))))))))))))</f>
        <v/>
      </c>
    </row>
    <row r="830" spans="1:37" ht="24.95" customHeight="1">
      <c r="A830" s="23"/>
      <c r="B830" s="23"/>
      <c r="C830" s="24"/>
      <c r="D830" s="25"/>
      <c r="E830" s="26"/>
      <c r="F830" s="26"/>
      <c r="G830" s="26"/>
      <c r="H830" s="26"/>
      <c r="I830" s="26"/>
      <c r="J830" s="26"/>
      <c r="K830" s="26"/>
      <c r="L830" s="26"/>
      <c r="M830" s="26"/>
      <c r="N830" s="26"/>
      <c r="O830" s="26"/>
      <c r="P830" s="26"/>
      <c r="Q830" s="27"/>
      <c r="R830" s="27"/>
      <c r="S830" s="28"/>
      <c r="T830" s="26"/>
      <c r="U830" s="26"/>
      <c r="V830" s="26"/>
      <c r="W830" s="26"/>
      <c r="X830" s="26"/>
      <c r="Y830" s="26"/>
      <c r="Z830" s="26"/>
      <c r="AA830" s="26"/>
      <c r="AB830" s="24"/>
      <c r="AC830" s="26"/>
      <c r="AD830" s="15" t="str">
        <f t="shared" si="72"/>
        <v/>
      </c>
      <c r="AE830" s="16" t="str">
        <f t="shared" si="73"/>
        <v/>
      </c>
      <c r="AF830" s="15" t="str">
        <f t="shared" si="74"/>
        <v/>
      </c>
      <c r="AG830" s="15">
        <f t="shared" si="75"/>
        <v>0</v>
      </c>
      <c r="AH830" s="15">
        <f t="shared" si="76"/>
        <v>0</v>
      </c>
      <c r="AI830" s="15" t="str">
        <f t="shared" si="77"/>
        <v/>
      </c>
      <c r="AJ830" s="15" t="str">
        <f>IF(AI830="","",IF(COUNTIFS($AI$9:AI830,AI830)=1,1,0))</f>
        <v/>
      </c>
      <c r="AK830" s="15" t="str">
        <f ca="1">IF(COUNTA(A830:AC830)=0,"",IF(OR(NOT(ISNUMBER(C830)),C830&lt;1),"Missing / invalid date",IF(A830="","Missing case ID",IF(COUNTIFS($A$9:$A$1008,A830)&gt;1,"Duplicate case ID",IF(C830&gt;TODAY(),"Future incident date",IF(OR(E830="",F830="",G830="",H830="",I830="",J830=""),"Complete required fields",IF(OR(AND(E830&lt;&gt;"",COUNTIFS(Setup!$F$13:$F$212,E830)=0),AND(F830&lt;&gt;"",COUNTIFS(Setup!$G$13:$G$212,F830)=0),AND(G830&lt;&gt;"",COUNTIFS(Setup!$H$13:$H$212,G830)=0),AND(H830&lt;&gt;"",COUNTIFS(Setup!$I$13:$I$212,H830)=0),AND(I830&lt;&gt;"",COUNTIFS(Setup!$J$13:$J$212,I830)=0),AND(J830&lt;&gt;"",COUNTIFS(Setup!$K$13:$K$212,J830)=0),AND(K830&lt;&gt;"",COUNTIFS(Setup!$L$13:$L$212,K830)=0),AND(L830&lt;&gt;"",COUNTIFS(Setup!$M$13:$M$212,L830)=0),AND(M830&lt;&gt;"",COUNTIFS(Setup!$N$13:$N$212,M830)=0),AND(N830&lt;&gt;"",COUNTIFS(Setup!$O$13:$O$212,N830)=0),AND(O830&lt;&gt;"",COUNTIFS(Setup!$P$13:$P$212,O830)=0),AND(P830&lt;&gt;"",COUNTIFS(Setup!$Q$13:$Q$212,P830)=0),AND(V830&lt;&gt;"",COUNTIFS(Setup!$R$13:$R$212,V830)=0),AND(W830&lt;&gt;"",COUNTIFS(Setup!$R$13:$R$212,W830)=0),AND(X830&lt;&gt;"",COUNTIFS(Setup!$S$13:$S$212,X830)=0),AND(Y830&lt;&gt;"",COUNTIFS(Setup!$S$13:$S$212,Y830)=0),AND(Z830&lt;&gt;"",COUNTIFS(Setup!$T$13:$T$212,Z830)=0)),"Use listed categories",IF(J830="Pending","Confirm work-relatedness",IF(COUNTIFS($AI$9:$AI$1008,AI830,$C$9:$C$1008,"&lt;&gt;"&amp;C830)&gt;0,"Event dates disagree",IF(OR(AND(Q830&lt;&gt;"",OR(NOT(ISNUMBER(Q830)),Q830&lt;0)),AND(R830&lt;&gt;"",OR(NOT(ISNUMBER(R830)),R830&lt;0)),AND(S830&lt;&gt;"",OR(NOT(ISNUMBER(S830)),S830&lt;0))),"Check days / cost",IF(AND(I830="Lost time",OR(NOT(ISNUMBER(Q830)),Q830&lt;1)),"Enter lost days",IF(AND(I830="Restricted / modified work",OR(NOT(ISNUMBER(R830)),R830&lt;1)),"Enter restricted days",IF(AND(Z830="Closed",NOT(ISNUMBER(AB830))),"Enter closure date",IF(AND(ISNUMBER(AB830),OR(AB830&lt;C830,AB830&gt;TODAY())),"Check closure date","Ready"))))))))))))))</f>
        <v/>
      </c>
    </row>
    <row r="831" spans="1:37" ht="24.95" customHeight="1">
      <c r="A831" s="17"/>
      <c r="B831" s="17"/>
      <c r="C831" s="18"/>
      <c r="D831" s="19"/>
      <c r="E831" s="20"/>
      <c r="F831" s="20"/>
      <c r="G831" s="20"/>
      <c r="H831" s="20"/>
      <c r="I831" s="20"/>
      <c r="J831" s="20"/>
      <c r="K831" s="20"/>
      <c r="L831" s="20"/>
      <c r="M831" s="20"/>
      <c r="N831" s="20"/>
      <c r="O831" s="20"/>
      <c r="P831" s="20"/>
      <c r="Q831" s="21"/>
      <c r="R831" s="21"/>
      <c r="S831" s="22"/>
      <c r="T831" s="20"/>
      <c r="U831" s="20"/>
      <c r="V831" s="20"/>
      <c r="W831" s="20"/>
      <c r="X831" s="20"/>
      <c r="Y831" s="20"/>
      <c r="Z831" s="20"/>
      <c r="AA831" s="20"/>
      <c r="AB831" s="18"/>
      <c r="AC831" s="20"/>
      <c r="AD831" s="15" t="str">
        <f t="shared" si="72"/>
        <v/>
      </c>
      <c r="AE831" s="16" t="str">
        <f t="shared" si="73"/>
        <v/>
      </c>
      <c r="AF831" s="15" t="str">
        <f t="shared" si="74"/>
        <v/>
      </c>
      <c r="AG831" s="15">
        <f t="shared" si="75"/>
        <v>0</v>
      </c>
      <c r="AH831" s="15">
        <f t="shared" si="76"/>
        <v>0</v>
      </c>
      <c r="AI831" s="15" t="str">
        <f t="shared" si="77"/>
        <v/>
      </c>
      <c r="AJ831" s="15" t="str">
        <f>IF(AI831="","",IF(COUNTIFS($AI$9:AI831,AI831)=1,1,0))</f>
        <v/>
      </c>
      <c r="AK831" s="15" t="str">
        <f ca="1">IF(COUNTA(A831:AC831)=0,"",IF(OR(NOT(ISNUMBER(C831)),C831&lt;1),"Missing / invalid date",IF(A831="","Missing case ID",IF(COUNTIFS($A$9:$A$1008,A831)&gt;1,"Duplicate case ID",IF(C831&gt;TODAY(),"Future incident date",IF(OR(E831="",F831="",G831="",H831="",I831="",J831=""),"Complete required fields",IF(OR(AND(E831&lt;&gt;"",COUNTIFS(Setup!$F$13:$F$212,E831)=0),AND(F831&lt;&gt;"",COUNTIFS(Setup!$G$13:$G$212,F831)=0),AND(G831&lt;&gt;"",COUNTIFS(Setup!$H$13:$H$212,G831)=0),AND(H831&lt;&gt;"",COUNTIFS(Setup!$I$13:$I$212,H831)=0),AND(I831&lt;&gt;"",COUNTIFS(Setup!$J$13:$J$212,I831)=0),AND(J831&lt;&gt;"",COUNTIFS(Setup!$K$13:$K$212,J831)=0),AND(K831&lt;&gt;"",COUNTIFS(Setup!$L$13:$L$212,K831)=0),AND(L831&lt;&gt;"",COUNTIFS(Setup!$M$13:$M$212,L831)=0),AND(M831&lt;&gt;"",COUNTIFS(Setup!$N$13:$N$212,M831)=0),AND(N831&lt;&gt;"",COUNTIFS(Setup!$O$13:$O$212,N831)=0),AND(O831&lt;&gt;"",COUNTIFS(Setup!$P$13:$P$212,O831)=0),AND(P831&lt;&gt;"",COUNTIFS(Setup!$Q$13:$Q$212,P831)=0),AND(V831&lt;&gt;"",COUNTIFS(Setup!$R$13:$R$212,V831)=0),AND(W831&lt;&gt;"",COUNTIFS(Setup!$R$13:$R$212,W831)=0),AND(X831&lt;&gt;"",COUNTIFS(Setup!$S$13:$S$212,X831)=0),AND(Y831&lt;&gt;"",COUNTIFS(Setup!$S$13:$S$212,Y831)=0),AND(Z831&lt;&gt;"",COUNTIFS(Setup!$T$13:$T$212,Z831)=0)),"Use listed categories",IF(J831="Pending","Confirm work-relatedness",IF(COUNTIFS($AI$9:$AI$1008,AI831,$C$9:$C$1008,"&lt;&gt;"&amp;C831)&gt;0,"Event dates disagree",IF(OR(AND(Q831&lt;&gt;"",OR(NOT(ISNUMBER(Q831)),Q831&lt;0)),AND(R831&lt;&gt;"",OR(NOT(ISNUMBER(R831)),R831&lt;0)),AND(S831&lt;&gt;"",OR(NOT(ISNUMBER(S831)),S831&lt;0))),"Check days / cost",IF(AND(I831="Lost time",OR(NOT(ISNUMBER(Q831)),Q831&lt;1)),"Enter lost days",IF(AND(I831="Restricted / modified work",OR(NOT(ISNUMBER(R831)),R831&lt;1)),"Enter restricted days",IF(AND(Z831="Closed",NOT(ISNUMBER(AB831))),"Enter closure date",IF(AND(ISNUMBER(AB831),OR(AB831&lt;C831,AB831&gt;TODAY())),"Check closure date","Ready"))))))))))))))</f>
        <v/>
      </c>
    </row>
    <row r="832" spans="1:37" ht="24.95" customHeight="1">
      <c r="A832" s="23"/>
      <c r="B832" s="23"/>
      <c r="C832" s="24"/>
      <c r="D832" s="25"/>
      <c r="E832" s="26"/>
      <c r="F832" s="26"/>
      <c r="G832" s="26"/>
      <c r="H832" s="26"/>
      <c r="I832" s="26"/>
      <c r="J832" s="26"/>
      <c r="K832" s="26"/>
      <c r="L832" s="26"/>
      <c r="M832" s="26"/>
      <c r="N832" s="26"/>
      <c r="O832" s="26"/>
      <c r="P832" s="26"/>
      <c r="Q832" s="27"/>
      <c r="R832" s="27"/>
      <c r="S832" s="28"/>
      <c r="T832" s="26"/>
      <c r="U832" s="26"/>
      <c r="V832" s="26"/>
      <c r="W832" s="26"/>
      <c r="X832" s="26"/>
      <c r="Y832" s="26"/>
      <c r="Z832" s="26"/>
      <c r="AA832" s="26"/>
      <c r="AB832" s="24"/>
      <c r="AC832" s="26"/>
      <c r="AD832" s="15" t="str">
        <f t="shared" si="72"/>
        <v/>
      </c>
      <c r="AE832" s="16" t="str">
        <f t="shared" si="73"/>
        <v/>
      </c>
      <c r="AF832" s="15" t="str">
        <f t="shared" si="74"/>
        <v/>
      </c>
      <c r="AG832" s="15">
        <f t="shared" si="75"/>
        <v>0</v>
      </c>
      <c r="AH832" s="15">
        <f t="shared" si="76"/>
        <v>0</v>
      </c>
      <c r="AI832" s="15" t="str">
        <f t="shared" si="77"/>
        <v/>
      </c>
      <c r="AJ832" s="15" t="str">
        <f>IF(AI832="","",IF(COUNTIFS($AI$9:AI832,AI832)=1,1,0))</f>
        <v/>
      </c>
      <c r="AK832" s="15" t="str">
        <f ca="1">IF(COUNTA(A832:AC832)=0,"",IF(OR(NOT(ISNUMBER(C832)),C832&lt;1),"Missing / invalid date",IF(A832="","Missing case ID",IF(COUNTIFS($A$9:$A$1008,A832)&gt;1,"Duplicate case ID",IF(C832&gt;TODAY(),"Future incident date",IF(OR(E832="",F832="",G832="",H832="",I832="",J832=""),"Complete required fields",IF(OR(AND(E832&lt;&gt;"",COUNTIFS(Setup!$F$13:$F$212,E832)=0),AND(F832&lt;&gt;"",COUNTIFS(Setup!$G$13:$G$212,F832)=0),AND(G832&lt;&gt;"",COUNTIFS(Setup!$H$13:$H$212,G832)=0),AND(H832&lt;&gt;"",COUNTIFS(Setup!$I$13:$I$212,H832)=0),AND(I832&lt;&gt;"",COUNTIFS(Setup!$J$13:$J$212,I832)=0),AND(J832&lt;&gt;"",COUNTIFS(Setup!$K$13:$K$212,J832)=0),AND(K832&lt;&gt;"",COUNTIFS(Setup!$L$13:$L$212,K832)=0),AND(L832&lt;&gt;"",COUNTIFS(Setup!$M$13:$M$212,L832)=0),AND(M832&lt;&gt;"",COUNTIFS(Setup!$N$13:$N$212,M832)=0),AND(N832&lt;&gt;"",COUNTIFS(Setup!$O$13:$O$212,N832)=0),AND(O832&lt;&gt;"",COUNTIFS(Setup!$P$13:$P$212,O832)=0),AND(P832&lt;&gt;"",COUNTIFS(Setup!$Q$13:$Q$212,P832)=0),AND(V832&lt;&gt;"",COUNTIFS(Setup!$R$13:$R$212,V832)=0),AND(W832&lt;&gt;"",COUNTIFS(Setup!$R$13:$R$212,W832)=0),AND(X832&lt;&gt;"",COUNTIFS(Setup!$S$13:$S$212,X832)=0),AND(Y832&lt;&gt;"",COUNTIFS(Setup!$S$13:$S$212,Y832)=0),AND(Z832&lt;&gt;"",COUNTIFS(Setup!$T$13:$T$212,Z832)=0)),"Use listed categories",IF(J832="Pending","Confirm work-relatedness",IF(COUNTIFS($AI$9:$AI$1008,AI832,$C$9:$C$1008,"&lt;&gt;"&amp;C832)&gt;0,"Event dates disagree",IF(OR(AND(Q832&lt;&gt;"",OR(NOT(ISNUMBER(Q832)),Q832&lt;0)),AND(R832&lt;&gt;"",OR(NOT(ISNUMBER(R832)),R832&lt;0)),AND(S832&lt;&gt;"",OR(NOT(ISNUMBER(S832)),S832&lt;0))),"Check days / cost",IF(AND(I832="Lost time",OR(NOT(ISNUMBER(Q832)),Q832&lt;1)),"Enter lost days",IF(AND(I832="Restricted / modified work",OR(NOT(ISNUMBER(R832)),R832&lt;1)),"Enter restricted days",IF(AND(Z832="Closed",NOT(ISNUMBER(AB832))),"Enter closure date",IF(AND(ISNUMBER(AB832),OR(AB832&lt;C832,AB832&gt;TODAY())),"Check closure date","Ready"))))))))))))))</f>
        <v/>
      </c>
    </row>
    <row r="833" spans="1:37" ht="24.95" customHeight="1">
      <c r="A833" s="17"/>
      <c r="B833" s="17"/>
      <c r="C833" s="18"/>
      <c r="D833" s="19"/>
      <c r="E833" s="20"/>
      <c r="F833" s="20"/>
      <c r="G833" s="20"/>
      <c r="H833" s="20"/>
      <c r="I833" s="20"/>
      <c r="J833" s="20"/>
      <c r="K833" s="20"/>
      <c r="L833" s="20"/>
      <c r="M833" s="20"/>
      <c r="N833" s="20"/>
      <c r="O833" s="20"/>
      <c r="P833" s="20"/>
      <c r="Q833" s="21"/>
      <c r="R833" s="21"/>
      <c r="S833" s="22"/>
      <c r="T833" s="20"/>
      <c r="U833" s="20"/>
      <c r="V833" s="20"/>
      <c r="W833" s="20"/>
      <c r="X833" s="20"/>
      <c r="Y833" s="20"/>
      <c r="Z833" s="20"/>
      <c r="AA833" s="20"/>
      <c r="AB833" s="18"/>
      <c r="AC833" s="20"/>
      <c r="AD833" s="15" t="str">
        <f t="shared" si="72"/>
        <v/>
      </c>
      <c r="AE833" s="16" t="str">
        <f t="shared" si="73"/>
        <v/>
      </c>
      <c r="AF833" s="15" t="str">
        <f t="shared" si="74"/>
        <v/>
      </c>
      <c r="AG833" s="15">
        <f t="shared" si="75"/>
        <v>0</v>
      </c>
      <c r="AH833" s="15">
        <f t="shared" si="76"/>
        <v>0</v>
      </c>
      <c r="AI833" s="15" t="str">
        <f t="shared" si="77"/>
        <v/>
      </c>
      <c r="AJ833" s="15" t="str">
        <f>IF(AI833="","",IF(COUNTIFS($AI$9:AI833,AI833)=1,1,0))</f>
        <v/>
      </c>
      <c r="AK833" s="15" t="str">
        <f ca="1">IF(COUNTA(A833:AC833)=0,"",IF(OR(NOT(ISNUMBER(C833)),C833&lt;1),"Missing / invalid date",IF(A833="","Missing case ID",IF(COUNTIFS($A$9:$A$1008,A833)&gt;1,"Duplicate case ID",IF(C833&gt;TODAY(),"Future incident date",IF(OR(E833="",F833="",G833="",H833="",I833="",J833=""),"Complete required fields",IF(OR(AND(E833&lt;&gt;"",COUNTIFS(Setup!$F$13:$F$212,E833)=0),AND(F833&lt;&gt;"",COUNTIFS(Setup!$G$13:$G$212,F833)=0),AND(G833&lt;&gt;"",COUNTIFS(Setup!$H$13:$H$212,G833)=0),AND(H833&lt;&gt;"",COUNTIFS(Setup!$I$13:$I$212,H833)=0),AND(I833&lt;&gt;"",COUNTIFS(Setup!$J$13:$J$212,I833)=0),AND(J833&lt;&gt;"",COUNTIFS(Setup!$K$13:$K$212,J833)=0),AND(K833&lt;&gt;"",COUNTIFS(Setup!$L$13:$L$212,K833)=0),AND(L833&lt;&gt;"",COUNTIFS(Setup!$M$13:$M$212,L833)=0),AND(M833&lt;&gt;"",COUNTIFS(Setup!$N$13:$N$212,M833)=0),AND(N833&lt;&gt;"",COUNTIFS(Setup!$O$13:$O$212,N833)=0),AND(O833&lt;&gt;"",COUNTIFS(Setup!$P$13:$P$212,O833)=0),AND(P833&lt;&gt;"",COUNTIFS(Setup!$Q$13:$Q$212,P833)=0),AND(V833&lt;&gt;"",COUNTIFS(Setup!$R$13:$R$212,V833)=0),AND(W833&lt;&gt;"",COUNTIFS(Setup!$R$13:$R$212,W833)=0),AND(X833&lt;&gt;"",COUNTIFS(Setup!$S$13:$S$212,X833)=0),AND(Y833&lt;&gt;"",COUNTIFS(Setup!$S$13:$S$212,Y833)=0),AND(Z833&lt;&gt;"",COUNTIFS(Setup!$T$13:$T$212,Z833)=0)),"Use listed categories",IF(J833="Pending","Confirm work-relatedness",IF(COUNTIFS($AI$9:$AI$1008,AI833,$C$9:$C$1008,"&lt;&gt;"&amp;C833)&gt;0,"Event dates disagree",IF(OR(AND(Q833&lt;&gt;"",OR(NOT(ISNUMBER(Q833)),Q833&lt;0)),AND(R833&lt;&gt;"",OR(NOT(ISNUMBER(R833)),R833&lt;0)),AND(S833&lt;&gt;"",OR(NOT(ISNUMBER(S833)),S833&lt;0))),"Check days / cost",IF(AND(I833="Lost time",OR(NOT(ISNUMBER(Q833)),Q833&lt;1)),"Enter lost days",IF(AND(I833="Restricted / modified work",OR(NOT(ISNUMBER(R833)),R833&lt;1)),"Enter restricted days",IF(AND(Z833="Closed",NOT(ISNUMBER(AB833))),"Enter closure date",IF(AND(ISNUMBER(AB833),OR(AB833&lt;C833,AB833&gt;TODAY())),"Check closure date","Ready"))))))))))))))</f>
        <v/>
      </c>
    </row>
    <row r="834" spans="1:37" ht="24.95" customHeight="1">
      <c r="A834" s="23"/>
      <c r="B834" s="23"/>
      <c r="C834" s="24"/>
      <c r="D834" s="25"/>
      <c r="E834" s="26"/>
      <c r="F834" s="26"/>
      <c r="G834" s="26"/>
      <c r="H834" s="26"/>
      <c r="I834" s="26"/>
      <c r="J834" s="26"/>
      <c r="K834" s="26"/>
      <c r="L834" s="26"/>
      <c r="M834" s="26"/>
      <c r="N834" s="26"/>
      <c r="O834" s="26"/>
      <c r="P834" s="26"/>
      <c r="Q834" s="27"/>
      <c r="R834" s="27"/>
      <c r="S834" s="28"/>
      <c r="T834" s="26"/>
      <c r="U834" s="26"/>
      <c r="V834" s="26"/>
      <c r="W834" s="26"/>
      <c r="X834" s="26"/>
      <c r="Y834" s="26"/>
      <c r="Z834" s="26"/>
      <c r="AA834" s="26"/>
      <c r="AB834" s="24"/>
      <c r="AC834" s="26"/>
      <c r="AD834" s="15" t="str">
        <f t="shared" si="72"/>
        <v/>
      </c>
      <c r="AE834" s="16" t="str">
        <f t="shared" si="73"/>
        <v/>
      </c>
      <c r="AF834" s="15" t="str">
        <f t="shared" si="74"/>
        <v/>
      </c>
      <c r="AG834" s="15">
        <f t="shared" si="75"/>
        <v>0</v>
      </c>
      <c r="AH834" s="15">
        <f t="shared" si="76"/>
        <v>0</v>
      </c>
      <c r="AI834" s="15" t="str">
        <f t="shared" si="77"/>
        <v/>
      </c>
      <c r="AJ834" s="15" t="str">
        <f>IF(AI834="","",IF(COUNTIFS($AI$9:AI834,AI834)=1,1,0))</f>
        <v/>
      </c>
      <c r="AK834" s="15" t="str">
        <f ca="1">IF(COUNTA(A834:AC834)=0,"",IF(OR(NOT(ISNUMBER(C834)),C834&lt;1),"Missing / invalid date",IF(A834="","Missing case ID",IF(COUNTIFS($A$9:$A$1008,A834)&gt;1,"Duplicate case ID",IF(C834&gt;TODAY(),"Future incident date",IF(OR(E834="",F834="",G834="",H834="",I834="",J834=""),"Complete required fields",IF(OR(AND(E834&lt;&gt;"",COUNTIFS(Setup!$F$13:$F$212,E834)=0),AND(F834&lt;&gt;"",COUNTIFS(Setup!$G$13:$G$212,F834)=0),AND(G834&lt;&gt;"",COUNTIFS(Setup!$H$13:$H$212,G834)=0),AND(H834&lt;&gt;"",COUNTIFS(Setup!$I$13:$I$212,H834)=0),AND(I834&lt;&gt;"",COUNTIFS(Setup!$J$13:$J$212,I834)=0),AND(J834&lt;&gt;"",COUNTIFS(Setup!$K$13:$K$212,J834)=0),AND(K834&lt;&gt;"",COUNTIFS(Setup!$L$13:$L$212,K834)=0),AND(L834&lt;&gt;"",COUNTIFS(Setup!$M$13:$M$212,L834)=0),AND(M834&lt;&gt;"",COUNTIFS(Setup!$N$13:$N$212,M834)=0),AND(N834&lt;&gt;"",COUNTIFS(Setup!$O$13:$O$212,N834)=0),AND(O834&lt;&gt;"",COUNTIFS(Setup!$P$13:$P$212,O834)=0),AND(P834&lt;&gt;"",COUNTIFS(Setup!$Q$13:$Q$212,P834)=0),AND(V834&lt;&gt;"",COUNTIFS(Setup!$R$13:$R$212,V834)=0),AND(W834&lt;&gt;"",COUNTIFS(Setup!$R$13:$R$212,W834)=0),AND(X834&lt;&gt;"",COUNTIFS(Setup!$S$13:$S$212,X834)=0),AND(Y834&lt;&gt;"",COUNTIFS(Setup!$S$13:$S$212,Y834)=0),AND(Z834&lt;&gt;"",COUNTIFS(Setup!$T$13:$T$212,Z834)=0)),"Use listed categories",IF(J834="Pending","Confirm work-relatedness",IF(COUNTIFS($AI$9:$AI$1008,AI834,$C$9:$C$1008,"&lt;&gt;"&amp;C834)&gt;0,"Event dates disagree",IF(OR(AND(Q834&lt;&gt;"",OR(NOT(ISNUMBER(Q834)),Q834&lt;0)),AND(R834&lt;&gt;"",OR(NOT(ISNUMBER(R834)),R834&lt;0)),AND(S834&lt;&gt;"",OR(NOT(ISNUMBER(S834)),S834&lt;0))),"Check days / cost",IF(AND(I834="Lost time",OR(NOT(ISNUMBER(Q834)),Q834&lt;1)),"Enter lost days",IF(AND(I834="Restricted / modified work",OR(NOT(ISNUMBER(R834)),R834&lt;1)),"Enter restricted days",IF(AND(Z834="Closed",NOT(ISNUMBER(AB834))),"Enter closure date",IF(AND(ISNUMBER(AB834),OR(AB834&lt;C834,AB834&gt;TODAY())),"Check closure date","Ready"))))))))))))))</f>
        <v/>
      </c>
    </row>
    <row r="835" spans="1:37" ht="24.95" customHeight="1">
      <c r="A835" s="17"/>
      <c r="B835" s="17"/>
      <c r="C835" s="18"/>
      <c r="D835" s="19"/>
      <c r="E835" s="20"/>
      <c r="F835" s="20"/>
      <c r="G835" s="20"/>
      <c r="H835" s="20"/>
      <c r="I835" s="20"/>
      <c r="J835" s="20"/>
      <c r="K835" s="20"/>
      <c r="L835" s="20"/>
      <c r="M835" s="20"/>
      <c r="N835" s="20"/>
      <c r="O835" s="20"/>
      <c r="P835" s="20"/>
      <c r="Q835" s="21"/>
      <c r="R835" s="21"/>
      <c r="S835" s="22"/>
      <c r="T835" s="20"/>
      <c r="U835" s="20"/>
      <c r="V835" s="20"/>
      <c r="W835" s="20"/>
      <c r="X835" s="20"/>
      <c r="Y835" s="20"/>
      <c r="Z835" s="20"/>
      <c r="AA835" s="20"/>
      <c r="AB835" s="18"/>
      <c r="AC835" s="20"/>
      <c r="AD835" s="15" t="str">
        <f t="shared" si="72"/>
        <v/>
      </c>
      <c r="AE835" s="16" t="str">
        <f t="shared" si="73"/>
        <v/>
      </c>
      <c r="AF835" s="15" t="str">
        <f t="shared" si="74"/>
        <v/>
      </c>
      <c r="AG835" s="15">
        <f t="shared" si="75"/>
        <v>0</v>
      </c>
      <c r="AH835" s="15">
        <f t="shared" si="76"/>
        <v>0</v>
      </c>
      <c r="AI835" s="15" t="str">
        <f t="shared" si="77"/>
        <v/>
      </c>
      <c r="AJ835" s="15" t="str">
        <f>IF(AI835="","",IF(COUNTIFS($AI$9:AI835,AI835)=1,1,0))</f>
        <v/>
      </c>
      <c r="AK835" s="15" t="str">
        <f ca="1">IF(COUNTA(A835:AC835)=0,"",IF(OR(NOT(ISNUMBER(C835)),C835&lt;1),"Missing / invalid date",IF(A835="","Missing case ID",IF(COUNTIFS($A$9:$A$1008,A835)&gt;1,"Duplicate case ID",IF(C835&gt;TODAY(),"Future incident date",IF(OR(E835="",F835="",G835="",H835="",I835="",J835=""),"Complete required fields",IF(OR(AND(E835&lt;&gt;"",COUNTIFS(Setup!$F$13:$F$212,E835)=0),AND(F835&lt;&gt;"",COUNTIFS(Setup!$G$13:$G$212,F835)=0),AND(G835&lt;&gt;"",COUNTIFS(Setup!$H$13:$H$212,G835)=0),AND(H835&lt;&gt;"",COUNTIFS(Setup!$I$13:$I$212,H835)=0),AND(I835&lt;&gt;"",COUNTIFS(Setup!$J$13:$J$212,I835)=0),AND(J835&lt;&gt;"",COUNTIFS(Setup!$K$13:$K$212,J835)=0),AND(K835&lt;&gt;"",COUNTIFS(Setup!$L$13:$L$212,K835)=0),AND(L835&lt;&gt;"",COUNTIFS(Setup!$M$13:$M$212,L835)=0),AND(M835&lt;&gt;"",COUNTIFS(Setup!$N$13:$N$212,M835)=0),AND(N835&lt;&gt;"",COUNTIFS(Setup!$O$13:$O$212,N835)=0),AND(O835&lt;&gt;"",COUNTIFS(Setup!$P$13:$P$212,O835)=0),AND(P835&lt;&gt;"",COUNTIFS(Setup!$Q$13:$Q$212,P835)=0),AND(V835&lt;&gt;"",COUNTIFS(Setup!$R$13:$R$212,V835)=0),AND(W835&lt;&gt;"",COUNTIFS(Setup!$R$13:$R$212,W835)=0),AND(X835&lt;&gt;"",COUNTIFS(Setup!$S$13:$S$212,X835)=0),AND(Y835&lt;&gt;"",COUNTIFS(Setup!$S$13:$S$212,Y835)=0),AND(Z835&lt;&gt;"",COUNTIFS(Setup!$T$13:$T$212,Z835)=0)),"Use listed categories",IF(J835="Pending","Confirm work-relatedness",IF(COUNTIFS($AI$9:$AI$1008,AI835,$C$9:$C$1008,"&lt;&gt;"&amp;C835)&gt;0,"Event dates disagree",IF(OR(AND(Q835&lt;&gt;"",OR(NOT(ISNUMBER(Q835)),Q835&lt;0)),AND(R835&lt;&gt;"",OR(NOT(ISNUMBER(R835)),R835&lt;0)),AND(S835&lt;&gt;"",OR(NOT(ISNUMBER(S835)),S835&lt;0))),"Check days / cost",IF(AND(I835="Lost time",OR(NOT(ISNUMBER(Q835)),Q835&lt;1)),"Enter lost days",IF(AND(I835="Restricted / modified work",OR(NOT(ISNUMBER(R835)),R835&lt;1)),"Enter restricted days",IF(AND(Z835="Closed",NOT(ISNUMBER(AB835))),"Enter closure date",IF(AND(ISNUMBER(AB835),OR(AB835&lt;C835,AB835&gt;TODAY())),"Check closure date","Ready"))))))))))))))</f>
        <v/>
      </c>
    </row>
    <row r="836" spans="1:37" ht="24.95" customHeight="1">
      <c r="A836" s="23"/>
      <c r="B836" s="23"/>
      <c r="C836" s="24"/>
      <c r="D836" s="25"/>
      <c r="E836" s="26"/>
      <c r="F836" s="26"/>
      <c r="G836" s="26"/>
      <c r="H836" s="26"/>
      <c r="I836" s="26"/>
      <c r="J836" s="26"/>
      <c r="K836" s="26"/>
      <c r="L836" s="26"/>
      <c r="M836" s="26"/>
      <c r="N836" s="26"/>
      <c r="O836" s="26"/>
      <c r="P836" s="26"/>
      <c r="Q836" s="27"/>
      <c r="R836" s="27"/>
      <c r="S836" s="28"/>
      <c r="T836" s="26"/>
      <c r="U836" s="26"/>
      <c r="V836" s="26"/>
      <c r="W836" s="26"/>
      <c r="X836" s="26"/>
      <c r="Y836" s="26"/>
      <c r="Z836" s="26"/>
      <c r="AA836" s="26"/>
      <c r="AB836" s="24"/>
      <c r="AC836" s="26"/>
      <c r="AD836" s="15" t="str">
        <f t="shared" si="72"/>
        <v/>
      </c>
      <c r="AE836" s="16" t="str">
        <f t="shared" si="73"/>
        <v/>
      </c>
      <c r="AF836" s="15" t="str">
        <f t="shared" si="74"/>
        <v/>
      </c>
      <c r="AG836" s="15">
        <f t="shared" si="75"/>
        <v>0</v>
      </c>
      <c r="AH836" s="15">
        <f t="shared" si="76"/>
        <v>0</v>
      </c>
      <c r="AI836" s="15" t="str">
        <f t="shared" si="77"/>
        <v/>
      </c>
      <c r="AJ836" s="15" t="str">
        <f>IF(AI836="","",IF(COUNTIFS($AI$9:AI836,AI836)=1,1,0))</f>
        <v/>
      </c>
      <c r="AK836" s="15" t="str">
        <f ca="1">IF(COUNTA(A836:AC836)=0,"",IF(OR(NOT(ISNUMBER(C836)),C836&lt;1),"Missing / invalid date",IF(A836="","Missing case ID",IF(COUNTIFS($A$9:$A$1008,A836)&gt;1,"Duplicate case ID",IF(C836&gt;TODAY(),"Future incident date",IF(OR(E836="",F836="",G836="",H836="",I836="",J836=""),"Complete required fields",IF(OR(AND(E836&lt;&gt;"",COUNTIFS(Setup!$F$13:$F$212,E836)=0),AND(F836&lt;&gt;"",COUNTIFS(Setup!$G$13:$G$212,F836)=0),AND(G836&lt;&gt;"",COUNTIFS(Setup!$H$13:$H$212,G836)=0),AND(H836&lt;&gt;"",COUNTIFS(Setup!$I$13:$I$212,H836)=0),AND(I836&lt;&gt;"",COUNTIFS(Setup!$J$13:$J$212,I836)=0),AND(J836&lt;&gt;"",COUNTIFS(Setup!$K$13:$K$212,J836)=0),AND(K836&lt;&gt;"",COUNTIFS(Setup!$L$13:$L$212,K836)=0),AND(L836&lt;&gt;"",COUNTIFS(Setup!$M$13:$M$212,L836)=0),AND(M836&lt;&gt;"",COUNTIFS(Setup!$N$13:$N$212,M836)=0),AND(N836&lt;&gt;"",COUNTIFS(Setup!$O$13:$O$212,N836)=0),AND(O836&lt;&gt;"",COUNTIFS(Setup!$P$13:$P$212,O836)=0),AND(P836&lt;&gt;"",COUNTIFS(Setup!$Q$13:$Q$212,P836)=0),AND(V836&lt;&gt;"",COUNTIFS(Setup!$R$13:$R$212,V836)=0),AND(W836&lt;&gt;"",COUNTIFS(Setup!$R$13:$R$212,W836)=0),AND(X836&lt;&gt;"",COUNTIFS(Setup!$S$13:$S$212,X836)=0),AND(Y836&lt;&gt;"",COUNTIFS(Setup!$S$13:$S$212,Y836)=0),AND(Z836&lt;&gt;"",COUNTIFS(Setup!$T$13:$T$212,Z836)=0)),"Use listed categories",IF(J836="Pending","Confirm work-relatedness",IF(COUNTIFS($AI$9:$AI$1008,AI836,$C$9:$C$1008,"&lt;&gt;"&amp;C836)&gt;0,"Event dates disagree",IF(OR(AND(Q836&lt;&gt;"",OR(NOT(ISNUMBER(Q836)),Q836&lt;0)),AND(R836&lt;&gt;"",OR(NOT(ISNUMBER(R836)),R836&lt;0)),AND(S836&lt;&gt;"",OR(NOT(ISNUMBER(S836)),S836&lt;0))),"Check days / cost",IF(AND(I836="Lost time",OR(NOT(ISNUMBER(Q836)),Q836&lt;1)),"Enter lost days",IF(AND(I836="Restricted / modified work",OR(NOT(ISNUMBER(R836)),R836&lt;1)),"Enter restricted days",IF(AND(Z836="Closed",NOT(ISNUMBER(AB836))),"Enter closure date",IF(AND(ISNUMBER(AB836),OR(AB836&lt;C836,AB836&gt;TODAY())),"Check closure date","Ready"))))))))))))))</f>
        <v/>
      </c>
    </row>
    <row r="837" spans="1:37" ht="24.95" customHeight="1">
      <c r="A837" s="17"/>
      <c r="B837" s="17"/>
      <c r="C837" s="18"/>
      <c r="D837" s="19"/>
      <c r="E837" s="20"/>
      <c r="F837" s="20"/>
      <c r="G837" s="20"/>
      <c r="H837" s="20"/>
      <c r="I837" s="20"/>
      <c r="J837" s="20"/>
      <c r="K837" s="20"/>
      <c r="L837" s="20"/>
      <c r="M837" s="20"/>
      <c r="N837" s="20"/>
      <c r="O837" s="20"/>
      <c r="P837" s="20"/>
      <c r="Q837" s="21"/>
      <c r="R837" s="21"/>
      <c r="S837" s="22"/>
      <c r="T837" s="20"/>
      <c r="U837" s="20"/>
      <c r="V837" s="20"/>
      <c r="W837" s="20"/>
      <c r="X837" s="20"/>
      <c r="Y837" s="20"/>
      <c r="Z837" s="20"/>
      <c r="AA837" s="20"/>
      <c r="AB837" s="18"/>
      <c r="AC837" s="20"/>
      <c r="AD837" s="15" t="str">
        <f t="shared" si="72"/>
        <v/>
      </c>
      <c r="AE837" s="16" t="str">
        <f t="shared" si="73"/>
        <v/>
      </c>
      <c r="AF837" s="15" t="str">
        <f t="shared" si="74"/>
        <v/>
      </c>
      <c r="AG837" s="15">
        <f t="shared" si="75"/>
        <v>0</v>
      </c>
      <c r="AH837" s="15">
        <f t="shared" si="76"/>
        <v>0</v>
      </c>
      <c r="AI837" s="15" t="str">
        <f t="shared" si="77"/>
        <v/>
      </c>
      <c r="AJ837" s="15" t="str">
        <f>IF(AI837="","",IF(COUNTIFS($AI$9:AI837,AI837)=1,1,0))</f>
        <v/>
      </c>
      <c r="AK837" s="15" t="str">
        <f ca="1">IF(COUNTA(A837:AC837)=0,"",IF(OR(NOT(ISNUMBER(C837)),C837&lt;1),"Missing / invalid date",IF(A837="","Missing case ID",IF(COUNTIFS($A$9:$A$1008,A837)&gt;1,"Duplicate case ID",IF(C837&gt;TODAY(),"Future incident date",IF(OR(E837="",F837="",G837="",H837="",I837="",J837=""),"Complete required fields",IF(OR(AND(E837&lt;&gt;"",COUNTIFS(Setup!$F$13:$F$212,E837)=0),AND(F837&lt;&gt;"",COUNTIFS(Setup!$G$13:$G$212,F837)=0),AND(G837&lt;&gt;"",COUNTIFS(Setup!$H$13:$H$212,G837)=0),AND(H837&lt;&gt;"",COUNTIFS(Setup!$I$13:$I$212,H837)=0),AND(I837&lt;&gt;"",COUNTIFS(Setup!$J$13:$J$212,I837)=0),AND(J837&lt;&gt;"",COUNTIFS(Setup!$K$13:$K$212,J837)=0),AND(K837&lt;&gt;"",COUNTIFS(Setup!$L$13:$L$212,K837)=0),AND(L837&lt;&gt;"",COUNTIFS(Setup!$M$13:$M$212,L837)=0),AND(M837&lt;&gt;"",COUNTIFS(Setup!$N$13:$N$212,M837)=0),AND(N837&lt;&gt;"",COUNTIFS(Setup!$O$13:$O$212,N837)=0),AND(O837&lt;&gt;"",COUNTIFS(Setup!$P$13:$P$212,O837)=0),AND(P837&lt;&gt;"",COUNTIFS(Setup!$Q$13:$Q$212,P837)=0),AND(V837&lt;&gt;"",COUNTIFS(Setup!$R$13:$R$212,V837)=0),AND(W837&lt;&gt;"",COUNTIFS(Setup!$R$13:$R$212,W837)=0),AND(X837&lt;&gt;"",COUNTIFS(Setup!$S$13:$S$212,X837)=0),AND(Y837&lt;&gt;"",COUNTIFS(Setup!$S$13:$S$212,Y837)=0),AND(Z837&lt;&gt;"",COUNTIFS(Setup!$T$13:$T$212,Z837)=0)),"Use listed categories",IF(J837="Pending","Confirm work-relatedness",IF(COUNTIFS($AI$9:$AI$1008,AI837,$C$9:$C$1008,"&lt;&gt;"&amp;C837)&gt;0,"Event dates disagree",IF(OR(AND(Q837&lt;&gt;"",OR(NOT(ISNUMBER(Q837)),Q837&lt;0)),AND(R837&lt;&gt;"",OR(NOT(ISNUMBER(R837)),R837&lt;0)),AND(S837&lt;&gt;"",OR(NOT(ISNUMBER(S837)),S837&lt;0))),"Check days / cost",IF(AND(I837="Lost time",OR(NOT(ISNUMBER(Q837)),Q837&lt;1)),"Enter lost days",IF(AND(I837="Restricted / modified work",OR(NOT(ISNUMBER(R837)),R837&lt;1)),"Enter restricted days",IF(AND(Z837="Closed",NOT(ISNUMBER(AB837))),"Enter closure date",IF(AND(ISNUMBER(AB837),OR(AB837&lt;C837,AB837&gt;TODAY())),"Check closure date","Ready"))))))))))))))</f>
        <v/>
      </c>
    </row>
    <row r="838" spans="1:37" ht="24.95" customHeight="1">
      <c r="A838" s="23"/>
      <c r="B838" s="23"/>
      <c r="C838" s="24"/>
      <c r="D838" s="25"/>
      <c r="E838" s="26"/>
      <c r="F838" s="26"/>
      <c r="G838" s="26"/>
      <c r="H838" s="26"/>
      <c r="I838" s="26"/>
      <c r="J838" s="26"/>
      <c r="K838" s="26"/>
      <c r="L838" s="26"/>
      <c r="M838" s="26"/>
      <c r="N838" s="26"/>
      <c r="O838" s="26"/>
      <c r="P838" s="26"/>
      <c r="Q838" s="27"/>
      <c r="R838" s="27"/>
      <c r="S838" s="28"/>
      <c r="T838" s="26"/>
      <c r="U838" s="26"/>
      <c r="V838" s="26"/>
      <c r="W838" s="26"/>
      <c r="X838" s="26"/>
      <c r="Y838" s="26"/>
      <c r="Z838" s="26"/>
      <c r="AA838" s="26"/>
      <c r="AB838" s="24"/>
      <c r="AC838" s="26"/>
      <c r="AD838" s="15" t="str">
        <f t="shared" si="72"/>
        <v/>
      </c>
      <c r="AE838" s="16" t="str">
        <f t="shared" si="73"/>
        <v/>
      </c>
      <c r="AF838" s="15" t="str">
        <f t="shared" si="74"/>
        <v/>
      </c>
      <c r="AG838" s="15">
        <f t="shared" si="75"/>
        <v>0</v>
      </c>
      <c r="AH838" s="15">
        <f t="shared" si="76"/>
        <v>0</v>
      </c>
      <c r="AI838" s="15" t="str">
        <f t="shared" si="77"/>
        <v/>
      </c>
      <c r="AJ838" s="15" t="str">
        <f>IF(AI838="","",IF(COUNTIFS($AI$9:AI838,AI838)=1,1,0))</f>
        <v/>
      </c>
      <c r="AK838" s="15" t="str">
        <f ca="1">IF(COUNTA(A838:AC838)=0,"",IF(OR(NOT(ISNUMBER(C838)),C838&lt;1),"Missing / invalid date",IF(A838="","Missing case ID",IF(COUNTIFS($A$9:$A$1008,A838)&gt;1,"Duplicate case ID",IF(C838&gt;TODAY(),"Future incident date",IF(OR(E838="",F838="",G838="",H838="",I838="",J838=""),"Complete required fields",IF(OR(AND(E838&lt;&gt;"",COUNTIFS(Setup!$F$13:$F$212,E838)=0),AND(F838&lt;&gt;"",COUNTIFS(Setup!$G$13:$G$212,F838)=0),AND(G838&lt;&gt;"",COUNTIFS(Setup!$H$13:$H$212,G838)=0),AND(H838&lt;&gt;"",COUNTIFS(Setup!$I$13:$I$212,H838)=0),AND(I838&lt;&gt;"",COUNTIFS(Setup!$J$13:$J$212,I838)=0),AND(J838&lt;&gt;"",COUNTIFS(Setup!$K$13:$K$212,J838)=0),AND(K838&lt;&gt;"",COUNTIFS(Setup!$L$13:$L$212,K838)=0),AND(L838&lt;&gt;"",COUNTIFS(Setup!$M$13:$M$212,L838)=0),AND(M838&lt;&gt;"",COUNTIFS(Setup!$N$13:$N$212,M838)=0),AND(N838&lt;&gt;"",COUNTIFS(Setup!$O$13:$O$212,N838)=0),AND(O838&lt;&gt;"",COUNTIFS(Setup!$P$13:$P$212,O838)=0),AND(P838&lt;&gt;"",COUNTIFS(Setup!$Q$13:$Q$212,P838)=0),AND(V838&lt;&gt;"",COUNTIFS(Setup!$R$13:$R$212,V838)=0),AND(W838&lt;&gt;"",COUNTIFS(Setup!$R$13:$R$212,W838)=0),AND(X838&lt;&gt;"",COUNTIFS(Setup!$S$13:$S$212,X838)=0),AND(Y838&lt;&gt;"",COUNTIFS(Setup!$S$13:$S$212,Y838)=0),AND(Z838&lt;&gt;"",COUNTIFS(Setup!$T$13:$T$212,Z838)=0)),"Use listed categories",IF(J838="Pending","Confirm work-relatedness",IF(COUNTIFS($AI$9:$AI$1008,AI838,$C$9:$C$1008,"&lt;&gt;"&amp;C838)&gt;0,"Event dates disagree",IF(OR(AND(Q838&lt;&gt;"",OR(NOT(ISNUMBER(Q838)),Q838&lt;0)),AND(R838&lt;&gt;"",OR(NOT(ISNUMBER(R838)),R838&lt;0)),AND(S838&lt;&gt;"",OR(NOT(ISNUMBER(S838)),S838&lt;0))),"Check days / cost",IF(AND(I838="Lost time",OR(NOT(ISNUMBER(Q838)),Q838&lt;1)),"Enter lost days",IF(AND(I838="Restricted / modified work",OR(NOT(ISNUMBER(R838)),R838&lt;1)),"Enter restricted days",IF(AND(Z838="Closed",NOT(ISNUMBER(AB838))),"Enter closure date",IF(AND(ISNUMBER(AB838),OR(AB838&lt;C838,AB838&gt;TODAY())),"Check closure date","Ready"))))))))))))))</f>
        <v/>
      </c>
    </row>
    <row r="839" spans="1:37" ht="24.95" customHeight="1">
      <c r="A839" s="17"/>
      <c r="B839" s="17"/>
      <c r="C839" s="18"/>
      <c r="D839" s="19"/>
      <c r="E839" s="20"/>
      <c r="F839" s="20"/>
      <c r="G839" s="20"/>
      <c r="H839" s="20"/>
      <c r="I839" s="20"/>
      <c r="J839" s="20"/>
      <c r="K839" s="20"/>
      <c r="L839" s="20"/>
      <c r="M839" s="20"/>
      <c r="N839" s="20"/>
      <c r="O839" s="20"/>
      <c r="P839" s="20"/>
      <c r="Q839" s="21"/>
      <c r="R839" s="21"/>
      <c r="S839" s="22"/>
      <c r="T839" s="20"/>
      <c r="U839" s="20"/>
      <c r="V839" s="20"/>
      <c r="W839" s="20"/>
      <c r="X839" s="20"/>
      <c r="Y839" s="20"/>
      <c r="Z839" s="20"/>
      <c r="AA839" s="20"/>
      <c r="AB839" s="18"/>
      <c r="AC839" s="20"/>
      <c r="AD839" s="15" t="str">
        <f t="shared" si="72"/>
        <v/>
      </c>
      <c r="AE839" s="16" t="str">
        <f t="shared" si="73"/>
        <v/>
      </c>
      <c r="AF839" s="15" t="str">
        <f t="shared" si="74"/>
        <v/>
      </c>
      <c r="AG839" s="15">
        <f t="shared" si="75"/>
        <v>0</v>
      </c>
      <c r="AH839" s="15">
        <f t="shared" si="76"/>
        <v>0</v>
      </c>
      <c r="AI839" s="15" t="str">
        <f t="shared" si="77"/>
        <v/>
      </c>
      <c r="AJ839" s="15" t="str">
        <f>IF(AI839="","",IF(COUNTIFS($AI$9:AI839,AI839)=1,1,0))</f>
        <v/>
      </c>
      <c r="AK839" s="15" t="str">
        <f ca="1">IF(COUNTA(A839:AC839)=0,"",IF(OR(NOT(ISNUMBER(C839)),C839&lt;1),"Missing / invalid date",IF(A839="","Missing case ID",IF(COUNTIFS($A$9:$A$1008,A839)&gt;1,"Duplicate case ID",IF(C839&gt;TODAY(),"Future incident date",IF(OR(E839="",F839="",G839="",H839="",I839="",J839=""),"Complete required fields",IF(OR(AND(E839&lt;&gt;"",COUNTIFS(Setup!$F$13:$F$212,E839)=0),AND(F839&lt;&gt;"",COUNTIFS(Setup!$G$13:$G$212,F839)=0),AND(G839&lt;&gt;"",COUNTIFS(Setup!$H$13:$H$212,G839)=0),AND(H839&lt;&gt;"",COUNTIFS(Setup!$I$13:$I$212,H839)=0),AND(I839&lt;&gt;"",COUNTIFS(Setup!$J$13:$J$212,I839)=0),AND(J839&lt;&gt;"",COUNTIFS(Setup!$K$13:$K$212,J839)=0),AND(K839&lt;&gt;"",COUNTIFS(Setup!$L$13:$L$212,K839)=0),AND(L839&lt;&gt;"",COUNTIFS(Setup!$M$13:$M$212,L839)=0),AND(M839&lt;&gt;"",COUNTIFS(Setup!$N$13:$N$212,M839)=0),AND(N839&lt;&gt;"",COUNTIFS(Setup!$O$13:$O$212,N839)=0),AND(O839&lt;&gt;"",COUNTIFS(Setup!$P$13:$P$212,O839)=0),AND(P839&lt;&gt;"",COUNTIFS(Setup!$Q$13:$Q$212,P839)=0),AND(V839&lt;&gt;"",COUNTIFS(Setup!$R$13:$R$212,V839)=0),AND(W839&lt;&gt;"",COUNTIFS(Setup!$R$13:$R$212,W839)=0),AND(X839&lt;&gt;"",COUNTIFS(Setup!$S$13:$S$212,X839)=0),AND(Y839&lt;&gt;"",COUNTIFS(Setup!$S$13:$S$212,Y839)=0),AND(Z839&lt;&gt;"",COUNTIFS(Setup!$T$13:$T$212,Z839)=0)),"Use listed categories",IF(J839="Pending","Confirm work-relatedness",IF(COUNTIFS($AI$9:$AI$1008,AI839,$C$9:$C$1008,"&lt;&gt;"&amp;C839)&gt;0,"Event dates disagree",IF(OR(AND(Q839&lt;&gt;"",OR(NOT(ISNUMBER(Q839)),Q839&lt;0)),AND(R839&lt;&gt;"",OR(NOT(ISNUMBER(R839)),R839&lt;0)),AND(S839&lt;&gt;"",OR(NOT(ISNUMBER(S839)),S839&lt;0))),"Check days / cost",IF(AND(I839="Lost time",OR(NOT(ISNUMBER(Q839)),Q839&lt;1)),"Enter lost days",IF(AND(I839="Restricted / modified work",OR(NOT(ISNUMBER(R839)),R839&lt;1)),"Enter restricted days",IF(AND(Z839="Closed",NOT(ISNUMBER(AB839))),"Enter closure date",IF(AND(ISNUMBER(AB839),OR(AB839&lt;C839,AB839&gt;TODAY())),"Check closure date","Ready"))))))))))))))</f>
        <v/>
      </c>
    </row>
    <row r="840" spans="1:37" ht="24.95" customHeight="1">
      <c r="A840" s="23"/>
      <c r="B840" s="23"/>
      <c r="C840" s="24"/>
      <c r="D840" s="25"/>
      <c r="E840" s="26"/>
      <c r="F840" s="26"/>
      <c r="G840" s="26"/>
      <c r="H840" s="26"/>
      <c r="I840" s="26"/>
      <c r="J840" s="26"/>
      <c r="K840" s="26"/>
      <c r="L840" s="26"/>
      <c r="M840" s="26"/>
      <c r="N840" s="26"/>
      <c r="O840" s="26"/>
      <c r="P840" s="26"/>
      <c r="Q840" s="27"/>
      <c r="R840" s="27"/>
      <c r="S840" s="28"/>
      <c r="T840" s="26"/>
      <c r="U840" s="26"/>
      <c r="V840" s="26"/>
      <c r="W840" s="26"/>
      <c r="X840" s="26"/>
      <c r="Y840" s="26"/>
      <c r="Z840" s="26"/>
      <c r="AA840" s="26"/>
      <c r="AB840" s="24"/>
      <c r="AC840" s="26"/>
      <c r="AD840" s="15" t="str">
        <f t="shared" si="72"/>
        <v/>
      </c>
      <c r="AE840" s="16" t="str">
        <f t="shared" si="73"/>
        <v/>
      </c>
      <c r="AF840" s="15" t="str">
        <f t="shared" si="74"/>
        <v/>
      </c>
      <c r="AG840" s="15">
        <f t="shared" si="75"/>
        <v>0</v>
      </c>
      <c r="AH840" s="15">
        <f t="shared" si="76"/>
        <v>0</v>
      </c>
      <c r="AI840" s="15" t="str">
        <f t="shared" si="77"/>
        <v/>
      </c>
      <c r="AJ840" s="15" t="str">
        <f>IF(AI840="","",IF(COUNTIFS($AI$9:AI840,AI840)=1,1,0))</f>
        <v/>
      </c>
      <c r="AK840" s="15" t="str">
        <f ca="1">IF(COUNTA(A840:AC840)=0,"",IF(OR(NOT(ISNUMBER(C840)),C840&lt;1),"Missing / invalid date",IF(A840="","Missing case ID",IF(COUNTIFS($A$9:$A$1008,A840)&gt;1,"Duplicate case ID",IF(C840&gt;TODAY(),"Future incident date",IF(OR(E840="",F840="",G840="",H840="",I840="",J840=""),"Complete required fields",IF(OR(AND(E840&lt;&gt;"",COUNTIFS(Setup!$F$13:$F$212,E840)=0),AND(F840&lt;&gt;"",COUNTIFS(Setup!$G$13:$G$212,F840)=0),AND(G840&lt;&gt;"",COUNTIFS(Setup!$H$13:$H$212,G840)=0),AND(H840&lt;&gt;"",COUNTIFS(Setup!$I$13:$I$212,H840)=0),AND(I840&lt;&gt;"",COUNTIFS(Setup!$J$13:$J$212,I840)=0),AND(J840&lt;&gt;"",COUNTIFS(Setup!$K$13:$K$212,J840)=0),AND(K840&lt;&gt;"",COUNTIFS(Setup!$L$13:$L$212,K840)=0),AND(L840&lt;&gt;"",COUNTIFS(Setup!$M$13:$M$212,L840)=0),AND(M840&lt;&gt;"",COUNTIFS(Setup!$N$13:$N$212,M840)=0),AND(N840&lt;&gt;"",COUNTIFS(Setup!$O$13:$O$212,N840)=0),AND(O840&lt;&gt;"",COUNTIFS(Setup!$P$13:$P$212,O840)=0),AND(P840&lt;&gt;"",COUNTIFS(Setup!$Q$13:$Q$212,P840)=0),AND(V840&lt;&gt;"",COUNTIFS(Setup!$R$13:$R$212,V840)=0),AND(W840&lt;&gt;"",COUNTIFS(Setup!$R$13:$R$212,W840)=0),AND(X840&lt;&gt;"",COUNTIFS(Setup!$S$13:$S$212,X840)=0),AND(Y840&lt;&gt;"",COUNTIFS(Setup!$S$13:$S$212,Y840)=0),AND(Z840&lt;&gt;"",COUNTIFS(Setup!$T$13:$T$212,Z840)=0)),"Use listed categories",IF(J840="Pending","Confirm work-relatedness",IF(COUNTIFS($AI$9:$AI$1008,AI840,$C$9:$C$1008,"&lt;&gt;"&amp;C840)&gt;0,"Event dates disagree",IF(OR(AND(Q840&lt;&gt;"",OR(NOT(ISNUMBER(Q840)),Q840&lt;0)),AND(R840&lt;&gt;"",OR(NOT(ISNUMBER(R840)),R840&lt;0)),AND(S840&lt;&gt;"",OR(NOT(ISNUMBER(S840)),S840&lt;0))),"Check days / cost",IF(AND(I840="Lost time",OR(NOT(ISNUMBER(Q840)),Q840&lt;1)),"Enter lost days",IF(AND(I840="Restricted / modified work",OR(NOT(ISNUMBER(R840)),R840&lt;1)),"Enter restricted days",IF(AND(Z840="Closed",NOT(ISNUMBER(AB840))),"Enter closure date",IF(AND(ISNUMBER(AB840),OR(AB840&lt;C840,AB840&gt;TODAY())),"Check closure date","Ready"))))))))))))))</f>
        <v/>
      </c>
    </row>
    <row r="841" spans="1:37" ht="24.95" customHeight="1">
      <c r="A841" s="17"/>
      <c r="B841" s="17"/>
      <c r="C841" s="18"/>
      <c r="D841" s="19"/>
      <c r="E841" s="20"/>
      <c r="F841" s="20"/>
      <c r="G841" s="20"/>
      <c r="H841" s="20"/>
      <c r="I841" s="20"/>
      <c r="J841" s="20"/>
      <c r="K841" s="20"/>
      <c r="L841" s="20"/>
      <c r="M841" s="20"/>
      <c r="N841" s="20"/>
      <c r="O841" s="20"/>
      <c r="P841" s="20"/>
      <c r="Q841" s="21"/>
      <c r="R841" s="21"/>
      <c r="S841" s="22"/>
      <c r="T841" s="20"/>
      <c r="U841" s="20"/>
      <c r="V841" s="20"/>
      <c r="W841" s="20"/>
      <c r="X841" s="20"/>
      <c r="Y841" s="20"/>
      <c r="Z841" s="20"/>
      <c r="AA841" s="20"/>
      <c r="AB841" s="18"/>
      <c r="AC841" s="20"/>
      <c r="AD841" s="15" t="str">
        <f t="shared" ref="AD841:AD904" si="78">IF(ISNUMBER(C841),YEAR(C841),"")</f>
        <v/>
      </c>
      <c r="AE841" s="16" t="str">
        <f t="shared" ref="AE841:AE904" si="79">IF(ISNUMBER(C841),DATE(YEAR(C841),MONTH(C841),1),"")</f>
        <v/>
      </c>
      <c r="AF841" s="15" t="str">
        <f t="shared" ref="AF841:AF904" si="80">IF(ISNUMBER(C841),TEXT(C841,"ddd"),"")</f>
        <v/>
      </c>
      <c r="AG841" s="15">
        <f t="shared" ref="AG841:AG904" si="81">IF(AND(J841="Yes",OR(G841="Employee",G841="Contractor")),IF(OR(I841="Medical treatment",I841="Restricted / modified work",I841="Lost time",I841="Fatality",I841="Other recordable"),1,0),0)</f>
        <v>0</v>
      </c>
      <c r="AH841" s="15">
        <f t="shared" ref="AH841:AH904" si="82">IF(AND(J841="Yes",OR(G841="Employee",G841="Contractor")),IF(OR(I841="Lost time",I841="Fatality"),1,0),0)</f>
        <v>0</v>
      </c>
      <c r="AI841" s="15" t="str">
        <f t="shared" ref="AI841:AI904" si="83">IF(COUNTA(A841:AC841)=0,"",IF(B841="","C:"&amp;A841,"E:"&amp;B841))</f>
        <v/>
      </c>
      <c r="AJ841" s="15" t="str">
        <f>IF(AI841="","",IF(COUNTIFS($AI$9:AI841,AI841)=1,1,0))</f>
        <v/>
      </c>
      <c r="AK841" s="15" t="str">
        <f ca="1">IF(COUNTA(A841:AC841)=0,"",IF(OR(NOT(ISNUMBER(C841)),C841&lt;1),"Missing / invalid date",IF(A841="","Missing case ID",IF(COUNTIFS($A$9:$A$1008,A841)&gt;1,"Duplicate case ID",IF(C841&gt;TODAY(),"Future incident date",IF(OR(E841="",F841="",G841="",H841="",I841="",J841=""),"Complete required fields",IF(OR(AND(E841&lt;&gt;"",COUNTIFS(Setup!$F$13:$F$212,E841)=0),AND(F841&lt;&gt;"",COUNTIFS(Setup!$G$13:$G$212,F841)=0),AND(G841&lt;&gt;"",COUNTIFS(Setup!$H$13:$H$212,G841)=0),AND(H841&lt;&gt;"",COUNTIFS(Setup!$I$13:$I$212,H841)=0),AND(I841&lt;&gt;"",COUNTIFS(Setup!$J$13:$J$212,I841)=0),AND(J841&lt;&gt;"",COUNTIFS(Setup!$K$13:$K$212,J841)=0),AND(K841&lt;&gt;"",COUNTIFS(Setup!$L$13:$L$212,K841)=0),AND(L841&lt;&gt;"",COUNTIFS(Setup!$M$13:$M$212,L841)=0),AND(M841&lt;&gt;"",COUNTIFS(Setup!$N$13:$N$212,M841)=0),AND(N841&lt;&gt;"",COUNTIFS(Setup!$O$13:$O$212,N841)=0),AND(O841&lt;&gt;"",COUNTIFS(Setup!$P$13:$P$212,O841)=0),AND(P841&lt;&gt;"",COUNTIFS(Setup!$Q$13:$Q$212,P841)=0),AND(V841&lt;&gt;"",COUNTIFS(Setup!$R$13:$R$212,V841)=0),AND(W841&lt;&gt;"",COUNTIFS(Setup!$R$13:$R$212,W841)=0),AND(X841&lt;&gt;"",COUNTIFS(Setup!$S$13:$S$212,X841)=0),AND(Y841&lt;&gt;"",COUNTIFS(Setup!$S$13:$S$212,Y841)=0),AND(Z841&lt;&gt;"",COUNTIFS(Setup!$T$13:$T$212,Z841)=0)),"Use listed categories",IF(J841="Pending","Confirm work-relatedness",IF(COUNTIFS($AI$9:$AI$1008,AI841,$C$9:$C$1008,"&lt;&gt;"&amp;C841)&gt;0,"Event dates disagree",IF(OR(AND(Q841&lt;&gt;"",OR(NOT(ISNUMBER(Q841)),Q841&lt;0)),AND(R841&lt;&gt;"",OR(NOT(ISNUMBER(R841)),R841&lt;0)),AND(S841&lt;&gt;"",OR(NOT(ISNUMBER(S841)),S841&lt;0))),"Check days / cost",IF(AND(I841="Lost time",OR(NOT(ISNUMBER(Q841)),Q841&lt;1)),"Enter lost days",IF(AND(I841="Restricted / modified work",OR(NOT(ISNUMBER(R841)),R841&lt;1)),"Enter restricted days",IF(AND(Z841="Closed",NOT(ISNUMBER(AB841))),"Enter closure date",IF(AND(ISNUMBER(AB841),OR(AB841&lt;C841,AB841&gt;TODAY())),"Check closure date","Ready"))))))))))))))</f>
        <v/>
      </c>
    </row>
    <row r="842" spans="1:37" ht="24.95" customHeight="1">
      <c r="A842" s="23"/>
      <c r="B842" s="23"/>
      <c r="C842" s="24"/>
      <c r="D842" s="25"/>
      <c r="E842" s="26"/>
      <c r="F842" s="26"/>
      <c r="G842" s="26"/>
      <c r="H842" s="26"/>
      <c r="I842" s="26"/>
      <c r="J842" s="26"/>
      <c r="K842" s="26"/>
      <c r="L842" s="26"/>
      <c r="M842" s="26"/>
      <c r="N842" s="26"/>
      <c r="O842" s="26"/>
      <c r="P842" s="26"/>
      <c r="Q842" s="27"/>
      <c r="R842" s="27"/>
      <c r="S842" s="28"/>
      <c r="T842" s="26"/>
      <c r="U842" s="26"/>
      <c r="V842" s="26"/>
      <c r="W842" s="26"/>
      <c r="X842" s="26"/>
      <c r="Y842" s="26"/>
      <c r="Z842" s="26"/>
      <c r="AA842" s="26"/>
      <c r="AB842" s="24"/>
      <c r="AC842" s="26"/>
      <c r="AD842" s="15" t="str">
        <f t="shared" si="78"/>
        <v/>
      </c>
      <c r="AE842" s="16" t="str">
        <f t="shared" si="79"/>
        <v/>
      </c>
      <c r="AF842" s="15" t="str">
        <f t="shared" si="80"/>
        <v/>
      </c>
      <c r="AG842" s="15">
        <f t="shared" si="81"/>
        <v>0</v>
      </c>
      <c r="AH842" s="15">
        <f t="shared" si="82"/>
        <v>0</v>
      </c>
      <c r="AI842" s="15" t="str">
        <f t="shared" si="83"/>
        <v/>
      </c>
      <c r="AJ842" s="15" t="str">
        <f>IF(AI842="","",IF(COUNTIFS($AI$9:AI842,AI842)=1,1,0))</f>
        <v/>
      </c>
      <c r="AK842" s="15" t="str">
        <f ca="1">IF(COUNTA(A842:AC842)=0,"",IF(OR(NOT(ISNUMBER(C842)),C842&lt;1),"Missing / invalid date",IF(A842="","Missing case ID",IF(COUNTIFS($A$9:$A$1008,A842)&gt;1,"Duplicate case ID",IF(C842&gt;TODAY(),"Future incident date",IF(OR(E842="",F842="",G842="",H842="",I842="",J842=""),"Complete required fields",IF(OR(AND(E842&lt;&gt;"",COUNTIFS(Setup!$F$13:$F$212,E842)=0),AND(F842&lt;&gt;"",COUNTIFS(Setup!$G$13:$G$212,F842)=0),AND(G842&lt;&gt;"",COUNTIFS(Setup!$H$13:$H$212,G842)=0),AND(H842&lt;&gt;"",COUNTIFS(Setup!$I$13:$I$212,H842)=0),AND(I842&lt;&gt;"",COUNTIFS(Setup!$J$13:$J$212,I842)=0),AND(J842&lt;&gt;"",COUNTIFS(Setup!$K$13:$K$212,J842)=0),AND(K842&lt;&gt;"",COUNTIFS(Setup!$L$13:$L$212,K842)=0),AND(L842&lt;&gt;"",COUNTIFS(Setup!$M$13:$M$212,L842)=0),AND(M842&lt;&gt;"",COUNTIFS(Setup!$N$13:$N$212,M842)=0),AND(N842&lt;&gt;"",COUNTIFS(Setup!$O$13:$O$212,N842)=0),AND(O842&lt;&gt;"",COUNTIFS(Setup!$P$13:$P$212,O842)=0),AND(P842&lt;&gt;"",COUNTIFS(Setup!$Q$13:$Q$212,P842)=0),AND(V842&lt;&gt;"",COUNTIFS(Setup!$R$13:$R$212,V842)=0),AND(W842&lt;&gt;"",COUNTIFS(Setup!$R$13:$R$212,W842)=0),AND(X842&lt;&gt;"",COUNTIFS(Setup!$S$13:$S$212,X842)=0),AND(Y842&lt;&gt;"",COUNTIFS(Setup!$S$13:$S$212,Y842)=0),AND(Z842&lt;&gt;"",COUNTIFS(Setup!$T$13:$T$212,Z842)=0)),"Use listed categories",IF(J842="Pending","Confirm work-relatedness",IF(COUNTIFS($AI$9:$AI$1008,AI842,$C$9:$C$1008,"&lt;&gt;"&amp;C842)&gt;0,"Event dates disagree",IF(OR(AND(Q842&lt;&gt;"",OR(NOT(ISNUMBER(Q842)),Q842&lt;0)),AND(R842&lt;&gt;"",OR(NOT(ISNUMBER(R842)),R842&lt;0)),AND(S842&lt;&gt;"",OR(NOT(ISNUMBER(S842)),S842&lt;0))),"Check days / cost",IF(AND(I842="Lost time",OR(NOT(ISNUMBER(Q842)),Q842&lt;1)),"Enter lost days",IF(AND(I842="Restricted / modified work",OR(NOT(ISNUMBER(R842)),R842&lt;1)),"Enter restricted days",IF(AND(Z842="Closed",NOT(ISNUMBER(AB842))),"Enter closure date",IF(AND(ISNUMBER(AB842),OR(AB842&lt;C842,AB842&gt;TODAY())),"Check closure date","Ready"))))))))))))))</f>
        <v/>
      </c>
    </row>
    <row r="843" spans="1:37" ht="24.95" customHeight="1">
      <c r="A843" s="17"/>
      <c r="B843" s="17"/>
      <c r="C843" s="18"/>
      <c r="D843" s="19"/>
      <c r="E843" s="20"/>
      <c r="F843" s="20"/>
      <c r="G843" s="20"/>
      <c r="H843" s="20"/>
      <c r="I843" s="20"/>
      <c r="J843" s="20"/>
      <c r="K843" s="20"/>
      <c r="L843" s="20"/>
      <c r="M843" s="20"/>
      <c r="N843" s="20"/>
      <c r="O843" s="20"/>
      <c r="P843" s="20"/>
      <c r="Q843" s="21"/>
      <c r="R843" s="21"/>
      <c r="S843" s="22"/>
      <c r="T843" s="20"/>
      <c r="U843" s="20"/>
      <c r="V843" s="20"/>
      <c r="W843" s="20"/>
      <c r="X843" s="20"/>
      <c r="Y843" s="20"/>
      <c r="Z843" s="20"/>
      <c r="AA843" s="20"/>
      <c r="AB843" s="18"/>
      <c r="AC843" s="20"/>
      <c r="AD843" s="15" t="str">
        <f t="shared" si="78"/>
        <v/>
      </c>
      <c r="AE843" s="16" t="str">
        <f t="shared" si="79"/>
        <v/>
      </c>
      <c r="AF843" s="15" t="str">
        <f t="shared" si="80"/>
        <v/>
      </c>
      <c r="AG843" s="15">
        <f t="shared" si="81"/>
        <v>0</v>
      </c>
      <c r="AH843" s="15">
        <f t="shared" si="82"/>
        <v>0</v>
      </c>
      <c r="AI843" s="15" t="str">
        <f t="shared" si="83"/>
        <v/>
      </c>
      <c r="AJ843" s="15" t="str">
        <f>IF(AI843="","",IF(COUNTIFS($AI$9:AI843,AI843)=1,1,0))</f>
        <v/>
      </c>
      <c r="AK843" s="15" t="str">
        <f ca="1">IF(COUNTA(A843:AC843)=0,"",IF(OR(NOT(ISNUMBER(C843)),C843&lt;1),"Missing / invalid date",IF(A843="","Missing case ID",IF(COUNTIFS($A$9:$A$1008,A843)&gt;1,"Duplicate case ID",IF(C843&gt;TODAY(),"Future incident date",IF(OR(E843="",F843="",G843="",H843="",I843="",J843=""),"Complete required fields",IF(OR(AND(E843&lt;&gt;"",COUNTIFS(Setup!$F$13:$F$212,E843)=0),AND(F843&lt;&gt;"",COUNTIFS(Setup!$G$13:$G$212,F843)=0),AND(G843&lt;&gt;"",COUNTIFS(Setup!$H$13:$H$212,G843)=0),AND(H843&lt;&gt;"",COUNTIFS(Setup!$I$13:$I$212,H843)=0),AND(I843&lt;&gt;"",COUNTIFS(Setup!$J$13:$J$212,I843)=0),AND(J843&lt;&gt;"",COUNTIFS(Setup!$K$13:$K$212,J843)=0),AND(K843&lt;&gt;"",COUNTIFS(Setup!$L$13:$L$212,K843)=0),AND(L843&lt;&gt;"",COUNTIFS(Setup!$M$13:$M$212,L843)=0),AND(M843&lt;&gt;"",COUNTIFS(Setup!$N$13:$N$212,M843)=0),AND(N843&lt;&gt;"",COUNTIFS(Setup!$O$13:$O$212,N843)=0),AND(O843&lt;&gt;"",COUNTIFS(Setup!$P$13:$P$212,O843)=0),AND(P843&lt;&gt;"",COUNTIFS(Setup!$Q$13:$Q$212,P843)=0),AND(V843&lt;&gt;"",COUNTIFS(Setup!$R$13:$R$212,V843)=0),AND(W843&lt;&gt;"",COUNTIFS(Setup!$R$13:$R$212,W843)=0),AND(X843&lt;&gt;"",COUNTIFS(Setup!$S$13:$S$212,X843)=0),AND(Y843&lt;&gt;"",COUNTIFS(Setup!$S$13:$S$212,Y843)=0),AND(Z843&lt;&gt;"",COUNTIFS(Setup!$T$13:$T$212,Z843)=0)),"Use listed categories",IF(J843="Pending","Confirm work-relatedness",IF(COUNTIFS($AI$9:$AI$1008,AI843,$C$9:$C$1008,"&lt;&gt;"&amp;C843)&gt;0,"Event dates disagree",IF(OR(AND(Q843&lt;&gt;"",OR(NOT(ISNUMBER(Q843)),Q843&lt;0)),AND(R843&lt;&gt;"",OR(NOT(ISNUMBER(R843)),R843&lt;0)),AND(S843&lt;&gt;"",OR(NOT(ISNUMBER(S843)),S843&lt;0))),"Check days / cost",IF(AND(I843="Lost time",OR(NOT(ISNUMBER(Q843)),Q843&lt;1)),"Enter lost days",IF(AND(I843="Restricted / modified work",OR(NOT(ISNUMBER(R843)),R843&lt;1)),"Enter restricted days",IF(AND(Z843="Closed",NOT(ISNUMBER(AB843))),"Enter closure date",IF(AND(ISNUMBER(AB843),OR(AB843&lt;C843,AB843&gt;TODAY())),"Check closure date","Ready"))))))))))))))</f>
        <v/>
      </c>
    </row>
    <row r="844" spans="1:37" ht="24.95" customHeight="1">
      <c r="A844" s="23"/>
      <c r="B844" s="23"/>
      <c r="C844" s="24"/>
      <c r="D844" s="25"/>
      <c r="E844" s="26"/>
      <c r="F844" s="26"/>
      <c r="G844" s="26"/>
      <c r="H844" s="26"/>
      <c r="I844" s="26"/>
      <c r="J844" s="26"/>
      <c r="K844" s="26"/>
      <c r="L844" s="26"/>
      <c r="M844" s="26"/>
      <c r="N844" s="26"/>
      <c r="O844" s="26"/>
      <c r="P844" s="26"/>
      <c r="Q844" s="27"/>
      <c r="R844" s="27"/>
      <c r="S844" s="28"/>
      <c r="T844" s="26"/>
      <c r="U844" s="26"/>
      <c r="V844" s="26"/>
      <c r="W844" s="26"/>
      <c r="X844" s="26"/>
      <c r="Y844" s="26"/>
      <c r="Z844" s="26"/>
      <c r="AA844" s="26"/>
      <c r="AB844" s="24"/>
      <c r="AC844" s="26"/>
      <c r="AD844" s="15" t="str">
        <f t="shared" si="78"/>
        <v/>
      </c>
      <c r="AE844" s="16" t="str">
        <f t="shared" si="79"/>
        <v/>
      </c>
      <c r="AF844" s="15" t="str">
        <f t="shared" si="80"/>
        <v/>
      </c>
      <c r="AG844" s="15">
        <f t="shared" si="81"/>
        <v>0</v>
      </c>
      <c r="AH844" s="15">
        <f t="shared" si="82"/>
        <v>0</v>
      </c>
      <c r="AI844" s="15" t="str">
        <f t="shared" si="83"/>
        <v/>
      </c>
      <c r="AJ844" s="15" t="str">
        <f>IF(AI844="","",IF(COUNTIFS($AI$9:AI844,AI844)=1,1,0))</f>
        <v/>
      </c>
      <c r="AK844" s="15" t="str">
        <f ca="1">IF(COUNTA(A844:AC844)=0,"",IF(OR(NOT(ISNUMBER(C844)),C844&lt;1),"Missing / invalid date",IF(A844="","Missing case ID",IF(COUNTIFS($A$9:$A$1008,A844)&gt;1,"Duplicate case ID",IF(C844&gt;TODAY(),"Future incident date",IF(OR(E844="",F844="",G844="",H844="",I844="",J844=""),"Complete required fields",IF(OR(AND(E844&lt;&gt;"",COUNTIFS(Setup!$F$13:$F$212,E844)=0),AND(F844&lt;&gt;"",COUNTIFS(Setup!$G$13:$G$212,F844)=0),AND(G844&lt;&gt;"",COUNTIFS(Setup!$H$13:$H$212,G844)=0),AND(H844&lt;&gt;"",COUNTIFS(Setup!$I$13:$I$212,H844)=0),AND(I844&lt;&gt;"",COUNTIFS(Setup!$J$13:$J$212,I844)=0),AND(J844&lt;&gt;"",COUNTIFS(Setup!$K$13:$K$212,J844)=0),AND(K844&lt;&gt;"",COUNTIFS(Setup!$L$13:$L$212,K844)=0),AND(L844&lt;&gt;"",COUNTIFS(Setup!$M$13:$M$212,L844)=0),AND(M844&lt;&gt;"",COUNTIFS(Setup!$N$13:$N$212,M844)=0),AND(N844&lt;&gt;"",COUNTIFS(Setup!$O$13:$O$212,N844)=0),AND(O844&lt;&gt;"",COUNTIFS(Setup!$P$13:$P$212,O844)=0),AND(P844&lt;&gt;"",COUNTIFS(Setup!$Q$13:$Q$212,P844)=0),AND(V844&lt;&gt;"",COUNTIFS(Setup!$R$13:$R$212,V844)=0),AND(W844&lt;&gt;"",COUNTIFS(Setup!$R$13:$R$212,W844)=0),AND(X844&lt;&gt;"",COUNTIFS(Setup!$S$13:$S$212,X844)=0),AND(Y844&lt;&gt;"",COUNTIFS(Setup!$S$13:$S$212,Y844)=0),AND(Z844&lt;&gt;"",COUNTIFS(Setup!$T$13:$T$212,Z844)=0)),"Use listed categories",IF(J844="Pending","Confirm work-relatedness",IF(COUNTIFS($AI$9:$AI$1008,AI844,$C$9:$C$1008,"&lt;&gt;"&amp;C844)&gt;0,"Event dates disagree",IF(OR(AND(Q844&lt;&gt;"",OR(NOT(ISNUMBER(Q844)),Q844&lt;0)),AND(R844&lt;&gt;"",OR(NOT(ISNUMBER(R844)),R844&lt;0)),AND(S844&lt;&gt;"",OR(NOT(ISNUMBER(S844)),S844&lt;0))),"Check days / cost",IF(AND(I844="Lost time",OR(NOT(ISNUMBER(Q844)),Q844&lt;1)),"Enter lost days",IF(AND(I844="Restricted / modified work",OR(NOT(ISNUMBER(R844)),R844&lt;1)),"Enter restricted days",IF(AND(Z844="Closed",NOT(ISNUMBER(AB844))),"Enter closure date",IF(AND(ISNUMBER(AB844),OR(AB844&lt;C844,AB844&gt;TODAY())),"Check closure date","Ready"))))))))))))))</f>
        <v/>
      </c>
    </row>
    <row r="845" spans="1:37" ht="24.95" customHeight="1">
      <c r="A845" s="17"/>
      <c r="B845" s="17"/>
      <c r="C845" s="18"/>
      <c r="D845" s="19"/>
      <c r="E845" s="20"/>
      <c r="F845" s="20"/>
      <c r="G845" s="20"/>
      <c r="H845" s="20"/>
      <c r="I845" s="20"/>
      <c r="J845" s="20"/>
      <c r="K845" s="20"/>
      <c r="L845" s="20"/>
      <c r="M845" s="20"/>
      <c r="N845" s="20"/>
      <c r="O845" s="20"/>
      <c r="P845" s="20"/>
      <c r="Q845" s="21"/>
      <c r="R845" s="21"/>
      <c r="S845" s="22"/>
      <c r="T845" s="20"/>
      <c r="U845" s="20"/>
      <c r="V845" s="20"/>
      <c r="W845" s="20"/>
      <c r="X845" s="20"/>
      <c r="Y845" s="20"/>
      <c r="Z845" s="20"/>
      <c r="AA845" s="20"/>
      <c r="AB845" s="18"/>
      <c r="AC845" s="20"/>
      <c r="AD845" s="15" t="str">
        <f t="shared" si="78"/>
        <v/>
      </c>
      <c r="AE845" s="16" t="str">
        <f t="shared" si="79"/>
        <v/>
      </c>
      <c r="AF845" s="15" t="str">
        <f t="shared" si="80"/>
        <v/>
      </c>
      <c r="AG845" s="15">
        <f t="shared" si="81"/>
        <v>0</v>
      </c>
      <c r="AH845" s="15">
        <f t="shared" si="82"/>
        <v>0</v>
      </c>
      <c r="AI845" s="15" t="str">
        <f t="shared" si="83"/>
        <v/>
      </c>
      <c r="AJ845" s="15" t="str">
        <f>IF(AI845="","",IF(COUNTIFS($AI$9:AI845,AI845)=1,1,0))</f>
        <v/>
      </c>
      <c r="AK845" s="15" t="str">
        <f ca="1">IF(COUNTA(A845:AC845)=0,"",IF(OR(NOT(ISNUMBER(C845)),C845&lt;1),"Missing / invalid date",IF(A845="","Missing case ID",IF(COUNTIFS($A$9:$A$1008,A845)&gt;1,"Duplicate case ID",IF(C845&gt;TODAY(),"Future incident date",IF(OR(E845="",F845="",G845="",H845="",I845="",J845=""),"Complete required fields",IF(OR(AND(E845&lt;&gt;"",COUNTIFS(Setup!$F$13:$F$212,E845)=0),AND(F845&lt;&gt;"",COUNTIFS(Setup!$G$13:$G$212,F845)=0),AND(G845&lt;&gt;"",COUNTIFS(Setup!$H$13:$H$212,G845)=0),AND(H845&lt;&gt;"",COUNTIFS(Setup!$I$13:$I$212,H845)=0),AND(I845&lt;&gt;"",COUNTIFS(Setup!$J$13:$J$212,I845)=0),AND(J845&lt;&gt;"",COUNTIFS(Setup!$K$13:$K$212,J845)=0),AND(K845&lt;&gt;"",COUNTIFS(Setup!$L$13:$L$212,K845)=0),AND(L845&lt;&gt;"",COUNTIFS(Setup!$M$13:$M$212,L845)=0),AND(M845&lt;&gt;"",COUNTIFS(Setup!$N$13:$N$212,M845)=0),AND(N845&lt;&gt;"",COUNTIFS(Setup!$O$13:$O$212,N845)=0),AND(O845&lt;&gt;"",COUNTIFS(Setup!$P$13:$P$212,O845)=0),AND(P845&lt;&gt;"",COUNTIFS(Setup!$Q$13:$Q$212,P845)=0),AND(V845&lt;&gt;"",COUNTIFS(Setup!$R$13:$R$212,V845)=0),AND(W845&lt;&gt;"",COUNTIFS(Setup!$R$13:$R$212,W845)=0),AND(X845&lt;&gt;"",COUNTIFS(Setup!$S$13:$S$212,X845)=0),AND(Y845&lt;&gt;"",COUNTIFS(Setup!$S$13:$S$212,Y845)=0),AND(Z845&lt;&gt;"",COUNTIFS(Setup!$T$13:$T$212,Z845)=0)),"Use listed categories",IF(J845="Pending","Confirm work-relatedness",IF(COUNTIFS($AI$9:$AI$1008,AI845,$C$9:$C$1008,"&lt;&gt;"&amp;C845)&gt;0,"Event dates disagree",IF(OR(AND(Q845&lt;&gt;"",OR(NOT(ISNUMBER(Q845)),Q845&lt;0)),AND(R845&lt;&gt;"",OR(NOT(ISNUMBER(R845)),R845&lt;0)),AND(S845&lt;&gt;"",OR(NOT(ISNUMBER(S845)),S845&lt;0))),"Check days / cost",IF(AND(I845="Lost time",OR(NOT(ISNUMBER(Q845)),Q845&lt;1)),"Enter lost days",IF(AND(I845="Restricted / modified work",OR(NOT(ISNUMBER(R845)),R845&lt;1)),"Enter restricted days",IF(AND(Z845="Closed",NOT(ISNUMBER(AB845))),"Enter closure date",IF(AND(ISNUMBER(AB845),OR(AB845&lt;C845,AB845&gt;TODAY())),"Check closure date","Ready"))))))))))))))</f>
        <v/>
      </c>
    </row>
    <row r="846" spans="1:37" ht="24.95" customHeight="1">
      <c r="A846" s="23"/>
      <c r="B846" s="23"/>
      <c r="C846" s="24"/>
      <c r="D846" s="25"/>
      <c r="E846" s="26"/>
      <c r="F846" s="26"/>
      <c r="G846" s="26"/>
      <c r="H846" s="26"/>
      <c r="I846" s="26"/>
      <c r="J846" s="26"/>
      <c r="K846" s="26"/>
      <c r="L846" s="26"/>
      <c r="M846" s="26"/>
      <c r="N846" s="26"/>
      <c r="O846" s="26"/>
      <c r="P846" s="26"/>
      <c r="Q846" s="27"/>
      <c r="R846" s="27"/>
      <c r="S846" s="28"/>
      <c r="T846" s="26"/>
      <c r="U846" s="26"/>
      <c r="V846" s="26"/>
      <c r="W846" s="26"/>
      <c r="X846" s="26"/>
      <c r="Y846" s="26"/>
      <c r="Z846" s="26"/>
      <c r="AA846" s="26"/>
      <c r="AB846" s="24"/>
      <c r="AC846" s="26"/>
      <c r="AD846" s="15" t="str">
        <f t="shared" si="78"/>
        <v/>
      </c>
      <c r="AE846" s="16" t="str">
        <f t="shared" si="79"/>
        <v/>
      </c>
      <c r="AF846" s="15" t="str">
        <f t="shared" si="80"/>
        <v/>
      </c>
      <c r="AG846" s="15">
        <f t="shared" si="81"/>
        <v>0</v>
      </c>
      <c r="AH846" s="15">
        <f t="shared" si="82"/>
        <v>0</v>
      </c>
      <c r="AI846" s="15" t="str">
        <f t="shared" si="83"/>
        <v/>
      </c>
      <c r="AJ846" s="15" t="str">
        <f>IF(AI846="","",IF(COUNTIFS($AI$9:AI846,AI846)=1,1,0))</f>
        <v/>
      </c>
      <c r="AK846" s="15" t="str">
        <f ca="1">IF(COUNTA(A846:AC846)=0,"",IF(OR(NOT(ISNUMBER(C846)),C846&lt;1),"Missing / invalid date",IF(A846="","Missing case ID",IF(COUNTIFS($A$9:$A$1008,A846)&gt;1,"Duplicate case ID",IF(C846&gt;TODAY(),"Future incident date",IF(OR(E846="",F846="",G846="",H846="",I846="",J846=""),"Complete required fields",IF(OR(AND(E846&lt;&gt;"",COUNTIFS(Setup!$F$13:$F$212,E846)=0),AND(F846&lt;&gt;"",COUNTIFS(Setup!$G$13:$G$212,F846)=0),AND(G846&lt;&gt;"",COUNTIFS(Setup!$H$13:$H$212,G846)=0),AND(H846&lt;&gt;"",COUNTIFS(Setup!$I$13:$I$212,H846)=0),AND(I846&lt;&gt;"",COUNTIFS(Setup!$J$13:$J$212,I846)=0),AND(J846&lt;&gt;"",COUNTIFS(Setup!$K$13:$K$212,J846)=0),AND(K846&lt;&gt;"",COUNTIFS(Setup!$L$13:$L$212,K846)=0),AND(L846&lt;&gt;"",COUNTIFS(Setup!$M$13:$M$212,L846)=0),AND(M846&lt;&gt;"",COUNTIFS(Setup!$N$13:$N$212,M846)=0),AND(N846&lt;&gt;"",COUNTIFS(Setup!$O$13:$O$212,N846)=0),AND(O846&lt;&gt;"",COUNTIFS(Setup!$P$13:$P$212,O846)=0),AND(P846&lt;&gt;"",COUNTIFS(Setup!$Q$13:$Q$212,P846)=0),AND(V846&lt;&gt;"",COUNTIFS(Setup!$R$13:$R$212,V846)=0),AND(W846&lt;&gt;"",COUNTIFS(Setup!$R$13:$R$212,W846)=0),AND(X846&lt;&gt;"",COUNTIFS(Setup!$S$13:$S$212,X846)=0),AND(Y846&lt;&gt;"",COUNTIFS(Setup!$S$13:$S$212,Y846)=0),AND(Z846&lt;&gt;"",COUNTIFS(Setup!$T$13:$T$212,Z846)=0)),"Use listed categories",IF(J846="Pending","Confirm work-relatedness",IF(COUNTIFS($AI$9:$AI$1008,AI846,$C$9:$C$1008,"&lt;&gt;"&amp;C846)&gt;0,"Event dates disagree",IF(OR(AND(Q846&lt;&gt;"",OR(NOT(ISNUMBER(Q846)),Q846&lt;0)),AND(R846&lt;&gt;"",OR(NOT(ISNUMBER(R846)),R846&lt;0)),AND(S846&lt;&gt;"",OR(NOT(ISNUMBER(S846)),S846&lt;0))),"Check days / cost",IF(AND(I846="Lost time",OR(NOT(ISNUMBER(Q846)),Q846&lt;1)),"Enter lost days",IF(AND(I846="Restricted / modified work",OR(NOT(ISNUMBER(R846)),R846&lt;1)),"Enter restricted days",IF(AND(Z846="Closed",NOT(ISNUMBER(AB846))),"Enter closure date",IF(AND(ISNUMBER(AB846),OR(AB846&lt;C846,AB846&gt;TODAY())),"Check closure date","Ready"))))))))))))))</f>
        <v/>
      </c>
    </row>
    <row r="847" spans="1:37" ht="24.95" customHeight="1">
      <c r="A847" s="17"/>
      <c r="B847" s="17"/>
      <c r="C847" s="18"/>
      <c r="D847" s="19"/>
      <c r="E847" s="20"/>
      <c r="F847" s="20"/>
      <c r="G847" s="20"/>
      <c r="H847" s="20"/>
      <c r="I847" s="20"/>
      <c r="J847" s="20"/>
      <c r="K847" s="20"/>
      <c r="L847" s="20"/>
      <c r="M847" s="20"/>
      <c r="N847" s="20"/>
      <c r="O847" s="20"/>
      <c r="P847" s="20"/>
      <c r="Q847" s="21"/>
      <c r="R847" s="21"/>
      <c r="S847" s="22"/>
      <c r="T847" s="20"/>
      <c r="U847" s="20"/>
      <c r="V847" s="20"/>
      <c r="W847" s="20"/>
      <c r="X847" s="20"/>
      <c r="Y847" s="20"/>
      <c r="Z847" s="20"/>
      <c r="AA847" s="20"/>
      <c r="AB847" s="18"/>
      <c r="AC847" s="20"/>
      <c r="AD847" s="15" t="str">
        <f t="shared" si="78"/>
        <v/>
      </c>
      <c r="AE847" s="16" t="str">
        <f t="shared" si="79"/>
        <v/>
      </c>
      <c r="AF847" s="15" t="str">
        <f t="shared" si="80"/>
        <v/>
      </c>
      <c r="AG847" s="15">
        <f t="shared" si="81"/>
        <v>0</v>
      </c>
      <c r="AH847" s="15">
        <f t="shared" si="82"/>
        <v>0</v>
      </c>
      <c r="AI847" s="15" t="str">
        <f t="shared" si="83"/>
        <v/>
      </c>
      <c r="AJ847" s="15" t="str">
        <f>IF(AI847="","",IF(COUNTIFS($AI$9:AI847,AI847)=1,1,0))</f>
        <v/>
      </c>
      <c r="AK847" s="15" t="str">
        <f ca="1">IF(COUNTA(A847:AC847)=0,"",IF(OR(NOT(ISNUMBER(C847)),C847&lt;1),"Missing / invalid date",IF(A847="","Missing case ID",IF(COUNTIFS($A$9:$A$1008,A847)&gt;1,"Duplicate case ID",IF(C847&gt;TODAY(),"Future incident date",IF(OR(E847="",F847="",G847="",H847="",I847="",J847=""),"Complete required fields",IF(OR(AND(E847&lt;&gt;"",COUNTIFS(Setup!$F$13:$F$212,E847)=0),AND(F847&lt;&gt;"",COUNTIFS(Setup!$G$13:$G$212,F847)=0),AND(G847&lt;&gt;"",COUNTIFS(Setup!$H$13:$H$212,G847)=0),AND(H847&lt;&gt;"",COUNTIFS(Setup!$I$13:$I$212,H847)=0),AND(I847&lt;&gt;"",COUNTIFS(Setup!$J$13:$J$212,I847)=0),AND(J847&lt;&gt;"",COUNTIFS(Setup!$K$13:$K$212,J847)=0),AND(K847&lt;&gt;"",COUNTIFS(Setup!$L$13:$L$212,K847)=0),AND(L847&lt;&gt;"",COUNTIFS(Setup!$M$13:$M$212,L847)=0),AND(M847&lt;&gt;"",COUNTIFS(Setup!$N$13:$N$212,M847)=0),AND(N847&lt;&gt;"",COUNTIFS(Setup!$O$13:$O$212,N847)=0),AND(O847&lt;&gt;"",COUNTIFS(Setup!$P$13:$P$212,O847)=0),AND(P847&lt;&gt;"",COUNTIFS(Setup!$Q$13:$Q$212,P847)=0),AND(V847&lt;&gt;"",COUNTIFS(Setup!$R$13:$R$212,V847)=0),AND(W847&lt;&gt;"",COUNTIFS(Setup!$R$13:$R$212,W847)=0),AND(X847&lt;&gt;"",COUNTIFS(Setup!$S$13:$S$212,X847)=0),AND(Y847&lt;&gt;"",COUNTIFS(Setup!$S$13:$S$212,Y847)=0),AND(Z847&lt;&gt;"",COUNTIFS(Setup!$T$13:$T$212,Z847)=0)),"Use listed categories",IF(J847="Pending","Confirm work-relatedness",IF(COUNTIFS($AI$9:$AI$1008,AI847,$C$9:$C$1008,"&lt;&gt;"&amp;C847)&gt;0,"Event dates disagree",IF(OR(AND(Q847&lt;&gt;"",OR(NOT(ISNUMBER(Q847)),Q847&lt;0)),AND(R847&lt;&gt;"",OR(NOT(ISNUMBER(R847)),R847&lt;0)),AND(S847&lt;&gt;"",OR(NOT(ISNUMBER(S847)),S847&lt;0))),"Check days / cost",IF(AND(I847="Lost time",OR(NOT(ISNUMBER(Q847)),Q847&lt;1)),"Enter lost days",IF(AND(I847="Restricted / modified work",OR(NOT(ISNUMBER(R847)),R847&lt;1)),"Enter restricted days",IF(AND(Z847="Closed",NOT(ISNUMBER(AB847))),"Enter closure date",IF(AND(ISNUMBER(AB847),OR(AB847&lt;C847,AB847&gt;TODAY())),"Check closure date","Ready"))))))))))))))</f>
        <v/>
      </c>
    </row>
    <row r="848" spans="1:37" ht="24.95" customHeight="1">
      <c r="A848" s="23"/>
      <c r="B848" s="23"/>
      <c r="C848" s="24"/>
      <c r="D848" s="25"/>
      <c r="E848" s="26"/>
      <c r="F848" s="26"/>
      <c r="G848" s="26"/>
      <c r="H848" s="26"/>
      <c r="I848" s="26"/>
      <c r="J848" s="26"/>
      <c r="K848" s="26"/>
      <c r="L848" s="26"/>
      <c r="M848" s="26"/>
      <c r="N848" s="26"/>
      <c r="O848" s="26"/>
      <c r="P848" s="26"/>
      <c r="Q848" s="27"/>
      <c r="R848" s="27"/>
      <c r="S848" s="28"/>
      <c r="T848" s="26"/>
      <c r="U848" s="26"/>
      <c r="V848" s="26"/>
      <c r="W848" s="26"/>
      <c r="X848" s="26"/>
      <c r="Y848" s="26"/>
      <c r="Z848" s="26"/>
      <c r="AA848" s="26"/>
      <c r="AB848" s="24"/>
      <c r="AC848" s="26"/>
      <c r="AD848" s="15" t="str">
        <f t="shared" si="78"/>
        <v/>
      </c>
      <c r="AE848" s="16" t="str">
        <f t="shared" si="79"/>
        <v/>
      </c>
      <c r="AF848" s="15" t="str">
        <f t="shared" si="80"/>
        <v/>
      </c>
      <c r="AG848" s="15">
        <f t="shared" si="81"/>
        <v>0</v>
      </c>
      <c r="AH848" s="15">
        <f t="shared" si="82"/>
        <v>0</v>
      </c>
      <c r="AI848" s="15" t="str">
        <f t="shared" si="83"/>
        <v/>
      </c>
      <c r="AJ848" s="15" t="str">
        <f>IF(AI848="","",IF(COUNTIFS($AI$9:AI848,AI848)=1,1,0))</f>
        <v/>
      </c>
      <c r="AK848" s="15" t="str">
        <f ca="1">IF(COUNTA(A848:AC848)=0,"",IF(OR(NOT(ISNUMBER(C848)),C848&lt;1),"Missing / invalid date",IF(A848="","Missing case ID",IF(COUNTIFS($A$9:$A$1008,A848)&gt;1,"Duplicate case ID",IF(C848&gt;TODAY(),"Future incident date",IF(OR(E848="",F848="",G848="",H848="",I848="",J848=""),"Complete required fields",IF(OR(AND(E848&lt;&gt;"",COUNTIFS(Setup!$F$13:$F$212,E848)=0),AND(F848&lt;&gt;"",COUNTIFS(Setup!$G$13:$G$212,F848)=0),AND(G848&lt;&gt;"",COUNTIFS(Setup!$H$13:$H$212,G848)=0),AND(H848&lt;&gt;"",COUNTIFS(Setup!$I$13:$I$212,H848)=0),AND(I848&lt;&gt;"",COUNTIFS(Setup!$J$13:$J$212,I848)=0),AND(J848&lt;&gt;"",COUNTIFS(Setup!$K$13:$K$212,J848)=0),AND(K848&lt;&gt;"",COUNTIFS(Setup!$L$13:$L$212,K848)=0),AND(L848&lt;&gt;"",COUNTIFS(Setup!$M$13:$M$212,L848)=0),AND(M848&lt;&gt;"",COUNTIFS(Setup!$N$13:$N$212,M848)=0),AND(N848&lt;&gt;"",COUNTIFS(Setup!$O$13:$O$212,N848)=0),AND(O848&lt;&gt;"",COUNTIFS(Setup!$P$13:$P$212,O848)=0),AND(P848&lt;&gt;"",COUNTIFS(Setup!$Q$13:$Q$212,P848)=0),AND(V848&lt;&gt;"",COUNTIFS(Setup!$R$13:$R$212,V848)=0),AND(W848&lt;&gt;"",COUNTIFS(Setup!$R$13:$R$212,W848)=0),AND(X848&lt;&gt;"",COUNTIFS(Setup!$S$13:$S$212,X848)=0),AND(Y848&lt;&gt;"",COUNTIFS(Setup!$S$13:$S$212,Y848)=0),AND(Z848&lt;&gt;"",COUNTIFS(Setup!$T$13:$T$212,Z848)=0)),"Use listed categories",IF(J848="Pending","Confirm work-relatedness",IF(COUNTIFS($AI$9:$AI$1008,AI848,$C$9:$C$1008,"&lt;&gt;"&amp;C848)&gt;0,"Event dates disagree",IF(OR(AND(Q848&lt;&gt;"",OR(NOT(ISNUMBER(Q848)),Q848&lt;0)),AND(R848&lt;&gt;"",OR(NOT(ISNUMBER(R848)),R848&lt;0)),AND(S848&lt;&gt;"",OR(NOT(ISNUMBER(S848)),S848&lt;0))),"Check days / cost",IF(AND(I848="Lost time",OR(NOT(ISNUMBER(Q848)),Q848&lt;1)),"Enter lost days",IF(AND(I848="Restricted / modified work",OR(NOT(ISNUMBER(R848)),R848&lt;1)),"Enter restricted days",IF(AND(Z848="Closed",NOT(ISNUMBER(AB848))),"Enter closure date",IF(AND(ISNUMBER(AB848),OR(AB848&lt;C848,AB848&gt;TODAY())),"Check closure date","Ready"))))))))))))))</f>
        <v/>
      </c>
    </row>
    <row r="849" spans="1:37" ht="24.95" customHeight="1">
      <c r="A849" s="17"/>
      <c r="B849" s="17"/>
      <c r="C849" s="18"/>
      <c r="D849" s="19"/>
      <c r="E849" s="20"/>
      <c r="F849" s="20"/>
      <c r="G849" s="20"/>
      <c r="H849" s="20"/>
      <c r="I849" s="20"/>
      <c r="J849" s="20"/>
      <c r="K849" s="20"/>
      <c r="L849" s="20"/>
      <c r="M849" s="20"/>
      <c r="N849" s="20"/>
      <c r="O849" s="20"/>
      <c r="P849" s="20"/>
      <c r="Q849" s="21"/>
      <c r="R849" s="21"/>
      <c r="S849" s="22"/>
      <c r="T849" s="20"/>
      <c r="U849" s="20"/>
      <c r="V849" s="20"/>
      <c r="W849" s="20"/>
      <c r="X849" s="20"/>
      <c r="Y849" s="20"/>
      <c r="Z849" s="20"/>
      <c r="AA849" s="20"/>
      <c r="AB849" s="18"/>
      <c r="AC849" s="20"/>
      <c r="AD849" s="15" t="str">
        <f t="shared" si="78"/>
        <v/>
      </c>
      <c r="AE849" s="16" t="str">
        <f t="shared" si="79"/>
        <v/>
      </c>
      <c r="AF849" s="15" t="str">
        <f t="shared" si="80"/>
        <v/>
      </c>
      <c r="AG849" s="15">
        <f t="shared" si="81"/>
        <v>0</v>
      </c>
      <c r="AH849" s="15">
        <f t="shared" si="82"/>
        <v>0</v>
      </c>
      <c r="AI849" s="15" t="str">
        <f t="shared" si="83"/>
        <v/>
      </c>
      <c r="AJ849" s="15" t="str">
        <f>IF(AI849="","",IF(COUNTIFS($AI$9:AI849,AI849)=1,1,0))</f>
        <v/>
      </c>
      <c r="AK849" s="15" t="str">
        <f ca="1">IF(COUNTA(A849:AC849)=0,"",IF(OR(NOT(ISNUMBER(C849)),C849&lt;1),"Missing / invalid date",IF(A849="","Missing case ID",IF(COUNTIFS($A$9:$A$1008,A849)&gt;1,"Duplicate case ID",IF(C849&gt;TODAY(),"Future incident date",IF(OR(E849="",F849="",G849="",H849="",I849="",J849=""),"Complete required fields",IF(OR(AND(E849&lt;&gt;"",COUNTIFS(Setup!$F$13:$F$212,E849)=0),AND(F849&lt;&gt;"",COUNTIFS(Setup!$G$13:$G$212,F849)=0),AND(G849&lt;&gt;"",COUNTIFS(Setup!$H$13:$H$212,G849)=0),AND(H849&lt;&gt;"",COUNTIFS(Setup!$I$13:$I$212,H849)=0),AND(I849&lt;&gt;"",COUNTIFS(Setup!$J$13:$J$212,I849)=0),AND(J849&lt;&gt;"",COUNTIFS(Setup!$K$13:$K$212,J849)=0),AND(K849&lt;&gt;"",COUNTIFS(Setup!$L$13:$L$212,K849)=0),AND(L849&lt;&gt;"",COUNTIFS(Setup!$M$13:$M$212,L849)=0),AND(M849&lt;&gt;"",COUNTIFS(Setup!$N$13:$N$212,M849)=0),AND(N849&lt;&gt;"",COUNTIFS(Setup!$O$13:$O$212,N849)=0),AND(O849&lt;&gt;"",COUNTIFS(Setup!$P$13:$P$212,O849)=0),AND(P849&lt;&gt;"",COUNTIFS(Setup!$Q$13:$Q$212,P849)=0),AND(V849&lt;&gt;"",COUNTIFS(Setup!$R$13:$R$212,V849)=0),AND(W849&lt;&gt;"",COUNTIFS(Setup!$R$13:$R$212,W849)=0),AND(X849&lt;&gt;"",COUNTIFS(Setup!$S$13:$S$212,X849)=0),AND(Y849&lt;&gt;"",COUNTIFS(Setup!$S$13:$S$212,Y849)=0),AND(Z849&lt;&gt;"",COUNTIFS(Setup!$T$13:$T$212,Z849)=0)),"Use listed categories",IF(J849="Pending","Confirm work-relatedness",IF(COUNTIFS($AI$9:$AI$1008,AI849,$C$9:$C$1008,"&lt;&gt;"&amp;C849)&gt;0,"Event dates disagree",IF(OR(AND(Q849&lt;&gt;"",OR(NOT(ISNUMBER(Q849)),Q849&lt;0)),AND(R849&lt;&gt;"",OR(NOT(ISNUMBER(R849)),R849&lt;0)),AND(S849&lt;&gt;"",OR(NOT(ISNUMBER(S849)),S849&lt;0))),"Check days / cost",IF(AND(I849="Lost time",OR(NOT(ISNUMBER(Q849)),Q849&lt;1)),"Enter lost days",IF(AND(I849="Restricted / modified work",OR(NOT(ISNUMBER(R849)),R849&lt;1)),"Enter restricted days",IF(AND(Z849="Closed",NOT(ISNUMBER(AB849))),"Enter closure date",IF(AND(ISNUMBER(AB849),OR(AB849&lt;C849,AB849&gt;TODAY())),"Check closure date","Ready"))))))))))))))</f>
        <v/>
      </c>
    </row>
    <row r="850" spans="1:37" ht="24.95" customHeight="1">
      <c r="A850" s="23"/>
      <c r="B850" s="23"/>
      <c r="C850" s="24"/>
      <c r="D850" s="25"/>
      <c r="E850" s="26"/>
      <c r="F850" s="26"/>
      <c r="G850" s="26"/>
      <c r="H850" s="26"/>
      <c r="I850" s="26"/>
      <c r="J850" s="26"/>
      <c r="K850" s="26"/>
      <c r="L850" s="26"/>
      <c r="M850" s="26"/>
      <c r="N850" s="26"/>
      <c r="O850" s="26"/>
      <c r="P850" s="26"/>
      <c r="Q850" s="27"/>
      <c r="R850" s="27"/>
      <c r="S850" s="28"/>
      <c r="T850" s="26"/>
      <c r="U850" s="26"/>
      <c r="V850" s="26"/>
      <c r="W850" s="26"/>
      <c r="X850" s="26"/>
      <c r="Y850" s="26"/>
      <c r="Z850" s="26"/>
      <c r="AA850" s="26"/>
      <c r="AB850" s="24"/>
      <c r="AC850" s="26"/>
      <c r="AD850" s="15" t="str">
        <f t="shared" si="78"/>
        <v/>
      </c>
      <c r="AE850" s="16" t="str">
        <f t="shared" si="79"/>
        <v/>
      </c>
      <c r="AF850" s="15" t="str">
        <f t="shared" si="80"/>
        <v/>
      </c>
      <c r="AG850" s="15">
        <f t="shared" si="81"/>
        <v>0</v>
      </c>
      <c r="AH850" s="15">
        <f t="shared" si="82"/>
        <v>0</v>
      </c>
      <c r="AI850" s="15" t="str">
        <f t="shared" si="83"/>
        <v/>
      </c>
      <c r="AJ850" s="15" t="str">
        <f>IF(AI850="","",IF(COUNTIFS($AI$9:AI850,AI850)=1,1,0))</f>
        <v/>
      </c>
      <c r="AK850" s="15" t="str">
        <f ca="1">IF(COUNTA(A850:AC850)=0,"",IF(OR(NOT(ISNUMBER(C850)),C850&lt;1),"Missing / invalid date",IF(A850="","Missing case ID",IF(COUNTIFS($A$9:$A$1008,A850)&gt;1,"Duplicate case ID",IF(C850&gt;TODAY(),"Future incident date",IF(OR(E850="",F850="",G850="",H850="",I850="",J850=""),"Complete required fields",IF(OR(AND(E850&lt;&gt;"",COUNTIFS(Setup!$F$13:$F$212,E850)=0),AND(F850&lt;&gt;"",COUNTIFS(Setup!$G$13:$G$212,F850)=0),AND(G850&lt;&gt;"",COUNTIFS(Setup!$H$13:$H$212,G850)=0),AND(H850&lt;&gt;"",COUNTIFS(Setup!$I$13:$I$212,H850)=0),AND(I850&lt;&gt;"",COUNTIFS(Setup!$J$13:$J$212,I850)=0),AND(J850&lt;&gt;"",COUNTIFS(Setup!$K$13:$K$212,J850)=0),AND(K850&lt;&gt;"",COUNTIFS(Setup!$L$13:$L$212,K850)=0),AND(L850&lt;&gt;"",COUNTIFS(Setup!$M$13:$M$212,L850)=0),AND(M850&lt;&gt;"",COUNTIFS(Setup!$N$13:$N$212,M850)=0),AND(N850&lt;&gt;"",COUNTIFS(Setup!$O$13:$O$212,N850)=0),AND(O850&lt;&gt;"",COUNTIFS(Setup!$P$13:$P$212,O850)=0),AND(P850&lt;&gt;"",COUNTIFS(Setup!$Q$13:$Q$212,P850)=0),AND(V850&lt;&gt;"",COUNTIFS(Setup!$R$13:$R$212,V850)=0),AND(W850&lt;&gt;"",COUNTIFS(Setup!$R$13:$R$212,W850)=0),AND(X850&lt;&gt;"",COUNTIFS(Setup!$S$13:$S$212,X850)=0),AND(Y850&lt;&gt;"",COUNTIFS(Setup!$S$13:$S$212,Y850)=0),AND(Z850&lt;&gt;"",COUNTIFS(Setup!$T$13:$T$212,Z850)=0)),"Use listed categories",IF(J850="Pending","Confirm work-relatedness",IF(COUNTIFS($AI$9:$AI$1008,AI850,$C$9:$C$1008,"&lt;&gt;"&amp;C850)&gt;0,"Event dates disagree",IF(OR(AND(Q850&lt;&gt;"",OR(NOT(ISNUMBER(Q850)),Q850&lt;0)),AND(R850&lt;&gt;"",OR(NOT(ISNUMBER(R850)),R850&lt;0)),AND(S850&lt;&gt;"",OR(NOT(ISNUMBER(S850)),S850&lt;0))),"Check days / cost",IF(AND(I850="Lost time",OR(NOT(ISNUMBER(Q850)),Q850&lt;1)),"Enter lost days",IF(AND(I850="Restricted / modified work",OR(NOT(ISNUMBER(R850)),R850&lt;1)),"Enter restricted days",IF(AND(Z850="Closed",NOT(ISNUMBER(AB850))),"Enter closure date",IF(AND(ISNUMBER(AB850),OR(AB850&lt;C850,AB850&gt;TODAY())),"Check closure date","Ready"))))))))))))))</f>
        <v/>
      </c>
    </row>
    <row r="851" spans="1:37" ht="24.95" customHeight="1">
      <c r="A851" s="17"/>
      <c r="B851" s="17"/>
      <c r="C851" s="18"/>
      <c r="D851" s="19"/>
      <c r="E851" s="20"/>
      <c r="F851" s="20"/>
      <c r="G851" s="20"/>
      <c r="H851" s="20"/>
      <c r="I851" s="20"/>
      <c r="J851" s="20"/>
      <c r="K851" s="20"/>
      <c r="L851" s="20"/>
      <c r="M851" s="20"/>
      <c r="N851" s="20"/>
      <c r="O851" s="20"/>
      <c r="P851" s="20"/>
      <c r="Q851" s="21"/>
      <c r="R851" s="21"/>
      <c r="S851" s="22"/>
      <c r="T851" s="20"/>
      <c r="U851" s="20"/>
      <c r="V851" s="20"/>
      <c r="W851" s="20"/>
      <c r="X851" s="20"/>
      <c r="Y851" s="20"/>
      <c r="Z851" s="20"/>
      <c r="AA851" s="20"/>
      <c r="AB851" s="18"/>
      <c r="AC851" s="20"/>
      <c r="AD851" s="15" t="str">
        <f t="shared" si="78"/>
        <v/>
      </c>
      <c r="AE851" s="16" t="str">
        <f t="shared" si="79"/>
        <v/>
      </c>
      <c r="AF851" s="15" t="str">
        <f t="shared" si="80"/>
        <v/>
      </c>
      <c r="AG851" s="15">
        <f t="shared" si="81"/>
        <v>0</v>
      </c>
      <c r="AH851" s="15">
        <f t="shared" si="82"/>
        <v>0</v>
      </c>
      <c r="AI851" s="15" t="str">
        <f t="shared" si="83"/>
        <v/>
      </c>
      <c r="AJ851" s="15" t="str">
        <f>IF(AI851="","",IF(COUNTIFS($AI$9:AI851,AI851)=1,1,0))</f>
        <v/>
      </c>
      <c r="AK851" s="15" t="str">
        <f ca="1">IF(COUNTA(A851:AC851)=0,"",IF(OR(NOT(ISNUMBER(C851)),C851&lt;1),"Missing / invalid date",IF(A851="","Missing case ID",IF(COUNTIFS($A$9:$A$1008,A851)&gt;1,"Duplicate case ID",IF(C851&gt;TODAY(),"Future incident date",IF(OR(E851="",F851="",G851="",H851="",I851="",J851=""),"Complete required fields",IF(OR(AND(E851&lt;&gt;"",COUNTIFS(Setup!$F$13:$F$212,E851)=0),AND(F851&lt;&gt;"",COUNTIFS(Setup!$G$13:$G$212,F851)=0),AND(G851&lt;&gt;"",COUNTIFS(Setup!$H$13:$H$212,G851)=0),AND(H851&lt;&gt;"",COUNTIFS(Setup!$I$13:$I$212,H851)=0),AND(I851&lt;&gt;"",COUNTIFS(Setup!$J$13:$J$212,I851)=0),AND(J851&lt;&gt;"",COUNTIFS(Setup!$K$13:$K$212,J851)=0),AND(K851&lt;&gt;"",COUNTIFS(Setup!$L$13:$L$212,K851)=0),AND(L851&lt;&gt;"",COUNTIFS(Setup!$M$13:$M$212,L851)=0),AND(M851&lt;&gt;"",COUNTIFS(Setup!$N$13:$N$212,M851)=0),AND(N851&lt;&gt;"",COUNTIFS(Setup!$O$13:$O$212,N851)=0),AND(O851&lt;&gt;"",COUNTIFS(Setup!$P$13:$P$212,O851)=0),AND(P851&lt;&gt;"",COUNTIFS(Setup!$Q$13:$Q$212,P851)=0),AND(V851&lt;&gt;"",COUNTIFS(Setup!$R$13:$R$212,V851)=0),AND(W851&lt;&gt;"",COUNTIFS(Setup!$R$13:$R$212,W851)=0),AND(X851&lt;&gt;"",COUNTIFS(Setup!$S$13:$S$212,X851)=0),AND(Y851&lt;&gt;"",COUNTIFS(Setup!$S$13:$S$212,Y851)=0),AND(Z851&lt;&gt;"",COUNTIFS(Setup!$T$13:$T$212,Z851)=0)),"Use listed categories",IF(J851="Pending","Confirm work-relatedness",IF(COUNTIFS($AI$9:$AI$1008,AI851,$C$9:$C$1008,"&lt;&gt;"&amp;C851)&gt;0,"Event dates disagree",IF(OR(AND(Q851&lt;&gt;"",OR(NOT(ISNUMBER(Q851)),Q851&lt;0)),AND(R851&lt;&gt;"",OR(NOT(ISNUMBER(R851)),R851&lt;0)),AND(S851&lt;&gt;"",OR(NOT(ISNUMBER(S851)),S851&lt;0))),"Check days / cost",IF(AND(I851="Lost time",OR(NOT(ISNUMBER(Q851)),Q851&lt;1)),"Enter lost days",IF(AND(I851="Restricted / modified work",OR(NOT(ISNUMBER(R851)),R851&lt;1)),"Enter restricted days",IF(AND(Z851="Closed",NOT(ISNUMBER(AB851))),"Enter closure date",IF(AND(ISNUMBER(AB851),OR(AB851&lt;C851,AB851&gt;TODAY())),"Check closure date","Ready"))))))))))))))</f>
        <v/>
      </c>
    </row>
    <row r="852" spans="1:37" ht="24.95" customHeight="1">
      <c r="A852" s="23"/>
      <c r="B852" s="23"/>
      <c r="C852" s="24"/>
      <c r="D852" s="25"/>
      <c r="E852" s="26"/>
      <c r="F852" s="26"/>
      <c r="G852" s="26"/>
      <c r="H852" s="26"/>
      <c r="I852" s="26"/>
      <c r="J852" s="26"/>
      <c r="K852" s="26"/>
      <c r="L852" s="26"/>
      <c r="M852" s="26"/>
      <c r="N852" s="26"/>
      <c r="O852" s="26"/>
      <c r="P852" s="26"/>
      <c r="Q852" s="27"/>
      <c r="R852" s="27"/>
      <c r="S852" s="28"/>
      <c r="T852" s="26"/>
      <c r="U852" s="26"/>
      <c r="V852" s="26"/>
      <c r="W852" s="26"/>
      <c r="X852" s="26"/>
      <c r="Y852" s="26"/>
      <c r="Z852" s="26"/>
      <c r="AA852" s="26"/>
      <c r="AB852" s="24"/>
      <c r="AC852" s="26"/>
      <c r="AD852" s="15" t="str">
        <f t="shared" si="78"/>
        <v/>
      </c>
      <c r="AE852" s="16" t="str">
        <f t="shared" si="79"/>
        <v/>
      </c>
      <c r="AF852" s="15" t="str">
        <f t="shared" si="80"/>
        <v/>
      </c>
      <c r="AG852" s="15">
        <f t="shared" si="81"/>
        <v>0</v>
      </c>
      <c r="AH852" s="15">
        <f t="shared" si="82"/>
        <v>0</v>
      </c>
      <c r="AI852" s="15" t="str">
        <f t="shared" si="83"/>
        <v/>
      </c>
      <c r="AJ852" s="15" t="str">
        <f>IF(AI852="","",IF(COUNTIFS($AI$9:AI852,AI852)=1,1,0))</f>
        <v/>
      </c>
      <c r="AK852" s="15" t="str">
        <f ca="1">IF(COUNTA(A852:AC852)=0,"",IF(OR(NOT(ISNUMBER(C852)),C852&lt;1),"Missing / invalid date",IF(A852="","Missing case ID",IF(COUNTIFS($A$9:$A$1008,A852)&gt;1,"Duplicate case ID",IF(C852&gt;TODAY(),"Future incident date",IF(OR(E852="",F852="",G852="",H852="",I852="",J852=""),"Complete required fields",IF(OR(AND(E852&lt;&gt;"",COUNTIFS(Setup!$F$13:$F$212,E852)=0),AND(F852&lt;&gt;"",COUNTIFS(Setup!$G$13:$G$212,F852)=0),AND(G852&lt;&gt;"",COUNTIFS(Setup!$H$13:$H$212,G852)=0),AND(H852&lt;&gt;"",COUNTIFS(Setup!$I$13:$I$212,H852)=0),AND(I852&lt;&gt;"",COUNTIFS(Setup!$J$13:$J$212,I852)=0),AND(J852&lt;&gt;"",COUNTIFS(Setup!$K$13:$K$212,J852)=0),AND(K852&lt;&gt;"",COUNTIFS(Setup!$L$13:$L$212,K852)=0),AND(L852&lt;&gt;"",COUNTIFS(Setup!$M$13:$M$212,L852)=0),AND(M852&lt;&gt;"",COUNTIFS(Setup!$N$13:$N$212,M852)=0),AND(N852&lt;&gt;"",COUNTIFS(Setup!$O$13:$O$212,N852)=0),AND(O852&lt;&gt;"",COUNTIFS(Setup!$P$13:$P$212,O852)=0),AND(P852&lt;&gt;"",COUNTIFS(Setup!$Q$13:$Q$212,P852)=0),AND(V852&lt;&gt;"",COUNTIFS(Setup!$R$13:$R$212,V852)=0),AND(W852&lt;&gt;"",COUNTIFS(Setup!$R$13:$R$212,W852)=0),AND(X852&lt;&gt;"",COUNTIFS(Setup!$S$13:$S$212,X852)=0),AND(Y852&lt;&gt;"",COUNTIFS(Setup!$S$13:$S$212,Y852)=0),AND(Z852&lt;&gt;"",COUNTIFS(Setup!$T$13:$T$212,Z852)=0)),"Use listed categories",IF(J852="Pending","Confirm work-relatedness",IF(COUNTIFS($AI$9:$AI$1008,AI852,$C$9:$C$1008,"&lt;&gt;"&amp;C852)&gt;0,"Event dates disagree",IF(OR(AND(Q852&lt;&gt;"",OR(NOT(ISNUMBER(Q852)),Q852&lt;0)),AND(R852&lt;&gt;"",OR(NOT(ISNUMBER(R852)),R852&lt;0)),AND(S852&lt;&gt;"",OR(NOT(ISNUMBER(S852)),S852&lt;0))),"Check days / cost",IF(AND(I852="Lost time",OR(NOT(ISNUMBER(Q852)),Q852&lt;1)),"Enter lost days",IF(AND(I852="Restricted / modified work",OR(NOT(ISNUMBER(R852)),R852&lt;1)),"Enter restricted days",IF(AND(Z852="Closed",NOT(ISNUMBER(AB852))),"Enter closure date",IF(AND(ISNUMBER(AB852),OR(AB852&lt;C852,AB852&gt;TODAY())),"Check closure date","Ready"))))))))))))))</f>
        <v/>
      </c>
    </row>
    <row r="853" spans="1:37" ht="24.95" customHeight="1">
      <c r="A853" s="17"/>
      <c r="B853" s="17"/>
      <c r="C853" s="18"/>
      <c r="D853" s="19"/>
      <c r="E853" s="20"/>
      <c r="F853" s="20"/>
      <c r="G853" s="20"/>
      <c r="H853" s="20"/>
      <c r="I853" s="20"/>
      <c r="J853" s="20"/>
      <c r="K853" s="20"/>
      <c r="L853" s="20"/>
      <c r="M853" s="20"/>
      <c r="N853" s="20"/>
      <c r="O853" s="20"/>
      <c r="P853" s="20"/>
      <c r="Q853" s="21"/>
      <c r="R853" s="21"/>
      <c r="S853" s="22"/>
      <c r="T853" s="20"/>
      <c r="U853" s="20"/>
      <c r="V853" s="20"/>
      <c r="W853" s="20"/>
      <c r="X853" s="20"/>
      <c r="Y853" s="20"/>
      <c r="Z853" s="20"/>
      <c r="AA853" s="20"/>
      <c r="AB853" s="18"/>
      <c r="AC853" s="20"/>
      <c r="AD853" s="15" t="str">
        <f t="shared" si="78"/>
        <v/>
      </c>
      <c r="AE853" s="16" t="str">
        <f t="shared" si="79"/>
        <v/>
      </c>
      <c r="AF853" s="15" t="str">
        <f t="shared" si="80"/>
        <v/>
      </c>
      <c r="AG853" s="15">
        <f t="shared" si="81"/>
        <v>0</v>
      </c>
      <c r="AH853" s="15">
        <f t="shared" si="82"/>
        <v>0</v>
      </c>
      <c r="AI853" s="15" t="str">
        <f t="shared" si="83"/>
        <v/>
      </c>
      <c r="AJ853" s="15" t="str">
        <f>IF(AI853="","",IF(COUNTIFS($AI$9:AI853,AI853)=1,1,0))</f>
        <v/>
      </c>
      <c r="AK853" s="15" t="str">
        <f ca="1">IF(COUNTA(A853:AC853)=0,"",IF(OR(NOT(ISNUMBER(C853)),C853&lt;1),"Missing / invalid date",IF(A853="","Missing case ID",IF(COUNTIFS($A$9:$A$1008,A853)&gt;1,"Duplicate case ID",IF(C853&gt;TODAY(),"Future incident date",IF(OR(E853="",F853="",G853="",H853="",I853="",J853=""),"Complete required fields",IF(OR(AND(E853&lt;&gt;"",COUNTIFS(Setup!$F$13:$F$212,E853)=0),AND(F853&lt;&gt;"",COUNTIFS(Setup!$G$13:$G$212,F853)=0),AND(G853&lt;&gt;"",COUNTIFS(Setup!$H$13:$H$212,G853)=0),AND(H853&lt;&gt;"",COUNTIFS(Setup!$I$13:$I$212,H853)=0),AND(I853&lt;&gt;"",COUNTIFS(Setup!$J$13:$J$212,I853)=0),AND(J853&lt;&gt;"",COUNTIFS(Setup!$K$13:$K$212,J853)=0),AND(K853&lt;&gt;"",COUNTIFS(Setup!$L$13:$L$212,K853)=0),AND(L853&lt;&gt;"",COUNTIFS(Setup!$M$13:$M$212,L853)=0),AND(M853&lt;&gt;"",COUNTIFS(Setup!$N$13:$N$212,M853)=0),AND(N853&lt;&gt;"",COUNTIFS(Setup!$O$13:$O$212,N853)=0),AND(O853&lt;&gt;"",COUNTIFS(Setup!$P$13:$P$212,O853)=0),AND(P853&lt;&gt;"",COUNTIFS(Setup!$Q$13:$Q$212,P853)=0),AND(V853&lt;&gt;"",COUNTIFS(Setup!$R$13:$R$212,V853)=0),AND(W853&lt;&gt;"",COUNTIFS(Setup!$R$13:$R$212,W853)=0),AND(X853&lt;&gt;"",COUNTIFS(Setup!$S$13:$S$212,X853)=0),AND(Y853&lt;&gt;"",COUNTIFS(Setup!$S$13:$S$212,Y853)=0),AND(Z853&lt;&gt;"",COUNTIFS(Setup!$T$13:$T$212,Z853)=0)),"Use listed categories",IF(J853="Pending","Confirm work-relatedness",IF(COUNTIFS($AI$9:$AI$1008,AI853,$C$9:$C$1008,"&lt;&gt;"&amp;C853)&gt;0,"Event dates disagree",IF(OR(AND(Q853&lt;&gt;"",OR(NOT(ISNUMBER(Q853)),Q853&lt;0)),AND(R853&lt;&gt;"",OR(NOT(ISNUMBER(R853)),R853&lt;0)),AND(S853&lt;&gt;"",OR(NOT(ISNUMBER(S853)),S853&lt;0))),"Check days / cost",IF(AND(I853="Lost time",OR(NOT(ISNUMBER(Q853)),Q853&lt;1)),"Enter lost days",IF(AND(I853="Restricted / modified work",OR(NOT(ISNUMBER(R853)),R853&lt;1)),"Enter restricted days",IF(AND(Z853="Closed",NOT(ISNUMBER(AB853))),"Enter closure date",IF(AND(ISNUMBER(AB853),OR(AB853&lt;C853,AB853&gt;TODAY())),"Check closure date","Ready"))))))))))))))</f>
        <v/>
      </c>
    </row>
    <row r="854" spans="1:37" ht="24.95" customHeight="1">
      <c r="A854" s="23"/>
      <c r="B854" s="23"/>
      <c r="C854" s="24"/>
      <c r="D854" s="25"/>
      <c r="E854" s="26"/>
      <c r="F854" s="26"/>
      <c r="G854" s="26"/>
      <c r="H854" s="26"/>
      <c r="I854" s="26"/>
      <c r="J854" s="26"/>
      <c r="K854" s="26"/>
      <c r="L854" s="26"/>
      <c r="M854" s="26"/>
      <c r="N854" s="26"/>
      <c r="O854" s="26"/>
      <c r="P854" s="26"/>
      <c r="Q854" s="27"/>
      <c r="R854" s="27"/>
      <c r="S854" s="28"/>
      <c r="T854" s="26"/>
      <c r="U854" s="26"/>
      <c r="V854" s="26"/>
      <c r="W854" s="26"/>
      <c r="X854" s="26"/>
      <c r="Y854" s="26"/>
      <c r="Z854" s="26"/>
      <c r="AA854" s="26"/>
      <c r="AB854" s="24"/>
      <c r="AC854" s="26"/>
      <c r="AD854" s="15" t="str">
        <f t="shared" si="78"/>
        <v/>
      </c>
      <c r="AE854" s="16" t="str">
        <f t="shared" si="79"/>
        <v/>
      </c>
      <c r="AF854" s="15" t="str">
        <f t="shared" si="80"/>
        <v/>
      </c>
      <c r="AG854" s="15">
        <f t="shared" si="81"/>
        <v>0</v>
      </c>
      <c r="AH854" s="15">
        <f t="shared" si="82"/>
        <v>0</v>
      </c>
      <c r="AI854" s="15" t="str">
        <f t="shared" si="83"/>
        <v/>
      </c>
      <c r="AJ854" s="15" t="str">
        <f>IF(AI854="","",IF(COUNTIFS($AI$9:AI854,AI854)=1,1,0))</f>
        <v/>
      </c>
      <c r="AK854" s="15" t="str">
        <f ca="1">IF(COUNTA(A854:AC854)=0,"",IF(OR(NOT(ISNUMBER(C854)),C854&lt;1),"Missing / invalid date",IF(A854="","Missing case ID",IF(COUNTIFS($A$9:$A$1008,A854)&gt;1,"Duplicate case ID",IF(C854&gt;TODAY(),"Future incident date",IF(OR(E854="",F854="",G854="",H854="",I854="",J854=""),"Complete required fields",IF(OR(AND(E854&lt;&gt;"",COUNTIFS(Setup!$F$13:$F$212,E854)=0),AND(F854&lt;&gt;"",COUNTIFS(Setup!$G$13:$G$212,F854)=0),AND(G854&lt;&gt;"",COUNTIFS(Setup!$H$13:$H$212,G854)=0),AND(H854&lt;&gt;"",COUNTIFS(Setup!$I$13:$I$212,H854)=0),AND(I854&lt;&gt;"",COUNTIFS(Setup!$J$13:$J$212,I854)=0),AND(J854&lt;&gt;"",COUNTIFS(Setup!$K$13:$K$212,J854)=0),AND(K854&lt;&gt;"",COUNTIFS(Setup!$L$13:$L$212,K854)=0),AND(L854&lt;&gt;"",COUNTIFS(Setup!$M$13:$M$212,L854)=0),AND(M854&lt;&gt;"",COUNTIFS(Setup!$N$13:$N$212,M854)=0),AND(N854&lt;&gt;"",COUNTIFS(Setup!$O$13:$O$212,N854)=0),AND(O854&lt;&gt;"",COUNTIFS(Setup!$P$13:$P$212,O854)=0),AND(P854&lt;&gt;"",COUNTIFS(Setup!$Q$13:$Q$212,P854)=0),AND(V854&lt;&gt;"",COUNTIFS(Setup!$R$13:$R$212,V854)=0),AND(W854&lt;&gt;"",COUNTIFS(Setup!$R$13:$R$212,W854)=0),AND(X854&lt;&gt;"",COUNTIFS(Setup!$S$13:$S$212,X854)=0),AND(Y854&lt;&gt;"",COUNTIFS(Setup!$S$13:$S$212,Y854)=0),AND(Z854&lt;&gt;"",COUNTIFS(Setup!$T$13:$T$212,Z854)=0)),"Use listed categories",IF(J854="Pending","Confirm work-relatedness",IF(COUNTIFS($AI$9:$AI$1008,AI854,$C$9:$C$1008,"&lt;&gt;"&amp;C854)&gt;0,"Event dates disagree",IF(OR(AND(Q854&lt;&gt;"",OR(NOT(ISNUMBER(Q854)),Q854&lt;0)),AND(R854&lt;&gt;"",OR(NOT(ISNUMBER(R854)),R854&lt;0)),AND(S854&lt;&gt;"",OR(NOT(ISNUMBER(S854)),S854&lt;0))),"Check days / cost",IF(AND(I854="Lost time",OR(NOT(ISNUMBER(Q854)),Q854&lt;1)),"Enter lost days",IF(AND(I854="Restricted / modified work",OR(NOT(ISNUMBER(R854)),R854&lt;1)),"Enter restricted days",IF(AND(Z854="Closed",NOT(ISNUMBER(AB854))),"Enter closure date",IF(AND(ISNUMBER(AB854),OR(AB854&lt;C854,AB854&gt;TODAY())),"Check closure date","Ready"))))))))))))))</f>
        <v/>
      </c>
    </row>
    <row r="855" spans="1:37" ht="24.95" customHeight="1">
      <c r="A855" s="17"/>
      <c r="B855" s="17"/>
      <c r="C855" s="18"/>
      <c r="D855" s="19"/>
      <c r="E855" s="20"/>
      <c r="F855" s="20"/>
      <c r="G855" s="20"/>
      <c r="H855" s="20"/>
      <c r="I855" s="20"/>
      <c r="J855" s="20"/>
      <c r="K855" s="20"/>
      <c r="L855" s="20"/>
      <c r="M855" s="20"/>
      <c r="N855" s="20"/>
      <c r="O855" s="20"/>
      <c r="P855" s="20"/>
      <c r="Q855" s="21"/>
      <c r="R855" s="21"/>
      <c r="S855" s="22"/>
      <c r="T855" s="20"/>
      <c r="U855" s="20"/>
      <c r="V855" s="20"/>
      <c r="W855" s="20"/>
      <c r="X855" s="20"/>
      <c r="Y855" s="20"/>
      <c r="Z855" s="20"/>
      <c r="AA855" s="20"/>
      <c r="AB855" s="18"/>
      <c r="AC855" s="20"/>
      <c r="AD855" s="15" t="str">
        <f t="shared" si="78"/>
        <v/>
      </c>
      <c r="AE855" s="16" t="str">
        <f t="shared" si="79"/>
        <v/>
      </c>
      <c r="AF855" s="15" t="str">
        <f t="shared" si="80"/>
        <v/>
      </c>
      <c r="AG855" s="15">
        <f t="shared" si="81"/>
        <v>0</v>
      </c>
      <c r="AH855" s="15">
        <f t="shared" si="82"/>
        <v>0</v>
      </c>
      <c r="AI855" s="15" t="str">
        <f t="shared" si="83"/>
        <v/>
      </c>
      <c r="AJ855" s="15" t="str">
        <f>IF(AI855="","",IF(COUNTIFS($AI$9:AI855,AI855)=1,1,0))</f>
        <v/>
      </c>
      <c r="AK855" s="15" t="str">
        <f ca="1">IF(COUNTA(A855:AC855)=0,"",IF(OR(NOT(ISNUMBER(C855)),C855&lt;1),"Missing / invalid date",IF(A855="","Missing case ID",IF(COUNTIFS($A$9:$A$1008,A855)&gt;1,"Duplicate case ID",IF(C855&gt;TODAY(),"Future incident date",IF(OR(E855="",F855="",G855="",H855="",I855="",J855=""),"Complete required fields",IF(OR(AND(E855&lt;&gt;"",COUNTIFS(Setup!$F$13:$F$212,E855)=0),AND(F855&lt;&gt;"",COUNTIFS(Setup!$G$13:$G$212,F855)=0),AND(G855&lt;&gt;"",COUNTIFS(Setup!$H$13:$H$212,G855)=0),AND(H855&lt;&gt;"",COUNTIFS(Setup!$I$13:$I$212,H855)=0),AND(I855&lt;&gt;"",COUNTIFS(Setup!$J$13:$J$212,I855)=0),AND(J855&lt;&gt;"",COUNTIFS(Setup!$K$13:$K$212,J855)=0),AND(K855&lt;&gt;"",COUNTIFS(Setup!$L$13:$L$212,K855)=0),AND(L855&lt;&gt;"",COUNTIFS(Setup!$M$13:$M$212,L855)=0),AND(M855&lt;&gt;"",COUNTIFS(Setup!$N$13:$N$212,M855)=0),AND(N855&lt;&gt;"",COUNTIFS(Setup!$O$13:$O$212,N855)=0),AND(O855&lt;&gt;"",COUNTIFS(Setup!$P$13:$P$212,O855)=0),AND(P855&lt;&gt;"",COUNTIFS(Setup!$Q$13:$Q$212,P855)=0),AND(V855&lt;&gt;"",COUNTIFS(Setup!$R$13:$R$212,V855)=0),AND(W855&lt;&gt;"",COUNTIFS(Setup!$R$13:$R$212,W855)=0),AND(X855&lt;&gt;"",COUNTIFS(Setup!$S$13:$S$212,X855)=0),AND(Y855&lt;&gt;"",COUNTIFS(Setup!$S$13:$S$212,Y855)=0),AND(Z855&lt;&gt;"",COUNTIFS(Setup!$T$13:$T$212,Z855)=0)),"Use listed categories",IF(J855="Pending","Confirm work-relatedness",IF(COUNTIFS($AI$9:$AI$1008,AI855,$C$9:$C$1008,"&lt;&gt;"&amp;C855)&gt;0,"Event dates disagree",IF(OR(AND(Q855&lt;&gt;"",OR(NOT(ISNUMBER(Q855)),Q855&lt;0)),AND(R855&lt;&gt;"",OR(NOT(ISNUMBER(R855)),R855&lt;0)),AND(S855&lt;&gt;"",OR(NOT(ISNUMBER(S855)),S855&lt;0))),"Check days / cost",IF(AND(I855="Lost time",OR(NOT(ISNUMBER(Q855)),Q855&lt;1)),"Enter lost days",IF(AND(I855="Restricted / modified work",OR(NOT(ISNUMBER(R855)),R855&lt;1)),"Enter restricted days",IF(AND(Z855="Closed",NOT(ISNUMBER(AB855))),"Enter closure date",IF(AND(ISNUMBER(AB855),OR(AB855&lt;C855,AB855&gt;TODAY())),"Check closure date","Ready"))))))))))))))</f>
        <v/>
      </c>
    </row>
    <row r="856" spans="1:37" ht="24.95" customHeight="1">
      <c r="A856" s="23"/>
      <c r="B856" s="23"/>
      <c r="C856" s="24"/>
      <c r="D856" s="25"/>
      <c r="E856" s="26"/>
      <c r="F856" s="26"/>
      <c r="G856" s="26"/>
      <c r="H856" s="26"/>
      <c r="I856" s="26"/>
      <c r="J856" s="26"/>
      <c r="K856" s="26"/>
      <c r="L856" s="26"/>
      <c r="M856" s="26"/>
      <c r="N856" s="26"/>
      <c r="O856" s="26"/>
      <c r="P856" s="26"/>
      <c r="Q856" s="27"/>
      <c r="R856" s="27"/>
      <c r="S856" s="28"/>
      <c r="T856" s="26"/>
      <c r="U856" s="26"/>
      <c r="V856" s="26"/>
      <c r="W856" s="26"/>
      <c r="X856" s="26"/>
      <c r="Y856" s="26"/>
      <c r="Z856" s="26"/>
      <c r="AA856" s="26"/>
      <c r="AB856" s="24"/>
      <c r="AC856" s="26"/>
      <c r="AD856" s="15" t="str">
        <f t="shared" si="78"/>
        <v/>
      </c>
      <c r="AE856" s="16" t="str">
        <f t="shared" si="79"/>
        <v/>
      </c>
      <c r="AF856" s="15" t="str">
        <f t="shared" si="80"/>
        <v/>
      </c>
      <c r="AG856" s="15">
        <f t="shared" si="81"/>
        <v>0</v>
      </c>
      <c r="AH856" s="15">
        <f t="shared" si="82"/>
        <v>0</v>
      </c>
      <c r="AI856" s="15" t="str">
        <f t="shared" si="83"/>
        <v/>
      </c>
      <c r="AJ856" s="15" t="str">
        <f>IF(AI856="","",IF(COUNTIFS($AI$9:AI856,AI856)=1,1,0))</f>
        <v/>
      </c>
      <c r="AK856" s="15" t="str">
        <f ca="1">IF(COUNTA(A856:AC856)=0,"",IF(OR(NOT(ISNUMBER(C856)),C856&lt;1),"Missing / invalid date",IF(A856="","Missing case ID",IF(COUNTIFS($A$9:$A$1008,A856)&gt;1,"Duplicate case ID",IF(C856&gt;TODAY(),"Future incident date",IF(OR(E856="",F856="",G856="",H856="",I856="",J856=""),"Complete required fields",IF(OR(AND(E856&lt;&gt;"",COUNTIFS(Setup!$F$13:$F$212,E856)=0),AND(F856&lt;&gt;"",COUNTIFS(Setup!$G$13:$G$212,F856)=0),AND(G856&lt;&gt;"",COUNTIFS(Setup!$H$13:$H$212,G856)=0),AND(H856&lt;&gt;"",COUNTIFS(Setup!$I$13:$I$212,H856)=0),AND(I856&lt;&gt;"",COUNTIFS(Setup!$J$13:$J$212,I856)=0),AND(J856&lt;&gt;"",COUNTIFS(Setup!$K$13:$K$212,J856)=0),AND(K856&lt;&gt;"",COUNTIFS(Setup!$L$13:$L$212,K856)=0),AND(L856&lt;&gt;"",COUNTIFS(Setup!$M$13:$M$212,L856)=0),AND(M856&lt;&gt;"",COUNTIFS(Setup!$N$13:$N$212,M856)=0),AND(N856&lt;&gt;"",COUNTIFS(Setup!$O$13:$O$212,N856)=0),AND(O856&lt;&gt;"",COUNTIFS(Setup!$P$13:$P$212,O856)=0),AND(P856&lt;&gt;"",COUNTIFS(Setup!$Q$13:$Q$212,P856)=0),AND(V856&lt;&gt;"",COUNTIFS(Setup!$R$13:$R$212,V856)=0),AND(W856&lt;&gt;"",COUNTIFS(Setup!$R$13:$R$212,W856)=0),AND(X856&lt;&gt;"",COUNTIFS(Setup!$S$13:$S$212,X856)=0),AND(Y856&lt;&gt;"",COUNTIFS(Setup!$S$13:$S$212,Y856)=0),AND(Z856&lt;&gt;"",COUNTIFS(Setup!$T$13:$T$212,Z856)=0)),"Use listed categories",IF(J856="Pending","Confirm work-relatedness",IF(COUNTIFS($AI$9:$AI$1008,AI856,$C$9:$C$1008,"&lt;&gt;"&amp;C856)&gt;0,"Event dates disagree",IF(OR(AND(Q856&lt;&gt;"",OR(NOT(ISNUMBER(Q856)),Q856&lt;0)),AND(R856&lt;&gt;"",OR(NOT(ISNUMBER(R856)),R856&lt;0)),AND(S856&lt;&gt;"",OR(NOT(ISNUMBER(S856)),S856&lt;0))),"Check days / cost",IF(AND(I856="Lost time",OR(NOT(ISNUMBER(Q856)),Q856&lt;1)),"Enter lost days",IF(AND(I856="Restricted / modified work",OR(NOT(ISNUMBER(R856)),R856&lt;1)),"Enter restricted days",IF(AND(Z856="Closed",NOT(ISNUMBER(AB856))),"Enter closure date",IF(AND(ISNUMBER(AB856),OR(AB856&lt;C856,AB856&gt;TODAY())),"Check closure date","Ready"))))))))))))))</f>
        <v/>
      </c>
    </row>
    <row r="857" spans="1:37" ht="24.95" customHeight="1">
      <c r="A857" s="17"/>
      <c r="B857" s="17"/>
      <c r="C857" s="18"/>
      <c r="D857" s="19"/>
      <c r="E857" s="20"/>
      <c r="F857" s="20"/>
      <c r="G857" s="20"/>
      <c r="H857" s="20"/>
      <c r="I857" s="20"/>
      <c r="J857" s="20"/>
      <c r="K857" s="20"/>
      <c r="L857" s="20"/>
      <c r="M857" s="20"/>
      <c r="N857" s="20"/>
      <c r="O857" s="20"/>
      <c r="P857" s="20"/>
      <c r="Q857" s="21"/>
      <c r="R857" s="21"/>
      <c r="S857" s="22"/>
      <c r="T857" s="20"/>
      <c r="U857" s="20"/>
      <c r="V857" s="20"/>
      <c r="W857" s="20"/>
      <c r="X857" s="20"/>
      <c r="Y857" s="20"/>
      <c r="Z857" s="20"/>
      <c r="AA857" s="20"/>
      <c r="AB857" s="18"/>
      <c r="AC857" s="20"/>
      <c r="AD857" s="15" t="str">
        <f t="shared" si="78"/>
        <v/>
      </c>
      <c r="AE857" s="16" t="str">
        <f t="shared" si="79"/>
        <v/>
      </c>
      <c r="AF857" s="15" t="str">
        <f t="shared" si="80"/>
        <v/>
      </c>
      <c r="AG857" s="15">
        <f t="shared" si="81"/>
        <v>0</v>
      </c>
      <c r="AH857" s="15">
        <f t="shared" si="82"/>
        <v>0</v>
      </c>
      <c r="AI857" s="15" t="str">
        <f t="shared" si="83"/>
        <v/>
      </c>
      <c r="AJ857" s="15" t="str">
        <f>IF(AI857="","",IF(COUNTIFS($AI$9:AI857,AI857)=1,1,0))</f>
        <v/>
      </c>
      <c r="AK857" s="15" t="str">
        <f ca="1">IF(COUNTA(A857:AC857)=0,"",IF(OR(NOT(ISNUMBER(C857)),C857&lt;1),"Missing / invalid date",IF(A857="","Missing case ID",IF(COUNTIFS($A$9:$A$1008,A857)&gt;1,"Duplicate case ID",IF(C857&gt;TODAY(),"Future incident date",IF(OR(E857="",F857="",G857="",H857="",I857="",J857=""),"Complete required fields",IF(OR(AND(E857&lt;&gt;"",COUNTIFS(Setup!$F$13:$F$212,E857)=0),AND(F857&lt;&gt;"",COUNTIFS(Setup!$G$13:$G$212,F857)=0),AND(G857&lt;&gt;"",COUNTIFS(Setup!$H$13:$H$212,G857)=0),AND(H857&lt;&gt;"",COUNTIFS(Setup!$I$13:$I$212,H857)=0),AND(I857&lt;&gt;"",COUNTIFS(Setup!$J$13:$J$212,I857)=0),AND(J857&lt;&gt;"",COUNTIFS(Setup!$K$13:$K$212,J857)=0),AND(K857&lt;&gt;"",COUNTIFS(Setup!$L$13:$L$212,K857)=0),AND(L857&lt;&gt;"",COUNTIFS(Setup!$M$13:$M$212,L857)=0),AND(M857&lt;&gt;"",COUNTIFS(Setup!$N$13:$N$212,M857)=0),AND(N857&lt;&gt;"",COUNTIFS(Setup!$O$13:$O$212,N857)=0),AND(O857&lt;&gt;"",COUNTIFS(Setup!$P$13:$P$212,O857)=0),AND(P857&lt;&gt;"",COUNTIFS(Setup!$Q$13:$Q$212,P857)=0),AND(V857&lt;&gt;"",COUNTIFS(Setup!$R$13:$R$212,V857)=0),AND(W857&lt;&gt;"",COUNTIFS(Setup!$R$13:$R$212,W857)=0),AND(X857&lt;&gt;"",COUNTIFS(Setup!$S$13:$S$212,X857)=0),AND(Y857&lt;&gt;"",COUNTIFS(Setup!$S$13:$S$212,Y857)=0),AND(Z857&lt;&gt;"",COUNTIFS(Setup!$T$13:$T$212,Z857)=0)),"Use listed categories",IF(J857="Pending","Confirm work-relatedness",IF(COUNTIFS($AI$9:$AI$1008,AI857,$C$9:$C$1008,"&lt;&gt;"&amp;C857)&gt;0,"Event dates disagree",IF(OR(AND(Q857&lt;&gt;"",OR(NOT(ISNUMBER(Q857)),Q857&lt;0)),AND(R857&lt;&gt;"",OR(NOT(ISNUMBER(R857)),R857&lt;0)),AND(S857&lt;&gt;"",OR(NOT(ISNUMBER(S857)),S857&lt;0))),"Check days / cost",IF(AND(I857="Lost time",OR(NOT(ISNUMBER(Q857)),Q857&lt;1)),"Enter lost days",IF(AND(I857="Restricted / modified work",OR(NOT(ISNUMBER(R857)),R857&lt;1)),"Enter restricted days",IF(AND(Z857="Closed",NOT(ISNUMBER(AB857))),"Enter closure date",IF(AND(ISNUMBER(AB857),OR(AB857&lt;C857,AB857&gt;TODAY())),"Check closure date","Ready"))))))))))))))</f>
        <v/>
      </c>
    </row>
    <row r="858" spans="1:37" ht="24.95" customHeight="1">
      <c r="A858" s="23"/>
      <c r="B858" s="23"/>
      <c r="C858" s="24"/>
      <c r="D858" s="25"/>
      <c r="E858" s="26"/>
      <c r="F858" s="26"/>
      <c r="G858" s="26"/>
      <c r="H858" s="26"/>
      <c r="I858" s="26"/>
      <c r="J858" s="26"/>
      <c r="K858" s="26"/>
      <c r="L858" s="26"/>
      <c r="M858" s="26"/>
      <c r="N858" s="26"/>
      <c r="O858" s="26"/>
      <c r="P858" s="26"/>
      <c r="Q858" s="27"/>
      <c r="R858" s="27"/>
      <c r="S858" s="28"/>
      <c r="T858" s="26"/>
      <c r="U858" s="26"/>
      <c r="V858" s="26"/>
      <c r="W858" s="26"/>
      <c r="X858" s="26"/>
      <c r="Y858" s="26"/>
      <c r="Z858" s="26"/>
      <c r="AA858" s="26"/>
      <c r="AB858" s="24"/>
      <c r="AC858" s="26"/>
      <c r="AD858" s="15" t="str">
        <f t="shared" si="78"/>
        <v/>
      </c>
      <c r="AE858" s="16" t="str">
        <f t="shared" si="79"/>
        <v/>
      </c>
      <c r="AF858" s="15" t="str">
        <f t="shared" si="80"/>
        <v/>
      </c>
      <c r="AG858" s="15">
        <f t="shared" si="81"/>
        <v>0</v>
      </c>
      <c r="AH858" s="15">
        <f t="shared" si="82"/>
        <v>0</v>
      </c>
      <c r="AI858" s="15" t="str">
        <f t="shared" si="83"/>
        <v/>
      </c>
      <c r="AJ858" s="15" t="str">
        <f>IF(AI858="","",IF(COUNTIFS($AI$9:AI858,AI858)=1,1,0))</f>
        <v/>
      </c>
      <c r="AK858" s="15" t="str">
        <f ca="1">IF(COUNTA(A858:AC858)=0,"",IF(OR(NOT(ISNUMBER(C858)),C858&lt;1),"Missing / invalid date",IF(A858="","Missing case ID",IF(COUNTIFS($A$9:$A$1008,A858)&gt;1,"Duplicate case ID",IF(C858&gt;TODAY(),"Future incident date",IF(OR(E858="",F858="",G858="",H858="",I858="",J858=""),"Complete required fields",IF(OR(AND(E858&lt;&gt;"",COUNTIFS(Setup!$F$13:$F$212,E858)=0),AND(F858&lt;&gt;"",COUNTIFS(Setup!$G$13:$G$212,F858)=0),AND(G858&lt;&gt;"",COUNTIFS(Setup!$H$13:$H$212,G858)=0),AND(H858&lt;&gt;"",COUNTIFS(Setup!$I$13:$I$212,H858)=0),AND(I858&lt;&gt;"",COUNTIFS(Setup!$J$13:$J$212,I858)=0),AND(J858&lt;&gt;"",COUNTIFS(Setup!$K$13:$K$212,J858)=0),AND(K858&lt;&gt;"",COUNTIFS(Setup!$L$13:$L$212,K858)=0),AND(L858&lt;&gt;"",COUNTIFS(Setup!$M$13:$M$212,L858)=0),AND(M858&lt;&gt;"",COUNTIFS(Setup!$N$13:$N$212,M858)=0),AND(N858&lt;&gt;"",COUNTIFS(Setup!$O$13:$O$212,N858)=0),AND(O858&lt;&gt;"",COUNTIFS(Setup!$P$13:$P$212,O858)=0),AND(P858&lt;&gt;"",COUNTIFS(Setup!$Q$13:$Q$212,P858)=0),AND(V858&lt;&gt;"",COUNTIFS(Setup!$R$13:$R$212,V858)=0),AND(W858&lt;&gt;"",COUNTIFS(Setup!$R$13:$R$212,W858)=0),AND(X858&lt;&gt;"",COUNTIFS(Setup!$S$13:$S$212,X858)=0),AND(Y858&lt;&gt;"",COUNTIFS(Setup!$S$13:$S$212,Y858)=0),AND(Z858&lt;&gt;"",COUNTIFS(Setup!$T$13:$T$212,Z858)=0)),"Use listed categories",IF(J858="Pending","Confirm work-relatedness",IF(COUNTIFS($AI$9:$AI$1008,AI858,$C$9:$C$1008,"&lt;&gt;"&amp;C858)&gt;0,"Event dates disagree",IF(OR(AND(Q858&lt;&gt;"",OR(NOT(ISNUMBER(Q858)),Q858&lt;0)),AND(R858&lt;&gt;"",OR(NOT(ISNUMBER(R858)),R858&lt;0)),AND(S858&lt;&gt;"",OR(NOT(ISNUMBER(S858)),S858&lt;0))),"Check days / cost",IF(AND(I858="Lost time",OR(NOT(ISNUMBER(Q858)),Q858&lt;1)),"Enter lost days",IF(AND(I858="Restricted / modified work",OR(NOT(ISNUMBER(R858)),R858&lt;1)),"Enter restricted days",IF(AND(Z858="Closed",NOT(ISNUMBER(AB858))),"Enter closure date",IF(AND(ISNUMBER(AB858),OR(AB858&lt;C858,AB858&gt;TODAY())),"Check closure date","Ready"))))))))))))))</f>
        <v/>
      </c>
    </row>
    <row r="859" spans="1:37" ht="24.95" customHeight="1">
      <c r="A859" s="17"/>
      <c r="B859" s="17"/>
      <c r="C859" s="18"/>
      <c r="D859" s="19"/>
      <c r="E859" s="20"/>
      <c r="F859" s="20"/>
      <c r="G859" s="20"/>
      <c r="H859" s="20"/>
      <c r="I859" s="20"/>
      <c r="J859" s="20"/>
      <c r="K859" s="20"/>
      <c r="L859" s="20"/>
      <c r="M859" s="20"/>
      <c r="N859" s="20"/>
      <c r="O859" s="20"/>
      <c r="P859" s="20"/>
      <c r="Q859" s="21"/>
      <c r="R859" s="21"/>
      <c r="S859" s="22"/>
      <c r="T859" s="20"/>
      <c r="U859" s="20"/>
      <c r="V859" s="20"/>
      <c r="W859" s="20"/>
      <c r="X859" s="20"/>
      <c r="Y859" s="20"/>
      <c r="Z859" s="20"/>
      <c r="AA859" s="20"/>
      <c r="AB859" s="18"/>
      <c r="AC859" s="20"/>
      <c r="AD859" s="15" t="str">
        <f t="shared" si="78"/>
        <v/>
      </c>
      <c r="AE859" s="16" t="str">
        <f t="shared" si="79"/>
        <v/>
      </c>
      <c r="AF859" s="15" t="str">
        <f t="shared" si="80"/>
        <v/>
      </c>
      <c r="AG859" s="15">
        <f t="shared" si="81"/>
        <v>0</v>
      </c>
      <c r="AH859" s="15">
        <f t="shared" si="82"/>
        <v>0</v>
      </c>
      <c r="AI859" s="15" t="str">
        <f t="shared" si="83"/>
        <v/>
      </c>
      <c r="AJ859" s="15" t="str">
        <f>IF(AI859="","",IF(COUNTIFS($AI$9:AI859,AI859)=1,1,0))</f>
        <v/>
      </c>
      <c r="AK859" s="15" t="str">
        <f ca="1">IF(COUNTA(A859:AC859)=0,"",IF(OR(NOT(ISNUMBER(C859)),C859&lt;1),"Missing / invalid date",IF(A859="","Missing case ID",IF(COUNTIFS($A$9:$A$1008,A859)&gt;1,"Duplicate case ID",IF(C859&gt;TODAY(),"Future incident date",IF(OR(E859="",F859="",G859="",H859="",I859="",J859=""),"Complete required fields",IF(OR(AND(E859&lt;&gt;"",COUNTIFS(Setup!$F$13:$F$212,E859)=0),AND(F859&lt;&gt;"",COUNTIFS(Setup!$G$13:$G$212,F859)=0),AND(G859&lt;&gt;"",COUNTIFS(Setup!$H$13:$H$212,G859)=0),AND(H859&lt;&gt;"",COUNTIFS(Setup!$I$13:$I$212,H859)=0),AND(I859&lt;&gt;"",COUNTIFS(Setup!$J$13:$J$212,I859)=0),AND(J859&lt;&gt;"",COUNTIFS(Setup!$K$13:$K$212,J859)=0),AND(K859&lt;&gt;"",COUNTIFS(Setup!$L$13:$L$212,K859)=0),AND(L859&lt;&gt;"",COUNTIFS(Setup!$M$13:$M$212,L859)=0),AND(M859&lt;&gt;"",COUNTIFS(Setup!$N$13:$N$212,M859)=0),AND(N859&lt;&gt;"",COUNTIFS(Setup!$O$13:$O$212,N859)=0),AND(O859&lt;&gt;"",COUNTIFS(Setup!$P$13:$P$212,O859)=0),AND(P859&lt;&gt;"",COUNTIFS(Setup!$Q$13:$Q$212,P859)=0),AND(V859&lt;&gt;"",COUNTIFS(Setup!$R$13:$R$212,V859)=0),AND(W859&lt;&gt;"",COUNTIFS(Setup!$R$13:$R$212,W859)=0),AND(X859&lt;&gt;"",COUNTIFS(Setup!$S$13:$S$212,X859)=0),AND(Y859&lt;&gt;"",COUNTIFS(Setup!$S$13:$S$212,Y859)=0),AND(Z859&lt;&gt;"",COUNTIFS(Setup!$T$13:$T$212,Z859)=0)),"Use listed categories",IF(J859="Pending","Confirm work-relatedness",IF(COUNTIFS($AI$9:$AI$1008,AI859,$C$9:$C$1008,"&lt;&gt;"&amp;C859)&gt;0,"Event dates disagree",IF(OR(AND(Q859&lt;&gt;"",OR(NOT(ISNUMBER(Q859)),Q859&lt;0)),AND(R859&lt;&gt;"",OR(NOT(ISNUMBER(R859)),R859&lt;0)),AND(S859&lt;&gt;"",OR(NOT(ISNUMBER(S859)),S859&lt;0))),"Check days / cost",IF(AND(I859="Lost time",OR(NOT(ISNUMBER(Q859)),Q859&lt;1)),"Enter lost days",IF(AND(I859="Restricted / modified work",OR(NOT(ISNUMBER(R859)),R859&lt;1)),"Enter restricted days",IF(AND(Z859="Closed",NOT(ISNUMBER(AB859))),"Enter closure date",IF(AND(ISNUMBER(AB859),OR(AB859&lt;C859,AB859&gt;TODAY())),"Check closure date","Ready"))))))))))))))</f>
        <v/>
      </c>
    </row>
    <row r="860" spans="1:37" ht="24.95" customHeight="1">
      <c r="A860" s="23"/>
      <c r="B860" s="23"/>
      <c r="C860" s="24"/>
      <c r="D860" s="25"/>
      <c r="E860" s="26"/>
      <c r="F860" s="26"/>
      <c r="G860" s="26"/>
      <c r="H860" s="26"/>
      <c r="I860" s="26"/>
      <c r="J860" s="26"/>
      <c r="K860" s="26"/>
      <c r="L860" s="26"/>
      <c r="M860" s="26"/>
      <c r="N860" s="26"/>
      <c r="O860" s="26"/>
      <c r="P860" s="26"/>
      <c r="Q860" s="27"/>
      <c r="R860" s="27"/>
      <c r="S860" s="28"/>
      <c r="T860" s="26"/>
      <c r="U860" s="26"/>
      <c r="V860" s="26"/>
      <c r="W860" s="26"/>
      <c r="X860" s="26"/>
      <c r="Y860" s="26"/>
      <c r="Z860" s="26"/>
      <c r="AA860" s="26"/>
      <c r="AB860" s="24"/>
      <c r="AC860" s="26"/>
      <c r="AD860" s="15" t="str">
        <f t="shared" si="78"/>
        <v/>
      </c>
      <c r="AE860" s="16" t="str">
        <f t="shared" si="79"/>
        <v/>
      </c>
      <c r="AF860" s="15" t="str">
        <f t="shared" si="80"/>
        <v/>
      </c>
      <c r="AG860" s="15">
        <f t="shared" si="81"/>
        <v>0</v>
      </c>
      <c r="AH860" s="15">
        <f t="shared" si="82"/>
        <v>0</v>
      </c>
      <c r="AI860" s="15" t="str">
        <f t="shared" si="83"/>
        <v/>
      </c>
      <c r="AJ860" s="15" t="str">
        <f>IF(AI860="","",IF(COUNTIFS($AI$9:AI860,AI860)=1,1,0))</f>
        <v/>
      </c>
      <c r="AK860" s="15" t="str">
        <f ca="1">IF(COUNTA(A860:AC860)=0,"",IF(OR(NOT(ISNUMBER(C860)),C860&lt;1),"Missing / invalid date",IF(A860="","Missing case ID",IF(COUNTIFS($A$9:$A$1008,A860)&gt;1,"Duplicate case ID",IF(C860&gt;TODAY(),"Future incident date",IF(OR(E860="",F860="",G860="",H860="",I860="",J860=""),"Complete required fields",IF(OR(AND(E860&lt;&gt;"",COUNTIFS(Setup!$F$13:$F$212,E860)=0),AND(F860&lt;&gt;"",COUNTIFS(Setup!$G$13:$G$212,F860)=0),AND(G860&lt;&gt;"",COUNTIFS(Setup!$H$13:$H$212,G860)=0),AND(H860&lt;&gt;"",COUNTIFS(Setup!$I$13:$I$212,H860)=0),AND(I860&lt;&gt;"",COUNTIFS(Setup!$J$13:$J$212,I860)=0),AND(J860&lt;&gt;"",COUNTIFS(Setup!$K$13:$K$212,J860)=0),AND(K860&lt;&gt;"",COUNTIFS(Setup!$L$13:$L$212,K860)=0),AND(L860&lt;&gt;"",COUNTIFS(Setup!$M$13:$M$212,L860)=0),AND(M860&lt;&gt;"",COUNTIFS(Setup!$N$13:$N$212,M860)=0),AND(N860&lt;&gt;"",COUNTIFS(Setup!$O$13:$O$212,N860)=0),AND(O860&lt;&gt;"",COUNTIFS(Setup!$P$13:$P$212,O860)=0),AND(P860&lt;&gt;"",COUNTIFS(Setup!$Q$13:$Q$212,P860)=0),AND(V860&lt;&gt;"",COUNTIFS(Setup!$R$13:$R$212,V860)=0),AND(W860&lt;&gt;"",COUNTIFS(Setup!$R$13:$R$212,W860)=0),AND(X860&lt;&gt;"",COUNTIFS(Setup!$S$13:$S$212,X860)=0),AND(Y860&lt;&gt;"",COUNTIFS(Setup!$S$13:$S$212,Y860)=0),AND(Z860&lt;&gt;"",COUNTIFS(Setup!$T$13:$T$212,Z860)=0)),"Use listed categories",IF(J860="Pending","Confirm work-relatedness",IF(COUNTIFS($AI$9:$AI$1008,AI860,$C$9:$C$1008,"&lt;&gt;"&amp;C860)&gt;0,"Event dates disagree",IF(OR(AND(Q860&lt;&gt;"",OR(NOT(ISNUMBER(Q860)),Q860&lt;0)),AND(R860&lt;&gt;"",OR(NOT(ISNUMBER(R860)),R860&lt;0)),AND(S860&lt;&gt;"",OR(NOT(ISNUMBER(S860)),S860&lt;0))),"Check days / cost",IF(AND(I860="Lost time",OR(NOT(ISNUMBER(Q860)),Q860&lt;1)),"Enter lost days",IF(AND(I860="Restricted / modified work",OR(NOT(ISNUMBER(R860)),R860&lt;1)),"Enter restricted days",IF(AND(Z860="Closed",NOT(ISNUMBER(AB860))),"Enter closure date",IF(AND(ISNUMBER(AB860),OR(AB860&lt;C860,AB860&gt;TODAY())),"Check closure date","Ready"))))))))))))))</f>
        <v/>
      </c>
    </row>
    <row r="861" spans="1:37" ht="24.95" customHeight="1">
      <c r="A861" s="17"/>
      <c r="B861" s="17"/>
      <c r="C861" s="18"/>
      <c r="D861" s="19"/>
      <c r="E861" s="20"/>
      <c r="F861" s="20"/>
      <c r="G861" s="20"/>
      <c r="H861" s="20"/>
      <c r="I861" s="20"/>
      <c r="J861" s="20"/>
      <c r="K861" s="20"/>
      <c r="L861" s="20"/>
      <c r="M861" s="20"/>
      <c r="N861" s="20"/>
      <c r="O861" s="20"/>
      <c r="P861" s="20"/>
      <c r="Q861" s="21"/>
      <c r="R861" s="21"/>
      <c r="S861" s="22"/>
      <c r="T861" s="20"/>
      <c r="U861" s="20"/>
      <c r="V861" s="20"/>
      <c r="W861" s="20"/>
      <c r="X861" s="20"/>
      <c r="Y861" s="20"/>
      <c r="Z861" s="20"/>
      <c r="AA861" s="20"/>
      <c r="AB861" s="18"/>
      <c r="AC861" s="20"/>
      <c r="AD861" s="15" t="str">
        <f t="shared" si="78"/>
        <v/>
      </c>
      <c r="AE861" s="16" t="str">
        <f t="shared" si="79"/>
        <v/>
      </c>
      <c r="AF861" s="15" t="str">
        <f t="shared" si="80"/>
        <v/>
      </c>
      <c r="AG861" s="15">
        <f t="shared" si="81"/>
        <v>0</v>
      </c>
      <c r="AH861" s="15">
        <f t="shared" si="82"/>
        <v>0</v>
      </c>
      <c r="AI861" s="15" t="str">
        <f t="shared" si="83"/>
        <v/>
      </c>
      <c r="AJ861" s="15" t="str">
        <f>IF(AI861="","",IF(COUNTIFS($AI$9:AI861,AI861)=1,1,0))</f>
        <v/>
      </c>
      <c r="AK861" s="15" t="str">
        <f ca="1">IF(COUNTA(A861:AC861)=0,"",IF(OR(NOT(ISNUMBER(C861)),C861&lt;1),"Missing / invalid date",IF(A861="","Missing case ID",IF(COUNTIFS($A$9:$A$1008,A861)&gt;1,"Duplicate case ID",IF(C861&gt;TODAY(),"Future incident date",IF(OR(E861="",F861="",G861="",H861="",I861="",J861=""),"Complete required fields",IF(OR(AND(E861&lt;&gt;"",COUNTIFS(Setup!$F$13:$F$212,E861)=0),AND(F861&lt;&gt;"",COUNTIFS(Setup!$G$13:$G$212,F861)=0),AND(G861&lt;&gt;"",COUNTIFS(Setup!$H$13:$H$212,G861)=0),AND(H861&lt;&gt;"",COUNTIFS(Setup!$I$13:$I$212,H861)=0),AND(I861&lt;&gt;"",COUNTIFS(Setup!$J$13:$J$212,I861)=0),AND(J861&lt;&gt;"",COUNTIFS(Setup!$K$13:$K$212,J861)=0),AND(K861&lt;&gt;"",COUNTIFS(Setup!$L$13:$L$212,K861)=0),AND(L861&lt;&gt;"",COUNTIFS(Setup!$M$13:$M$212,L861)=0),AND(M861&lt;&gt;"",COUNTIFS(Setup!$N$13:$N$212,M861)=0),AND(N861&lt;&gt;"",COUNTIFS(Setup!$O$13:$O$212,N861)=0),AND(O861&lt;&gt;"",COUNTIFS(Setup!$P$13:$P$212,O861)=0),AND(P861&lt;&gt;"",COUNTIFS(Setup!$Q$13:$Q$212,P861)=0),AND(V861&lt;&gt;"",COUNTIFS(Setup!$R$13:$R$212,V861)=0),AND(W861&lt;&gt;"",COUNTIFS(Setup!$R$13:$R$212,W861)=0),AND(X861&lt;&gt;"",COUNTIFS(Setup!$S$13:$S$212,X861)=0),AND(Y861&lt;&gt;"",COUNTIFS(Setup!$S$13:$S$212,Y861)=0),AND(Z861&lt;&gt;"",COUNTIFS(Setup!$T$13:$T$212,Z861)=0)),"Use listed categories",IF(J861="Pending","Confirm work-relatedness",IF(COUNTIFS($AI$9:$AI$1008,AI861,$C$9:$C$1008,"&lt;&gt;"&amp;C861)&gt;0,"Event dates disagree",IF(OR(AND(Q861&lt;&gt;"",OR(NOT(ISNUMBER(Q861)),Q861&lt;0)),AND(R861&lt;&gt;"",OR(NOT(ISNUMBER(R861)),R861&lt;0)),AND(S861&lt;&gt;"",OR(NOT(ISNUMBER(S861)),S861&lt;0))),"Check days / cost",IF(AND(I861="Lost time",OR(NOT(ISNUMBER(Q861)),Q861&lt;1)),"Enter lost days",IF(AND(I861="Restricted / modified work",OR(NOT(ISNUMBER(R861)),R861&lt;1)),"Enter restricted days",IF(AND(Z861="Closed",NOT(ISNUMBER(AB861))),"Enter closure date",IF(AND(ISNUMBER(AB861),OR(AB861&lt;C861,AB861&gt;TODAY())),"Check closure date","Ready"))))))))))))))</f>
        <v/>
      </c>
    </row>
    <row r="862" spans="1:37" ht="24.95" customHeight="1">
      <c r="A862" s="23"/>
      <c r="B862" s="23"/>
      <c r="C862" s="24"/>
      <c r="D862" s="25"/>
      <c r="E862" s="26"/>
      <c r="F862" s="26"/>
      <c r="G862" s="26"/>
      <c r="H862" s="26"/>
      <c r="I862" s="26"/>
      <c r="J862" s="26"/>
      <c r="K862" s="26"/>
      <c r="L862" s="26"/>
      <c r="M862" s="26"/>
      <c r="N862" s="26"/>
      <c r="O862" s="26"/>
      <c r="P862" s="26"/>
      <c r="Q862" s="27"/>
      <c r="R862" s="27"/>
      <c r="S862" s="28"/>
      <c r="T862" s="26"/>
      <c r="U862" s="26"/>
      <c r="V862" s="26"/>
      <c r="W862" s="26"/>
      <c r="X862" s="26"/>
      <c r="Y862" s="26"/>
      <c r="Z862" s="26"/>
      <c r="AA862" s="26"/>
      <c r="AB862" s="24"/>
      <c r="AC862" s="26"/>
      <c r="AD862" s="15" t="str">
        <f t="shared" si="78"/>
        <v/>
      </c>
      <c r="AE862" s="16" t="str">
        <f t="shared" si="79"/>
        <v/>
      </c>
      <c r="AF862" s="15" t="str">
        <f t="shared" si="80"/>
        <v/>
      </c>
      <c r="AG862" s="15">
        <f t="shared" si="81"/>
        <v>0</v>
      </c>
      <c r="AH862" s="15">
        <f t="shared" si="82"/>
        <v>0</v>
      </c>
      <c r="AI862" s="15" t="str">
        <f t="shared" si="83"/>
        <v/>
      </c>
      <c r="AJ862" s="15" t="str">
        <f>IF(AI862="","",IF(COUNTIFS($AI$9:AI862,AI862)=1,1,0))</f>
        <v/>
      </c>
      <c r="AK862" s="15" t="str">
        <f ca="1">IF(COUNTA(A862:AC862)=0,"",IF(OR(NOT(ISNUMBER(C862)),C862&lt;1),"Missing / invalid date",IF(A862="","Missing case ID",IF(COUNTIFS($A$9:$A$1008,A862)&gt;1,"Duplicate case ID",IF(C862&gt;TODAY(),"Future incident date",IF(OR(E862="",F862="",G862="",H862="",I862="",J862=""),"Complete required fields",IF(OR(AND(E862&lt;&gt;"",COUNTIFS(Setup!$F$13:$F$212,E862)=0),AND(F862&lt;&gt;"",COUNTIFS(Setup!$G$13:$G$212,F862)=0),AND(G862&lt;&gt;"",COUNTIFS(Setup!$H$13:$H$212,G862)=0),AND(H862&lt;&gt;"",COUNTIFS(Setup!$I$13:$I$212,H862)=0),AND(I862&lt;&gt;"",COUNTIFS(Setup!$J$13:$J$212,I862)=0),AND(J862&lt;&gt;"",COUNTIFS(Setup!$K$13:$K$212,J862)=0),AND(K862&lt;&gt;"",COUNTIFS(Setup!$L$13:$L$212,K862)=0),AND(L862&lt;&gt;"",COUNTIFS(Setup!$M$13:$M$212,L862)=0),AND(M862&lt;&gt;"",COUNTIFS(Setup!$N$13:$N$212,M862)=0),AND(N862&lt;&gt;"",COUNTIFS(Setup!$O$13:$O$212,N862)=0),AND(O862&lt;&gt;"",COUNTIFS(Setup!$P$13:$P$212,O862)=0),AND(P862&lt;&gt;"",COUNTIFS(Setup!$Q$13:$Q$212,P862)=0),AND(V862&lt;&gt;"",COUNTIFS(Setup!$R$13:$R$212,V862)=0),AND(W862&lt;&gt;"",COUNTIFS(Setup!$R$13:$R$212,W862)=0),AND(X862&lt;&gt;"",COUNTIFS(Setup!$S$13:$S$212,X862)=0),AND(Y862&lt;&gt;"",COUNTIFS(Setup!$S$13:$S$212,Y862)=0),AND(Z862&lt;&gt;"",COUNTIFS(Setup!$T$13:$T$212,Z862)=0)),"Use listed categories",IF(J862="Pending","Confirm work-relatedness",IF(COUNTIFS($AI$9:$AI$1008,AI862,$C$9:$C$1008,"&lt;&gt;"&amp;C862)&gt;0,"Event dates disagree",IF(OR(AND(Q862&lt;&gt;"",OR(NOT(ISNUMBER(Q862)),Q862&lt;0)),AND(R862&lt;&gt;"",OR(NOT(ISNUMBER(R862)),R862&lt;0)),AND(S862&lt;&gt;"",OR(NOT(ISNUMBER(S862)),S862&lt;0))),"Check days / cost",IF(AND(I862="Lost time",OR(NOT(ISNUMBER(Q862)),Q862&lt;1)),"Enter lost days",IF(AND(I862="Restricted / modified work",OR(NOT(ISNUMBER(R862)),R862&lt;1)),"Enter restricted days",IF(AND(Z862="Closed",NOT(ISNUMBER(AB862))),"Enter closure date",IF(AND(ISNUMBER(AB862),OR(AB862&lt;C862,AB862&gt;TODAY())),"Check closure date","Ready"))))))))))))))</f>
        <v/>
      </c>
    </row>
    <row r="863" spans="1:37" ht="24.95" customHeight="1">
      <c r="A863" s="17"/>
      <c r="B863" s="17"/>
      <c r="C863" s="18"/>
      <c r="D863" s="19"/>
      <c r="E863" s="20"/>
      <c r="F863" s="20"/>
      <c r="G863" s="20"/>
      <c r="H863" s="20"/>
      <c r="I863" s="20"/>
      <c r="J863" s="20"/>
      <c r="K863" s="20"/>
      <c r="L863" s="20"/>
      <c r="M863" s="20"/>
      <c r="N863" s="20"/>
      <c r="O863" s="20"/>
      <c r="P863" s="20"/>
      <c r="Q863" s="21"/>
      <c r="R863" s="21"/>
      <c r="S863" s="22"/>
      <c r="T863" s="20"/>
      <c r="U863" s="20"/>
      <c r="V863" s="20"/>
      <c r="W863" s="20"/>
      <c r="X863" s="20"/>
      <c r="Y863" s="20"/>
      <c r="Z863" s="20"/>
      <c r="AA863" s="20"/>
      <c r="AB863" s="18"/>
      <c r="AC863" s="20"/>
      <c r="AD863" s="15" t="str">
        <f t="shared" si="78"/>
        <v/>
      </c>
      <c r="AE863" s="16" t="str">
        <f t="shared" si="79"/>
        <v/>
      </c>
      <c r="AF863" s="15" t="str">
        <f t="shared" si="80"/>
        <v/>
      </c>
      <c r="AG863" s="15">
        <f t="shared" si="81"/>
        <v>0</v>
      </c>
      <c r="AH863" s="15">
        <f t="shared" si="82"/>
        <v>0</v>
      </c>
      <c r="AI863" s="15" t="str">
        <f t="shared" si="83"/>
        <v/>
      </c>
      <c r="AJ863" s="15" t="str">
        <f>IF(AI863="","",IF(COUNTIFS($AI$9:AI863,AI863)=1,1,0))</f>
        <v/>
      </c>
      <c r="AK863" s="15" t="str">
        <f ca="1">IF(COUNTA(A863:AC863)=0,"",IF(OR(NOT(ISNUMBER(C863)),C863&lt;1),"Missing / invalid date",IF(A863="","Missing case ID",IF(COUNTIFS($A$9:$A$1008,A863)&gt;1,"Duplicate case ID",IF(C863&gt;TODAY(),"Future incident date",IF(OR(E863="",F863="",G863="",H863="",I863="",J863=""),"Complete required fields",IF(OR(AND(E863&lt;&gt;"",COUNTIFS(Setup!$F$13:$F$212,E863)=0),AND(F863&lt;&gt;"",COUNTIFS(Setup!$G$13:$G$212,F863)=0),AND(G863&lt;&gt;"",COUNTIFS(Setup!$H$13:$H$212,G863)=0),AND(H863&lt;&gt;"",COUNTIFS(Setup!$I$13:$I$212,H863)=0),AND(I863&lt;&gt;"",COUNTIFS(Setup!$J$13:$J$212,I863)=0),AND(J863&lt;&gt;"",COUNTIFS(Setup!$K$13:$K$212,J863)=0),AND(K863&lt;&gt;"",COUNTIFS(Setup!$L$13:$L$212,K863)=0),AND(L863&lt;&gt;"",COUNTIFS(Setup!$M$13:$M$212,L863)=0),AND(M863&lt;&gt;"",COUNTIFS(Setup!$N$13:$N$212,M863)=0),AND(N863&lt;&gt;"",COUNTIFS(Setup!$O$13:$O$212,N863)=0),AND(O863&lt;&gt;"",COUNTIFS(Setup!$P$13:$P$212,O863)=0),AND(P863&lt;&gt;"",COUNTIFS(Setup!$Q$13:$Q$212,P863)=0),AND(V863&lt;&gt;"",COUNTIFS(Setup!$R$13:$R$212,V863)=0),AND(W863&lt;&gt;"",COUNTIFS(Setup!$R$13:$R$212,W863)=0),AND(X863&lt;&gt;"",COUNTIFS(Setup!$S$13:$S$212,X863)=0),AND(Y863&lt;&gt;"",COUNTIFS(Setup!$S$13:$S$212,Y863)=0),AND(Z863&lt;&gt;"",COUNTIFS(Setup!$T$13:$T$212,Z863)=0)),"Use listed categories",IF(J863="Pending","Confirm work-relatedness",IF(COUNTIFS($AI$9:$AI$1008,AI863,$C$9:$C$1008,"&lt;&gt;"&amp;C863)&gt;0,"Event dates disagree",IF(OR(AND(Q863&lt;&gt;"",OR(NOT(ISNUMBER(Q863)),Q863&lt;0)),AND(R863&lt;&gt;"",OR(NOT(ISNUMBER(R863)),R863&lt;0)),AND(S863&lt;&gt;"",OR(NOT(ISNUMBER(S863)),S863&lt;0))),"Check days / cost",IF(AND(I863="Lost time",OR(NOT(ISNUMBER(Q863)),Q863&lt;1)),"Enter lost days",IF(AND(I863="Restricted / modified work",OR(NOT(ISNUMBER(R863)),R863&lt;1)),"Enter restricted days",IF(AND(Z863="Closed",NOT(ISNUMBER(AB863))),"Enter closure date",IF(AND(ISNUMBER(AB863),OR(AB863&lt;C863,AB863&gt;TODAY())),"Check closure date","Ready"))))))))))))))</f>
        <v/>
      </c>
    </row>
    <row r="864" spans="1:37" ht="24.95" customHeight="1">
      <c r="A864" s="23"/>
      <c r="B864" s="23"/>
      <c r="C864" s="24"/>
      <c r="D864" s="25"/>
      <c r="E864" s="26"/>
      <c r="F864" s="26"/>
      <c r="G864" s="26"/>
      <c r="H864" s="26"/>
      <c r="I864" s="26"/>
      <c r="J864" s="26"/>
      <c r="K864" s="26"/>
      <c r="L864" s="26"/>
      <c r="M864" s="26"/>
      <c r="N864" s="26"/>
      <c r="O864" s="26"/>
      <c r="P864" s="26"/>
      <c r="Q864" s="27"/>
      <c r="R864" s="27"/>
      <c r="S864" s="28"/>
      <c r="T864" s="26"/>
      <c r="U864" s="26"/>
      <c r="V864" s="26"/>
      <c r="W864" s="26"/>
      <c r="X864" s="26"/>
      <c r="Y864" s="26"/>
      <c r="Z864" s="26"/>
      <c r="AA864" s="26"/>
      <c r="AB864" s="24"/>
      <c r="AC864" s="26"/>
      <c r="AD864" s="15" t="str">
        <f t="shared" si="78"/>
        <v/>
      </c>
      <c r="AE864" s="16" t="str">
        <f t="shared" si="79"/>
        <v/>
      </c>
      <c r="AF864" s="15" t="str">
        <f t="shared" si="80"/>
        <v/>
      </c>
      <c r="AG864" s="15">
        <f t="shared" si="81"/>
        <v>0</v>
      </c>
      <c r="AH864" s="15">
        <f t="shared" si="82"/>
        <v>0</v>
      </c>
      <c r="AI864" s="15" t="str">
        <f t="shared" si="83"/>
        <v/>
      </c>
      <c r="AJ864" s="15" t="str">
        <f>IF(AI864="","",IF(COUNTIFS($AI$9:AI864,AI864)=1,1,0))</f>
        <v/>
      </c>
      <c r="AK864" s="15" t="str">
        <f ca="1">IF(COUNTA(A864:AC864)=0,"",IF(OR(NOT(ISNUMBER(C864)),C864&lt;1),"Missing / invalid date",IF(A864="","Missing case ID",IF(COUNTIFS($A$9:$A$1008,A864)&gt;1,"Duplicate case ID",IF(C864&gt;TODAY(),"Future incident date",IF(OR(E864="",F864="",G864="",H864="",I864="",J864=""),"Complete required fields",IF(OR(AND(E864&lt;&gt;"",COUNTIFS(Setup!$F$13:$F$212,E864)=0),AND(F864&lt;&gt;"",COUNTIFS(Setup!$G$13:$G$212,F864)=0),AND(G864&lt;&gt;"",COUNTIFS(Setup!$H$13:$H$212,G864)=0),AND(H864&lt;&gt;"",COUNTIFS(Setup!$I$13:$I$212,H864)=0),AND(I864&lt;&gt;"",COUNTIFS(Setup!$J$13:$J$212,I864)=0),AND(J864&lt;&gt;"",COUNTIFS(Setup!$K$13:$K$212,J864)=0),AND(K864&lt;&gt;"",COUNTIFS(Setup!$L$13:$L$212,K864)=0),AND(L864&lt;&gt;"",COUNTIFS(Setup!$M$13:$M$212,L864)=0),AND(M864&lt;&gt;"",COUNTIFS(Setup!$N$13:$N$212,M864)=0),AND(N864&lt;&gt;"",COUNTIFS(Setup!$O$13:$O$212,N864)=0),AND(O864&lt;&gt;"",COUNTIFS(Setup!$P$13:$P$212,O864)=0),AND(P864&lt;&gt;"",COUNTIFS(Setup!$Q$13:$Q$212,P864)=0),AND(V864&lt;&gt;"",COUNTIFS(Setup!$R$13:$R$212,V864)=0),AND(W864&lt;&gt;"",COUNTIFS(Setup!$R$13:$R$212,W864)=0),AND(X864&lt;&gt;"",COUNTIFS(Setup!$S$13:$S$212,X864)=0),AND(Y864&lt;&gt;"",COUNTIFS(Setup!$S$13:$S$212,Y864)=0),AND(Z864&lt;&gt;"",COUNTIFS(Setup!$T$13:$T$212,Z864)=0)),"Use listed categories",IF(J864="Pending","Confirm work-relatedness",IF(COUNTIFS($AI$9:$AI$1008,AI864,$C$9:$C$1008,"&lt;&gt;"&amp;C864)&gt;0,"Event dates disagree",IF(OR(AND(Q864&lt;&gt;"",OR(NOT(ISNUMBER(Q864)),Q864&lt;0)),AND(R864&lt;&gt;"",OR(NOT(ISNUMBER(R864)),R864&lt;0)),AND(S864&lt;&gt;"",OR(NOT(ISNUMBER(S864)),S864&lt;0))),"Check days / cost",IF(AND(I864="Lost time",OR(NOT(ISNUMBER(Q864)),Q864&lt;1)),"Enter lost days",IF(AND(I864="Restricted / modified work",OR(NOT(ISNUMBER(R864)),R864&lt;1)),"Enter restricted days",IF(AND(Z864="Closed",NOT(ISNUMBER(AB864))),"Enter closure date",IF(AND(ISNUMBER(AB864),OR(AB864&lt;C864,AB864&gt;TODAY())),"Check closure date","Ready"))))))))))))))</f>
        <v/>
      </c>
    </row>
    <row r="865" spans="1:37" ht="24.95" customHeight="1">
      <c r="A865" s="17"/>
      <c r="B865" s="17"/>
      <c r="C865" s="18"/>
      <c r="D865" s="19"/>
      <c r="E865" s="20"/>
      <c r="F865" s="20"/>
      <c r="G865" s="20"/>
      <c r="H865" s="20"/>
      <c r="I865" s="20"/>
      <c r="J865" s="20"/>
      <c r="K865" s="20"/>
      <c r="L865" s="20"/>
      <c r="M865" s="20"/>
      <c r="N865" s="20"/>
      <c r="O865" s="20"/>
      <c r="P865" s="20"/>
      <c r="Q865" s="21"/>
      <c r="R865" s="21"/>
      <c r="S865" s="22"/>
      <c r="T865" s="20"/>
      <c r="U865" s="20"/>
      <c r="V865" s="20"/>
      <c r="W865" s="20"/>
      <c r="X865" s="20"/>
      <c r="Y865" s="20"/>
      <c r="Z865" s="20"/>
      <c r="AA865" s="20"/>
      <c r="AB865" s="18"/>
      <c r="AC865" s="20"/>
      <c r="AD865" s="15" t="str">
        <f t="shared" si="78"/>
        <v/>
      </c>
      <c r="AE865" s="16" t="str">
        <f t="shared" si="79"/>
        <v/>
      </c>
      <c r="AF865" s="15" t="str">
        <f t="shared" si="80"/>
        <v/>
      </c>
      <c r="AG865" s="15">
        <f t="shared" si="81"/>
        <v>0</v>
      </c>
      <c r="AH865" s="15">
        <f t="shared" si="82"/>
        <v>0</v>
      </c>
      <c r="AI865" s="15" t="str">
        <f t="shared" si="83"/>
        <v/>
      </c>
      <c r="AJ865" s="15" t="str">
        <f>IF(AI865="","",IF(COUNTIFS($AI$9:AI865,AI865)=1,1,0))</f>
        <v/>
      </c>
      <c r="AK865" s="15" t="str">
        <f ca="1">IF(COUNTA(A865:AC865)=0,"",IF(OR(NOT(ISNUMBER(C865)),C865&lt;1),"Missing / invalid date",IF(A865="","Missing case ID",IF(COUNTIFS($A$9:$A$1008,A865)&gt;1,"Duplicate case ID",IF(C865&gt;TODAY(),"Future incident date",IF(OR(E865="",F865="",G865="",H865="",I865="",J865=""),"Complete required fields",IF(OR(AND(E865&lt;&gt;"",COUNTIFS(Setup!$F$13:$F$212,E865)=0),AND(F865&lt;&gt;"",COUNTIFS(Setup!$G$13:$G$212,F865)=0),AND(G865&lt;&gt;"",COUNTIFS(Setup!$H$13:$H$212,G865)=0),AND(H865&lt;&gt;"",COUNTIFS(Setup!$I$13:$I$212,H865)=0),AND(I865&lt;&gt;"",COUNTIFS(Setup!$J$13:$J$212,I865)=0),AND(J865&lt;&gt;"",COUNTIFS(Setup!$K$13:$K$212,J865)=0),AND(K865&lt;&gt;"",COUNTIFS(Setup!$L$13:$L$212,K865)=0),AND(L865&lt;&gt;"",COUNTIFS(Setup!$M$13:$M$212,L865)=0),AND(M865&lt;&gt;"",COUNTIFS(Setup!$N$13:$N$212,M865)=0),AND(N865&lt;&gt;"",COUNTIFS(Setup!$O$13:$O$212,N865)=0),AND(O865&lt;&gt;"",COUNTIFS(Setup!$P$13:$P$212,O865)=0),AND(P865&lt;&gt;"",COUNTIFS(Setup!$Q$13:$Q$212,P865)=0),AND(V865&lt;&gt;"",COUNTIFS(Setup!$R$13:$R$212,V865)=0),AND(W865&lt;&gt;"",COUNTIFS(Setup!$R$13:$R$212,W865)=0),AND(X865&lt;&gt;"",COUNTIFS(Setup!$S$13:$S$212,X865)=0),AND(Y865&lt;&gt;"",COUNTIFS(Setup!$S$13:$S$212,Y865)=0),AND(Z865&lt;&gt;"",COUNTIFS(Setup!$T$13:$T$212,Z865)=0)),"Use listed categories",IF(J865="Pending","Confirm work-relatedness",IF(COUNTIFS($AI$9:$AI$1008,AI865,$C$9:$C$1008,"&lt;&gt;"&amp;C865)&gt;0,"Event dates disagree",IF(OR(AND(Q865&lt;&gt;"",OR(NOT(ISNUMBER(Q865)),Q865&lt;0)),AND(R865&lt;&gt;"",OR(NOT(ISNUMBER(R865)),R865&lt;0)),AND(S865&lt;&gt;"",OR(NOT(ISNUMBER(S865)),S865&lt;0))),"Check days / cost",IF(AND(I865="Lost time",OR(NOT(ISNUMBER(Q865)),Q865&lt;1)),"Enter lost days",IF(AND(I865="Restricted / modified work",OR(NOT(ISNUMBER(R865)),R865&lt;1)),"Enter restricted days",IF(AND(Z865="Closed",NOT(ISNUMBER(AB865))),"Enter closure date",IF(AND(ISNUMBER(AB865),OR(AB865&lt;C865,AB865&gt;TODAY())),"Check closure date","Ready"))))))))))))))</f>
        <v/>
      </c>
    </row>
    <row r="866" spans="1:37" ht="24.95" customHeight="1">
      <c r="A866" s="23"/>
      <c r="B866" s="23"/>
      <c r="C866" s="24"/>
      <c r="D866" s="25"/>
      <c r="E866" s="26"/>
      <c r="F866" s="26"/>
      <c r="G866" s="26"/>
      <c r="H866" s="26"/>
      <c r="I866" s="26"/>
      <c r="J866" s="26"/>
      <c r="K866" s="26"/>
      <c r="L866" s="26"/>
      <c r="M866" s="26"/>
      <c r="N866" s="26"/>
      <c r="O866" s="26"/>
      <c r="P866" s="26"/>
      <c r="Q866" s="27"/>
      <c r="R866" s="27"/>
      <c r="S866" s="28"/>
      <c r="T866" s="26"/>
      <c r="U866" s="26"/>
      <c r="V866" s="26"/>
      <c r="W866" s="26"/>
      <c r="X866" s="26"/>
      <c r="Y866" s="26"/>
      <c r="Z866" s="26"/>
      <c r="AA866" s="26"/>
      <c r="AB866" s="24"/>
      <c r="AC866" s="26"/>
      <c r="AD866" s="15" t="str">
        <f t="shared" si="78"/>
        <v/>
      </c>
      <c r="AE866" s="16" t="str">
        <f t="shared" si="79"/>
        <v/>
      </c>
      <c r="AF866" s="15" t="str">
        <f t="shared" si="80"/>
        <v/>
      </c>
      <c r="AG866" s="15">
        <f t="shared" si="81"/>
        <v>0</v>
      </c>
      <c r="AH866" s="15">
        <f t="shared" si="82"/>
        <v>0</v>
      </c>
      <c r="AI866" s="15" t="str">
        <f t="shared" si="83"/>
        <v/>
      </c>
      <c r="AJ866" s="15" t="str">
        <f>IF(AI866="","",IF(COUNTIFS($AI$9:AI866,AI866)=1,1,0))</f>
        <v/>
      </c>
      <c r="AK866" s="15" t="str">
        <f ca="1">IF(COUNTA(A866:AC866)=0,"",IF(OR(NOT(ISNUMBER(C866)),C866&lt;1),"Missing / invalid date",IF(A866="","Missing case ID",IF(COUNTIFS($A$9:$A$1008,A866)&gt;1,"Duplicate case ID",IF(C866&gt;TODAY(),"Future incident date",IF(OR(E866="",F866="",G866="",H866="",I866="",J866=""),"Complete required fields",IF(OR(AND(E866&lt;&gt;"",COUNTIFS(Setup!$F$13:$F$212,E866)=0),AND(F866&lt;&gt;"",COUNTIFS(Setup!$G$13:$G$212,F866)=0),AND(G866&lt;&gt;"",COUNTIFS(Setup!$H$13:$H$212,G866)=0),AND(H866&lt;&gt;"",COUNTIFS(Setup!$I$13:$I$212,H866)=0),AND(I866&lt;&gt;"",COUNTIFS(Setup!$J$13:$J$212,I866)=0),AND(J866&lt;&gt;"",COUNTIFS(Setup!$K$13:$K$212,J866)=0),AND(K866&lt;&gt;"",COUNTIFS(Setup!$L$13:$L$212,K866)=0),AND(L866&lt;&gt;"",COUNTIFS(Setup!$M$13:$M$212,L866)=0),AND(M866&lt;&gt;"",COUNTIFS(Setup!$N$13:$N$212,M866)=0),AND(N866&lt;&gt;"",COUNTIFS(Setup!$O$13:$O$212,N866)=0),AND(O866&lt;&gt;"",COUNTIFS(Setup!$P$13:$P$212,O866)=0),AND(P866&lt;&gt;"",COUNTIFS(Setup!$Q$13:$Q$212,P866)=0),AND(V866&lt;&gt;"",COUNTIFS(Setup!$R$13:$R$212,V866)=0),AND(W866&lt;&gt;"",COUNTIFS(Setup!$R$13:$R$212,W866)=0),AND(X866&lt;&gt;"",COUNTIFS(Setup!$S$13:$S$212,X866)=0),AND(Y866&lt;&gt;"",COUNTIFS(Setup!$S$13:$S$212,Y866)=0),AND(Z866&lt;&gt;"",COUNTIFS(Setup!$T$13:$T$212,Z866)=0)),"Use listed categories",IF(J866="Pending","Confirm work-relatedness",IF(COUNTIFS($AI$9:$AI$1008,AI866,$C$9:$C$1008,"&lt;&gt;"&amp;C866)&gt;0,"Event dates disagree",IF(OR(AND(Q866&lt;&gt;"",OR(NOT(ISNUMBER(Q866)),Q866&lt;0)),AND(R866&lt;&gt;"",OR(NOT(ISNUMBER(R866)),R866&lt;0)),AND(S866&lt;&gt;"",OR(NOT(ISNUMBER(S866)),S866&lt;0))),"Check days / cost",IF(AND(I866="Lost time",OR(NOT(ISNUMBER(Q866)),Q866&lt;1)),"Enter lost days",IF(AND(I866="Restricted / modified work",OR(NOT(ISNUMBER(R866)),R866&lt;1)),"Enter restricted days",IF(AND(Z866="Closed",NOT(ISNUMBER(AB866))),"Enter closure date",IF(AND(ISNUMBER(AB866),OR(AB866&lt;C866,AB866&gt;TODAY())),"Check closure date","Ready"))))))))))))))</f>
        <v/>
      </c>
    </row>
    <row r="867" spans="1:37" ht="24.95" customHeight="1">
      <c r="A867" s="17"/>
      <c r="B867" s="17"/>
      <c r="C867" s="18"/>
      <c r="D867" s="19"/>
      <c r="E867" s="20"/>
      <c r="F867" s="20"/>
      <c r="G867" s="20"/>
      <c r="H867" s="20"/>
      <c r="I867" s="20"/>
      <c r="J867" s="20"/>
      <c r="K867" s="20"/>
      <c r="L867" s="20"/>
      <c r="M867" s="20"/>
      <c r="N867" s="20"/>
      <c r="O867" s="20"/>
      <c r="P867" s="20"/>
      <c r="Q867" s="21"/>
      <c r="R867" s="21"/>
      <c r="S867" s="22"/>
      <c r="T867" s="20"/>
      <c r="U867" s="20"/>
      <c r="V867" s="20"/>
      <c r="W867" s="20"/>
      <c r="X867" s="20"/>
      <c r="Y867" s="20"/>
      <c r="Z867" s="20"/>
      <c r="AA867" s="20"/>
      <c r="AB867" s="18"/>
      <c r="AC867" s="20"/>
      <c r="AD867" s="15" t="str">
        <f t="shared" si="78"/>
        <v/>
      </c>
      <c r="AE867" s="16" t="str">
        <f t="shared" si="79"/>
        <v/>
      </c>
      <c r="AF867" s="15" t="str">
        <f t="shared" si="80"/>
        <v/>
      </c>
      <c r="AG867" s="15">
        <f t="shared" si="81"/>
        <v>0</v>
      </c>
      <c r="AH867" s="15">
        <f t="shared" si="82"/>
        <v>0</v>
      </c>
      <c r="AI867" s="15" t="str">
        <f t="shared" si="83"/>
        <v/>
      </c>
      <c r="AJ867" s="15" t="str">
        <f>IF(AI867="","",IF(COUNTIFS($AI$9:AI867,AI867)=1,1,0))</f>
        <v/>
      </c>
      <c r="AK867" s="15" t="str">
        <f ca="1">IF(COUNTA(A867:AC867)=0,"",IF(OR(NOT(ISNUMBER(C867)),C867&lt;1),"Missing / invalid date",IF(A867="","Missing case ID",IF(COUNTIFS($A$9:$A$1008,A867)&gt;1,"Duplicate case ID",IF(C867&gt;TODAY(),"Future incident date",IF(OR(E867="",F867="",G867="",H867="",I867="",J867=""),"Complete required fields",IF(OR(AND(E867&lt;&gt;"",COUNTIFS(Setup!$F$13:$F$212,E867)=0),AND(F867&lt;&gt;"",COUNTIFS(Setup!$G$13:$G$212,F867)=0),AND(G867&lt;&gt;"",COUNTIFS(Setup!$H$13:$H$212,G867)=0),AND(H867&lt;&gt;"",COUNTIFS(Setup!$I$13:$I$212,H867)=0),AND(I867&lt;&gt;"",COUNTIFS(Setup!$J$13:$J$212,I867)=0),AND(J867&lt;&gt;"",COUNTIFS(Setup!$K$13:$K$212,J867)=0),AND(K867&lt;&gt;"",COUNTIFS(Setup!$L$13:$L$212,K867)=0),AND(L867&lt;&gt;"",COUNTIFS(Setup!$M$13:$M$212,L867)=0),AND(M867&lt;&gt;"",COUNTIFS(Setup!$N$13:$N$212,M867)=0),AND(N867&lt;&gt;"",COUNTIFS(Setup!$O$13:$O$212,N867)=0),AND(O867&lt;&gt;"",COUNTIFS(Setup!$P$13:$P$212,O867)=0),AND(P867&lt;&gt;"",COUNTIFS(Setup!$Q$13:$Q$212,P867)=0),AND(V867&lt;&gt;"",COUNTIFS(Setup!$R$13:$R$212,V867)=0),AND(W867&lt;&gt;"",COUNTIFS(Setup!$R$13:$R$212,W867)=0),AND(X867&lt;&gt;"",COUNTIFS(Setup!$S$13:$S$212,X867)=0),AND(Y867&lt;&gt;"",COUNTIFS(Setup!$S$13:$S$212,Y867)=0),AND(Z867&lt;&gt;"",COUNTIFS(Setup!$T$13:$T$212,Z867)=0)),"Use listed categories",IF(J867="Pending","Confirm work-relatedness",IF(COUNTIFS($AI$9:$AI$1008,AI867,$C$9:$C$1008,"&lt;&gt;"&amp;C867)&gt;0,"Event dates disagree",IF(OR(AND(Q867&lt;&gt;"",OR(NOT(ISNUMBER(Q867)),Q867&lt;0)),AND(R867&lt;&gt;"",OR(NOT(ISNUMBER(R867)),R867&lt;0)),AND(S867&lt;&gt;"",OR(NOT(ISNUMBER(S867)),S867&lt;0))),"Check days / cost",IF(AND(I867="Lost time",OR(NOT(ISNUMBER(Q867)),Q867&lt;1)),"Enter lost days",IF(AND(I867="Restricted / modified work",OR(NOT(ISNUMBER(R867)),R867&lt;1)),"Enter restricted days",IF(AND(Z867="Closed",NOT(ISNUMBER(AB867))),"Enter closure date",IF(AND(ISNUMBER(AB867),OR(AB867&lt;C867,AB867&gt;TODAY())),"Check closure date","Ready"))))))))))))))</f>
        <v/>
      </c>
    </row>
    <row r="868" spans="1:37" ht="24.95" customHeight="1">
      <c r="A868" s="23"/>
      <c r="B868" s="23"/>
      <c r="C868" s="24"/>
      <c r="D868" s="25"/>
      <c r="E868" s="26"/>
      <c r="F868" s="26"/>
      <c r="G868" s="26"/>
      <c r="H868" s="26"/>
      <c r="I868" s="26"/>
      <c r="J868" s="26"/>
      <c r="K868" s="26"/>
      <c r="L868" s="26"/>
      <c r="M868" s="26"/>
      <c r="N868" s="26"/>
      <c r="O868" s="26"/>
      <c r="P868" s="26"/>
      <c r="Q868" s="27"/>
      <c r="R868" s="27"/>
      <c r="S868" s="28"/>
      <c r="T868" s="26"/>
      <c r="U868" s="26"/>
      <c r="V868" s="26"/>
      <c r="W868" s="26"/>
      <c r="X868" s="26"/>
      <c r="Y868" s="26"/>
      <c r="Z868" s="26"/>
      <c r="AA868" s="26"/>
      <c r="AB868" s="24"/>
      <c r="AC868" s="26"/>
      <c r="AD868" s="15" t="str">
        <f t="shared" si="78"/>
        <v/>
      </c>
      <c r="AE868" s="16" t="str">
        <f t="shared" si="79"/>
        <v/>
      </c>
      <c r="AF868" s="15" t="str">
        <f t="shared" si="80"/>
        <v/>
      </c>
      <c r="AG868" s="15">
        <f t="shared" si="81"/>
        <v>0</v>
      </c>
      <c r="AH868" s="15">
        <f t="shared" si="82"/>
        <v>0</v>
      </c>
      <c r="AI868" s="15" t="str">
        <f t="shared" si="83"/>
        <v/>
      </c>
      <c r="AJ868" s="15" t="str">
        <f>IF(AI868="","",IF(COUNTIFS($AI$9:AI868,AI868)=1,1,0))</f>
        <v/>
      </c>
      <c r="AK868" s="15" t="str">
        <f ca="1">IF(COUNTA(A868:AC868)=0,"",IF(OR(NOT(ISNUMBER(C868)),C868&lt;1),"Missing / invalid date",IF(A868="","Missing case ID",IF(COUNTIFS($A$9:$A$1008,A868)&gt;1,"Duplicate case ID",IF(C868&gt;TODAY(),"Future incident date",IF(OR(E868="",F868="",G868="",H868="",I868="",J868=""),"Complete required fields",IF(OR(AND(E868&lt;&gt;"",COUNTIFS(Setup!$F$13:$F$212,E868)=0),AND(F868&lt;&gt;"",COUNTIFS(Setup!$G$13:$G$212,F868)=0),AND(G868&lt;&gt;"",COUNTIFS(Setup!$H$13:$H$212,G868)=0),AND(H868&lt;&gt;"",COUNTIFS(Setup!$I$13:$I$212,H868)=0),AND(I868&lt;&gt;"",COUNTIFS(Setup!$J$13:$J$212,I868)=0),AND(J868&lt;&gt;"",COUNTIFS(Setup!$K$13:$K$212,J868)=0),AND(K868&lt;&gt;"",COUNTIFS(Setup!$L$13:$L$212,K868)=0),AND(L868&lt;&gt;"",COUNTIFS(Setup!$M$13:$M$212,L868)=0),AND(M868&lt;&gt;"",COUNTIFS(Setup!$N$13:$N$212,M868)=0),AND(N868&lt;&gt;"",COUNTIFS(Setup!$O$13:$O$212,N868)=0),AND(O868&lt;&gt;"",COUNTIFS(Setup!$P$13:$P$212,O868)=0),AND(P868&lt;&gt;"",COUNTIFS(Setup!$Q$13:$Q$212,P868)=0),AND(V868&lt;&gt;"",COUNTIFS(Setup!$R$13:$R$212,V868)=0),AND(W868&lt;&gt;"",COUNTIFS(Setup!$R$13:$R$212,W868)=0),AND(X868&lt;&gt;"",COUNTIFS(Setup!$S$13:$S$212,X868)=0),AND(Y868&lt;&gt;"",COUNTIFS(Setup!$S$13:$S$212,Y868)=0),AND(Z868&lt;&gt;"",COUNTIFS(Setup!$T$13:$T$212,Z868)=0)),"Use listed categories",IF(J868="Pending","Confirm work-relatedness",IF(COUNTIFS($AI$9:$AI$1008,AI868,$C$9:$C$1008,"&lt;&gt;"&amp;C868)&gt;0,"Event dates disagree",IF(OR(AND(Q868&lt;&gt;"",OR(NOT(ISNUMBER(Q868)),Q868&lt;0)),AND(R868&lt;&gt;"",OR(NOT(ISNUMBER(R868)),R868&lt;0)),AND(S868&lt;&gt;"",OR(NOT(ISNUMBER(S868)),S868&lt;0))),"Check days / cost",IF(AND(I868="Lost time",OR(NOT(ISNUMBER(Q868)),Q868&lt;1)),"Enter lost days",IF(AND(I868="Restricted / modified work",OR(NOT(ISNUMBER(R868)),R868&lt;1)),"Enter restricted days",IF(AND(Z868="Closed",NOT(ISNUMBER(AB868))),"Enter closure date",IF(AND(ISNUMBER(AB868),OR(AB868&lt;C868,AB868&gt;TODAY())),"Check closure date","Ready"))))))))))))))</f>
        <v/>
      </c>
    </row>
    <row r="869" spans="1:37" ht="24.95" customHeight="1">
      <c r="A869" s="17"/>
      <c r="B869" s="17"/>
      <c r="C869" s="18"/>
      <c r="D869" s="19"/>
      <c r="E869" s="20"/>
      <c r="F869" s="20"/>
      <c r="G869" s="20"/>
      <c r="H869" s="20"/>
      <c r="I869" s="20"/>
      <c r="J869" s="20"/>
      <c r="K869" s="20"/>
      <c r="L869" s="20"/>
      <c r="M869" s="20"/>
      <c r="N869" s="20"/>
      <c r="O869" s="20"/>
      <c r="P869" s="20"/>
      <c r="Q869" s="21"/>
      <c r="R869" s="21"/>
      <c r="S869" s="22"/>
      <c r="T869" s="20"/>
      <c r="U869" s="20"/>
      <c r="V869" s="20"/>
      <c r="W869" s="20"/>
      <c r="X869" s="20"/>
      <c r="Y869" s="20"/>
      <c r="Z869" s="20"/>
      <c r="AA869" s="20"/>
      <c r="AB869" s="18"/>
      <c r="AC869" s="20"/>
      <c r="AD869" s="15" t="str">
        <f t="shared" si="78"/>
        <v/>
      </c>
      <c r="AE869" s="16" t="str">
        <f t="shared" si="79"/>
        <v/>
      </c>
      <c r="AF869" s="15" t="str">
        <f t="shared" si="80"/>
        <v/>
      </c>
      <c r="AG869" s="15">
        <f t="shared" si="81"/>
        <v>0</v>
      </c>
      <c r="AH869" s="15">
        <f t="shared" si="82"/>
        <v>0</v>
      </c>
      <c r="AI869" s="15" t="str">
        <f t="shared" si="83"/>
        <v/>
      </c>
      <c r="AJ869" s="15" t="str">
        <f>IF(AI869="","",IF(COUNTIFS($AI$9:AI869,AI869)=1,1,0))</f>
        <v/>
      </c>
      <c r="AK869" s="15" t="str">
        <f ca="1">IF(COUNTA(A869:AC869)=0,"",IF(OR(NOT(ISNUMBER(C869)),C869&lt;1),"Missing / invalid date",IF(A869="","Missing case ID",IF(COUNTIFS($A$9:$A$1008,A869)&gt;1,"Duplicate case ID",IF(C869&gt;TODAY(),"Future incident date",IF(OR(E869="",F869="",G869="",H869="",I869="",J869=""),"Complete required fields",IF(OR(AND(E869&lt;&gt;"",COUNTIFS(Setup!$F$13:$F$212,E869)=0),AND(F869&lt;&gt;"",COUNTIFS(Setup!$G$13:$G$212,F869)=0),AND(G869&lt;&gt;"",COUNTIFS(Setup!$H$13:$H$212,G869)=0),AND(H869&lt;&gt;"",COUNTIFS(Setup!$I$13:$I$212,H869)=0),AND(I869&lt;&gt;"",COUNTIFS(Setup!$J$13:$J$212,I869)=0),AND(J869&lt;&gt;"",COUNTIFS(Setup!$K$13:$K$212,J869)=0),AND(K869&lt;&gt;"",COUNTIFS(Setup!$L$13:$L$212,K869)=0),AND(L869&lt;&gt;"",COUNTIFS(Setup!$M$13:$M$212,L869)=0),AND(M869&lt;&gt;"",COUNTIFS(Setup!$N$13:$N$212,M869)=0),AND(N869&lt;&gt;"",COUNTIFS(Setup!$O$13:$O$212,N869)=0),AND(O869&lt;&gt;"",COUNTIFS(Setup!$P$13:$P$212,O869)=0),AND(P869&lt;&gt;"",COUNTIFS(Setup!$Q$13:$Q$212,P869)=0),AND(V869&lt;&gt;"",COUNTIFS(Setup!$R$13:$R$212,V869)=0),AND(W869&lt;&gt;"",COUNTIFS(Setup!$R$13:$R$212,W869)=0),AND(X869&lt;&gt;"",COUNTIFS(Setup!$S$13:$S$212,X869)=0),AND(Y869&lt;&gt;"",COUNTIFS(Setup!$S$13:$S$212,Y869)=0),AND(Z869&lt;&gt;"",COUNTIFS(Setup!$T$13:$T$212,Z869)=0)),"Use listed categories",IF(J869="Pending","Confirm work-relatedness",IF(COUNTIFS($AI$9:$AI$1008,AI869,$C$9:$C$1008,"&lt;&gt;"&amp;C869)&gt;0,"Event dates disagree",IF(OR(AND(Q869&lt;&gt;"",OR(NOT(ISNUMBER(Q869)),Q869&lt;0)),AND(R869&lt;&gt;"",OR(NOT(ISNUMBER(R869)),R869&lt;0)),AND(S869&lt;&gt;"",OR(NOT(ISNUMBER(S869)),S869&lt;0))),"Check days / cost",IF(AND(I869="Lost time",OR(NOT(ISNUMBER(Q869)),Q869&lt;1)),"Enter lost days",IF(AND(I869="Restricted / modified work",OR(NOT(ISNUMBER(R869)),R869&lt;1)),"Enter restricted days",IF(AND(Z869="Closed",NOT(ISNUMBER(AB869))),"Enter closure date",IF(AND(ISNUMBER(AB869),OR(AB869&lt;C869,AB869&gt;TODAY())),"Check closure date","Ready"))))))))))))))</f>
        <v/>
      </c>
    </row>
    <row r="870" spans="1:37" ht="24.95" customHeight="1">
      <c r="A870" s="23"/>
      <c r="B870" s="23"/>
      <c r="C870" s="24"/>
      <c r="D870" s="25"/>
      <c r="E870" s="26"/>
      <c r="F870" s="26"/>
      <c r="G870" s="26"/>
      <c r="H870" s="26"/>
      <c r="I870" s="26"/>
      <c r="J870" s="26"/>
      <c r="K870" s="26"/>
      <c r="L870" s="26"/>
      <c r="M870" s="26"/>
      <c r="N870" s="26"/>
      <c r="O870" s="26"/>
      <c r="P870" s="26"/>
      <c r="Q870" s="27"/>
      <c r="R870" s="27"/>
      <c r="S870" s="28"/>
      <c r="T870" s="26"/>
      <c r="U870" s="26"/>
      <c r="V870" s="26"/>
      <c r="W870" s="26"/>
      <c r="X870" s="26"/>
      <c r="Y870" s="26"/>
      <c r="Z870" s="26"/>
      <c r="AA870" s="26"/>
      <c r="AB870" s="24"/>
      <c r="AC870" s="26"/>
      <c r="AD870" s="15" t="str">
        <f t="shared" si="78"/>
        <v/>
      </c>
      <c r="AE870" s="16" t="str">
        <f t="shared" si="79"/>
        <v/>
      </c>
      <c r="AF870" s="15" t="str">
        <f t="shared" si="80"/>
        <v/>
      </c>
      <c r="AG870" s="15">
        <f t="shared" si="81"/>
        <v>0</v>
      </c>
      <c r="AH870" s="15">
        <f t="shared" si="82"/>
        <v>0</v>
      </c>
      <c r="AI870" s="15" t="str">
        <f t="shared" si="83"/>
        <v/>
      </c>
      <c r="AJ870" s="15" t="str">
        <f>IF(AI870="","",IF(COUNTIFS($AI$9:AI870,AI870)=1,1,0))</f>
        <v/>
      </c>
      <c r="AK870" s="15" t="str">
        <f ca="1">IF(COUNTA(A870:AC870)=0,"",IF(OR(NOT(ISNUMBER(C870)),C870&lt;1),"Missing / invalid date",IF(A870="","Missing case ID",IF(COUNTIFS($A$9:$A$1008,A870)&gt;1,"Duplicate case ID",IF(C870&gt;TODAY(),"Future incident date",IF(OR(E870="",F870="",G870="",H870="",I870="",J870=""),"Complete required fields",IF(OR(AND(E870&lt;&gt;"",COUNTIFS(Setup!$F$13:$F$212,E870)=0),AND(F870&lt;&gt;"",COUNTIFS(Setup!$G$13:$G$212,F870)=0),AND(G870&lt;&gt;"",COUNTIFS(Setup!$H$13:$H$212,G870)=0),AND(H870&lt;&gt;"",COUNTIFS(Setup!$I$13:$I$212,H870)=0),AND(I870&lt;&gt;"",COUNTIFS(Setup!$J$13:$J$212,I870)=0),AND(J870&lt;&gt;"",COUNTIFS(Setup!$K$13:$K$212,J870)=0),AND(K870&lt;&gt;"",COUNTIFS(Setup!$L$13:$L$212,K870)=0),AND(L870&lt;&gt;"",COUNTIFS(Setup!$M$13:$M$212,L870)=0),AND(M870&lt;&gt;"",COUNTIFS(Setup!$N$13:$N$212,M870)=0),AND(N870&lt;&gt;"",COUNTIFS(Setup!$O$13:$O$212,N870)=0),AND(O870&lt;&gt;"",COUNTIFS(Setup!$P$13:$P$212,O870)=0),AND(P870&lt;&gt;"",COUNTIFS(Setup!$Q$13:$Q$212,P870)=0),AND(V870&lt;&gt;"",COUNTIFS(Setup!$R$13:$R$212,V870)=0),AND(W870&lt;&gt;"",COUNTIFS(Setup!$R$13:$R$212,W870)=0),AND(X870&lt;&gt;"",COUNTIFS(Setup!$S$13:$S$212,X870)=0),AND(Y870&lt;&gt;"",COUNTIFS(Setup!$S$13:$S$212,Y870)=0),AND(Z870&lt;&gt;"",COUNTIFS(Setup!$T$13:$T$212,Z870)=0)),"Use listed categories",IF(J870="Pending","Confirm work-relatedness",IF(COUNTIFS($AI$9:$AI$1008,AI870,$C$9:$C$1008,"&lt;&gt;"&amp;C870)&gt;0,"Event dates disagree",IF(OR(AND(Q870&lt;&gt;"",OR(NOT(ISNUMBER(Q870)),Q870&lt;0)),AND(R870&lt;&gt;"",OR(NOT(ISNUMBER(R870)),R870&lt;0)),AND(S870&lt;&gt;"",OR(NOT(ISNUMBER(S870)),S870&lt;0))),"Check days / cost",IF(AND(I870="Lost time",OR(NOT(ISNUMBER(Q870)),Q870&lt;1)),"Enter lost days",IF(AND(I870="Restricted / modified work",OR(NOT(ISNUMBER(R870)),R870&lt;1)),"Enter restricted days",IF(AND(Z870="Closed",NOT(ISNUMBER(AB870))),"Enter closure date",IF(AND(ISNUMBER(AB870),OR(AB870&lt;C870,AB870&gt;TODAY())),"Check closure date","Ready"))))))))))))))</f>
        <v/>
      </c>
    </row>
    <row r="871" spans="1:37" ht="24.95" customHeight="1">
      <c r="A871" s="17"/>
      <c r="B871" s="17"/>
      <c r="C871" s="18"/>
      <c r="D871" s="19"/>
      <c r="E871" s="20"/>
      <c r="F871" s="20"/>
      <c r="G871" s="20"/>
      <c r="H871" s="20"/>
      <c r="I871" s="20"/>
      <c r="J871" s="20"/>
      <c r="K871" s="20"/>
      <c r="L871" s="20"/>
      <c r="M871" s="20"/>
      <c r="N871" s="20"/>
      <c r="O871" s="20"/>
      <c r="P871" s="20"/>
      <c r="Q871" s="21"/>
      <c r="R871" s="21"/>
      <c r="S871" s="22"/>
      <c r="T871" s="20"/>
      <c r="U871" s="20"/>
      <c r="V871" s="20"/>
      <c r="W871" s="20"/>
      <c r="X871" s="20"/>
      <c r="Y871" s="20"/>
      <c r="Z871" s="20"/>
      <c r="AA871" s="20"/>
      <c r="AB871" s="18"/>
      <c r="AC871" s="20"/>
      <c r="AD871" s="15" t="str">
        <f t="shared" si="78"/>
        <v/>
      </c>
      <c r="AE871" s="16" t="str">
        <f t="shared" si="79"/>
        <v/>
      </c>
      <c r="AF871" s="15" t="str">
        <f t="shared" si="80"/>
        <v/>
      </c>
      <c r="AG871" s="15">
        <f t="shared" si="81"/>
        <v>0</v>
      </c>
      <c r="AH871" s="15">
        <f t="shared" si="82"/>
        <v>0</v>
      </c>
      <c r="AI871" s="15" t="str">
        <f t="shared" si="83"/>
        <v/>
      </c>
      <c r="AJ871" s="15" t="str">
        <f>IF(AI871="","",IF(COUNTIFS($AI$9:AI871,AI871)=1,1,0))</f>
        <v/>
      </c>
      <c r="AK871" s="15" t="str">
        <f ca="1">IF(COUNTA(A871:AC871)=0,"",IF(OR(NOT(ISNUMBER(C871)),C871&lt;1),"Missing / invalid date",IF(A871="","Missing case ID",IF(COUNTIFS($A$9:$A$1008,A871)&gt;1,"Duplicate case ID",IF(C871&gt;TODAY(),"Future incident date",IF(OR(E871="",F871="",G871="",H871="",I871="",J871=""),"Complete required fields",IF(OR(AND(E871&lt;&gt;"",COUNTIFS(Setup!$F$13:$F$212,E871)=0),AND(F871&lt;&gt;"",COUNTIFS(Setup!$G$13:$G$212,F871)=0),AND(G871&lt;&gt;"",COUNTIFS(Setup!$H$13:$H$212,G871)=0),AND(H871&lt;&gt;"",COUNTIFS(Setup!$I$13:$I$212,H871)=0),AND(I871&lt;&gt;"",COUNTIFS(Setup!$J$13:$J$212,I871)=0),AND(J871&lt;&gt;"",COUNTIFS(Setup!$K$13:$K$212,J871)=0),AND(K871&lt;&gt;"",COUNTIFS(Setup!$L$13:$L$212,K871)=0),AND(L871&lt;&gt;"",COUNTIFS(Setup!$M$13:$M$212,L871)=0),AND(M871&lt;&gt;"",COUNTIFS(Setup!$N$13:$N$212,M871)=0),AND(N871&lt;&gt;"",COUNTIFS(Setup!$O$13:$O$212,N871)=0),AND(O871&lt;&gt;"",COUNTIFS(Setup!$P$13:$P$212,O871)=0),AND(P871&lt;&gt;"",COUNTIFS(Setup!$Q$13:$Q$212,P871)=0),AND(V871&lt;&gt;"",COUNTIFS(Setup!$R$13:$R$212,V871)=0),AND(W871&lt;&gt;"",COUNTIFS(Setup!$R$13:$R$212,W871)=0),AND(X871&lt;&gt;"",COUNTIFS(Setup!$S$13:$S$212,X871)=0),AND(Y871&lt;&gt;"",COUNTIFS(Setup!$S$13:$S$212,Y871)=0),AND(Z871&lt;&gt;"",COUNTIFS(Setup!$T$13:$T$212,Z871)=0)),"Use listed categories",IF(J871="Pending","Confirm work-relatedness",IF(COUNTIFS($AI$9:$AI$1008,AI871,$C$9:$C$1008,"&lt;&gt;"&amp;C871)&gt;0,"Event dates disagree",IF(OR(AND(Q871&lt;&gt;"",OR(NOT(ISNUMBER(Q871)),Q871&lt;0)),AND(R871&lt;&gt;"",OR(NOT(ISNUMBER(R871)),R871&lt;0)),AND(S871&lt;&gt;"",OR(NOT(ISNUMBER(S871)),S871&lt;0))),"Check days / cost",IF(AND(I871="Lost time",OR(NOT(ISNUMBER(Q871)),Q871&lt;1)),"Enter lost days",IF(AND(I871="Restricted / modified work",OR(NOT(ISNUMBER(R871)),R871&lt;1)),"Enter restricted days",IF(AND(Z871="Closed",NOT(ISNUMBER(AB871))),"Enter closure date",IF(AND(ISNUMBER(AB871),OR(AB871&lt;C871,AB871&gt;TODAY())),"Check closure date","Ready"))))))))))))))</f>
        <v/>
      </c>
    </row>
    <row r="872" spans="1:37" ht="24.95" customHeight="1">
      <c r="A872" s="23"/>
      <c r="B872" s="23"/>
      <c r="C872" s="24"/>
      <c r="D872" s="25"/>
      <c r="E872" s="26"/>
      <c r="F872" s="26"/>
      <c r="G872" s="26"/>
      <c r="H872" s="26"/>
      <c r="I872" s="26"/>
      <c r="J872" s="26"/>
      <c r="K872" s="26"/>
      <c r="L872" s="26"/>
      <c r="M872" s="26"/>
      <c r="N872" s="26"/>
      <c r="O872" s="26"/>
      <c r="P872" s="26"/>
      <c r="Q872" s="27"/>
      <c r="R872" s="27"/>
      <c r="S872" s="28"/>
      <c r="T872" s="26"/>
      <c r="U872" s="26"/>
      <c r="V872" s="26"/>
      <c r="W872" s="26"/>
      <c r="X872" s="26"/>
      <c r="Y872" s="26"/>
      <c r="Z872" s="26"/>
      <c r="AA872" s="26"/>
      <c r="AB872" s="24"/>
      <c r="AC872" s="26"/>
      <c r="AD872" s="15" t="str">
        <f t="shared" si="78"/>
        <v/>
      </c>
      <c r="AE872" s="16" t="str">
        <f t="shared" si="79"/>
        <v/>
      </c>
      <c r="AF872" s="15" t="str">
        <f t="shared" si="80"/>
        <v/>
      </c>
      <c r="AG872" s="15">
        <f t="shared" si="81"/>
        <v>0</v>
      </c>
      <c r="AH872" s="15">
        <f t="shared" si="82"/>
        <v>0</v>
      </c>
      <c r="AI872" s="15" t="str">
        <f t="shared" si="83"/>
        <v/>
      </c>
      <c r="AJ872" s="15" t="str">
        <f>IF(AI872="","",IF(COUNTIFS($AI$9:AI872,AI872)=1,1,0))</f>
        <v/>
      </c>
      <c r="AK872" s="15" t="str">
        <f ca="1">IF(COUNTA(A872:AC872)=0,"",IF(OR(NOT(ISNUMBER(C872)),C872&lt;1),"Missing / invalid date",IF(A872="","Missing case ID",IF(COUNTIFS($A$9:$A$1008,A872)&gt;1,"Duplicate case ID",IF(C872&gt;TODAY(),"Future incident date",IF(OR(E872="",F872="",G872="",H872="",I872="",J872=""),"Complete required fields",IF(OR(AND(E872&lt;&gt;"",COUNTIFS(Setup!$F$13:$F$212,E872)=0),AND(F872&lt;&gt;"",COUNTIFS(Setup!$G$13:$G$212,F872)=0),AND(G872&lt;&gt;"",COUNTIFS(Setup!$H$13:$H$212,G872)=0),AND(H872&lt;&gt;"",COUNTIFS(Setup!$I$13:$I$212,H872)=0),AND(I872&lt;&gt;"",COUNTIFS(Setup!$J$13:$J$212,I872)=0),AND(J872&lt;&gt;"",COUNTIFS(Setup!$K$13:$K$212,J872)=0),AND(K872&lt;&gt;"",COUNTIFS(Setup!$L$13:$L$212,K872)=0),AND(L872&lt;&gt;"",COUNTIFS(Setup!$M$13:$M$212,L872)=0),AND(M872&lt;&gt;"",COUNTIFS(Setup!$N$13:$N$212,M872)=0),AND(N872&lt;&gt;"",COUNTIFS(Setup!$O$13:$O$212,N872)=0),AND(O872&lt;&gt;"",COUNTIFS(Setup!$P$13:$P$212,O872)=0),AND(P872&lt;&gt;"",COUNTIFS(Setup!$Q$13:$Q$212,P872)=0),AND(V872&lt;&gt;"",COUNTIFS(Setup!$R$13:$R$212,V872)=0),AND(W872&lt;&gt;"",COUNTIFS(Setup!$R$13:$R$212,W872)=0),AND(X872&lt;&gt;"",COUNTIFS(Setup!$S$13:$S$212,X872)=0),AND(Y872&lt;&gt;"",COUNTIFS(Setup!$S$13:$S$212,Y872)=0),AND(Z872&lt;&gt;"",COUNTIFS(Setup!$T$13:$T$212,Z872)=0)),"Use listed categories",IF(J872="Pending","Confirm work-relatedness",IF(COUNTIFS($AI$9:$AI$1008,AI872,$C$9:$C$1008,"&lt;&gt;"&amp;C872)&gt;0,"Event dates disagree",IF(OR(AND(Q872&lt;&gt;"",OR(NOT(ISNUMBER(Q872)),Q872&lt;0)),AND(R872&lt;&gt;"",OR(NOT(ISNUMBER(R872)),R872&lt;0)),AND(S872&lt;&gt;"",OR(NOT(ISNUMBER(S872)),S872&lt;0))),"Check days / cost",IF(AND(I872="Lost time",OR(NOT(ISNUMBER(Q872)),Q872&lt;1)),"Enter lost days",IF(AND(I872="Restricted / modified work",OR(NOT(ISNUMBER(R872)),R872&lt;1)),"Enter restricted days",IF(AND(Z872="Closed",NOT(ISNUMBER(AB872))),"Enter closure date",IF(AND(ISNUMBER(AB872),OR(AB872&lt;C872,AB872&gt;TODAY())),"Check closure date","Ready"))))))))))))))</f>
        <v/>
      </c>
    </row>
    <row r="873" spans="1:37" ht="24.95" customHeight="1">
      <c r="A873" s="17"/>
      <c r="B873" s="17"/>
      <c r="C873" s="18"/>
      <c r="D873" s="19"/>
      <c r="E873" s="20"/>
      <c r="F873" s="20"/>
      <c r="G873" s="20"/>
      <c r="H873" s="20"/>
      <c r="I873" s="20"/>
      <c r="J873" s="20"/>
      <c r="K873" s="20"/>
      <c r="L873" s="20"/>
      <c r="M873" s="20"/>
      <c r="N873" s="20"/>
      <c r="O873" s="20"/>
      <c r="P873" s="20"/>
      <c r="Q873" s="21"/>
      <c r="R873" s="21"/>
      <c r="S873" s="22"/>
      <c r="T873" s="20"/>
      <c r="U873" s="20"/>
      <c r="V873" s="20"/>
      <c r="W873" s="20"/>
      <c r="X873" s="20"/>
      <c r="Y873" s="20"/>
      <c r="Z873" s="20"/>
      <c r="AA873" s="20"/>
      <c r="AB873" s="18"/>
      <c r="AC873" s="20"/>
      <c r="AD873" s="15" t="str">
        <f t="shared" si="78"/>
        <v/>
      </c>
      <c r="AE873" s="16" t="str">
        <f t="shared" si="79"/>
        <v/>
      </c>
      <c r="AF873" s="15" t="str">
        <f t="shared" si="80"/>
        <v/>
      </c>
      <c r="AG873" s="15">
        <f t="shared" si="81"/>
        <v>0</v>
      </c>
      <c r="AH873" s="15">
        <f t="shared" si="82"/>
        <v>0</v>
      </c>
      <c r="AI873" s="15" t="str">
        <f t="shared" si="83"/>
        <v/>
      </c>
      <c r="AJ873" s="15" t="str">
        <f>IF(AI873="","",IF(COUNTIFS($AI$9:AI873,AI873)=1,1,0))</f>
        <v/>
      </c>
      <c r="AK873" s="15" t="str">
        <f ca="1">IF(COUNTA(A873:AC873)=0,"",IF(OR(NOT(ISNUMBER(C873)),C873&lt;1),"Missing / invalid date",IF(A873="","Missing case ID",IF(COUNTIFS($A$9:$A$1008,A873)&gt;1,"Duplicate case ID",IF(C873&gt;TODAY(),"Future incident date",IF(OR(E873="",F873="",G873="",H873="",I873="",J873=""),"Complete required fields",IF(OR(AND(E873&lt;&gt;"",COUNTIFS(Setup!$F$13:$F$212,E873)=0),AND(F873&lt;&gt;"",COUNTIFS(Setup!$G$13:$G$212,F873)=0),AND(G873&lt;&gt;"",COUNTIFS(Setup!$H$13:$H$212,G873)=0),AND(H873&lt;&gt;"",COUNTIFS(Setup!$I$13:$I$212,H873)=0),AND(I873&lt;&gt;"",COUNTIFS(Setup!$J$13:$J$212,I873)=0),AND(J873&lt;&gt;"",COUNTIFS(Setup!$K$13:$K$212,J873)=0),AND(K873&lt;&gt;"",COUNTIFS(Setup!$L$13:$L$212,K873)=0),AND(L873&lt;&gt;"",COUNTIFS(Setup!$M$13:$M$212,L873)=0),AND(M873&lt;&gt;"",COUNTIFS(Setup!$N$13:$N$212,M873)=0),AND(N873&lt;&gt;"",COUNTIFS(Setup!$O$13:$O$212,N873)=0),AND(O873&lt;&gt;"",COUNTIFS(Setup!$P$13:$P$212,O873)=0),AND(P873&lt;&gt;"",COUNTIFS(Setup!$Q$13:$Q$212,P873)=0),AND(V873&lt;&gt;"",COUNTIFS(Setup!$R$13:$R$212,V873)=0),AND(W873&lt;&gt;"",COUNTIFS(Setup!$R$13:$R$212,W873)=0),AND(X873&lt;&gt;"",COUNTIFS(Setup!$S$13:$S$212,X873)=0),AND(Y873&lt;&gt;"",COUNTIFS(Setup!$S$13:$S$212,Y873)=0),AND(Z873&lt;&gt;"",COUNTIFS(Setup!$T$13:$T$212,Z873)=0)),"Use listed categories",IF(J873="Pending","Confirm work-relatedness",IF(COUNTIFS($AI$9:$AI$1008,AI873,$C$9:$C$1008,"&lt;&gt;"&amp;C873)&gt;0,"Event dates disagree",IF(OR(AND(Q873&lt;&gt;"",OR(NOT(ISNUMBER(Q873)),Q873&lt;0)),AND(R873&lt;&gt;"",OR(NOT(ISNUMBER(R873)),R873&lt;0)),AND(S873&lt;&gt;"",OR(NOT(ISNUMBER(S873)),S873&lt;0))),"Check days / cost",IF(AND(I873="Lost time",OR(NOT(ISNUMBER(Q873)),Q873&lt;1)),"Enter lost days",IF(AND(I873="Restricted / modified work",OR(NOT(ISNUMBER(R873)),R873&lt;1)),"Enter restricted days",IF(AND(Z873="Closed",NOT(ISNUMBER(AB873))),"Enter closure date",IF(AND(ISNUMBER(AB873),OR(AB873&lt;C873,AB873&gt;TODAY())),"Check closure date","Ready"))))))))))))))</f>
        <v/>
      </c>
    </row>
    <row r="874" spans="1:37" ht="24.95" customHeight="1">
      <c r="A874" s="23"/>
      <c r="B874" s="23"/>
      <c r="C874" s="24"/>
      <c r="D874" s="25"/>
      <c r="E874" s="26"/>
      <c r="F874" s="26"/>
      <c r="G874" s="26"/>
      <c r="H874" s="26"/>
      <c r="I874" s="26"/>
      <c r="J874" s="26"/>
      <c r="K874" s="26"/>
      <c r="L874" s="26"/>
      <c r="M874" s="26"/>
      <c r="N874" s="26"/>
      <c r="O874" s="26"/>
      <c r="P874" s="26"/>
      <c r="Q874" s="27"/>
      <c r="R874" s="27"/>
      <c r="S874" s="28"/>
      <c r="T874" s="26"/>
      <c r="U874" s="26"/>
      <c r="V874" s="26"/>
      <c r="W874" s="26"/>
      <c r="X874" s="26"/>
      <c r="Y874" s="26"/>
      <c r="Z874" s="26"/>
      <c r="AA874" s="26"/>
      <c r="AB874" s="24"/>
      <c r="AC874" s="26"/>
      <c r="AD874" s="15" t="str">
        <f t="shared" si="78"/>
        <v/>
      </c>
      <c r="AE874" s="16" t="str">
        <f t="shared" si="79"/>
        <v/>
      </c>
      <c r="AF874" s="15" t="str">
        <f t="shared" si="80"/>
        <v/>
      </c>
      <c r="AG874" s="15">
        <f t="shared" si="81"/>
        <v>0</v>
      </c>
      <c r="AH874" s="15">
        <f t="shared" si="82"/>
        <v>0</v>
      </c>
      <c r="AI874" s="15" t="str">
        <f t="shared" si="83"/>
        <v/>
      </c>
      <c r="AJ874" s="15" t="str">
        <f>IF(AI874="","",IF(COUNTIFS($AI$9:AI874,AI874)=1,1,0))</f>
        <v/>
      </c>
      <c r="AK874" s="15" t="str">
        <f ca="1">IF(COUNTA(A874:AC874)=0,"",IF(OR(NOT(ISNUMBER(C874)),C874&lt;1),"Missing / invalid date",IF(A874="","Missing case ID",IF(COUNTIFS($A$9:$A$1008,A874)&gt;1,"Duplicate case ID",IF(C874&gt;TODAY(),"Future incident date",IF(OR(E874="",F874="",G874="",H874="",I874="",J874=""),"Complete required fields",IF(OR(AND(E874&lt;&gt;"",COUNTIFS(Setup!$F$13:$F$212,E874)=0),AND(F874&lt;&gt;"",COUNTIFS(Setup!$G$13:$G$212,F874)=0),AND(G874&lt;&gt;"",COUNTIFS(Setup!$H$13:$H$212,G874)=0),AND(H874&lt;&gt;"",COUNTIFS(Setup!$I$13:$I$212,H874)=0),AND(I874&lt;&gt;"",COUNTIFS(Setup!$J$13:$J$212,I874)=0),AND(J874&lt;&gt;"",COUNTIFS(Setup!$K$13:$K$212,J874)=0),AND(K874&lt;&gt;"",COUNTIFS(Setup!$L$13:$L$212,K874)=0),AND(L874&lt;&gt;"",COUNTIFS(Setup!$M$13:$M$212,L874)=0),AND(M874&lt;&gt;"",COUNTIFS(Setup!$N$13:$N$212,M874)=0),AND(N874&lt;&gt;"",COUNTIFS(Setup!$O$13:$O$212,N874)=0),AND(O874&lt;&gt;"",COUNTIFS(Setup!$P$13:$P$212,O874)=0),AND(P874&lt;&gt;"",COUNTIFS(Setup!$Q$13:$Q$212,P874)=0),AND(V874&lt;&gt;"",COUNTIFS(Setup!$R$13:$R$212,V874)=0),AND(W874&lt;&gt;"",COUNTIFS(Setup!$R$13:$R$212,W874)=0),AND(X874&lt;&gt;"",COUNTIFS(Setup!$S$13:$S$212,X874)=0),AND(Y874&lt;&gt;"",COUNTIFS(Setup!$S$13:$S$212,Y874)=0),AND(Z874&lt;&gt;"",COUNTIFS(Setup!$T$13:$T$212,Z874)=0)),"Use listed categories",IF(J874="Pending","Confirm work-relatedness",IF(COUNTIFS($AI$9:$AI$1008,AI874,$C$9:$C$1008,"&lt;&gt;"&amp;C874)&gt;0,"Event dates disagree",IF(OR(AND(Q874&lt;&gt;"",OR(NOT(ISNUMBER(Q874)),Q874&lt;0)),AND(R874&lt;&gt;"",OR(NOT(ISNUMBER(R874)),R874&lt;0)),AND(S874&lt;&gt;"",OR(NOT(ISNUMBER(S874)),S874&lt;0))),"Check days / cost",IF(AND(I874="Lost time",OR(NOT(ISNUMBER(Q874)),Q874&lt;1)),"Enter lost days",IF(AND(I874="Restricted / modified work",OR(NOT(ISNUMBER(R874)),R874&lt;1)),"Enter restricted days",IF(AND(Z874="Closed",NOT(ISNUMBER(AB874))),"Enter closure date",IF(AND(ISNUMBER(AB874),OR(AB874&lt;C874,AB874&gt;TODAY())),"Check closure date","Ready"))))))))))))))</f>
        <v/>
      </c>
    </row>
    <row r="875" spans="1:37" ht="24.95" customHeight="1">
      <c r="A875" s="17"/>
      <c r="B875" s="17"/>
      <c r="C875" s="18"/>
      <c r="D875" s="19"/>
      <c r="E875" s="20"/>
      <c r="F875" s="20"/>
      <c r="G875" s="20"/>
      <c r="H875" s="20"/>
      <c r="I875" s="20"/>
      <c r="J875" s="20"/>
      <c r="K875" s="20"/>
      <c r="L875" s="20"/>
      <c r="M875" s="20"/>
      <c r="N875" s="20"/>
      <c r="O875" s="20"/>
      <c r="P875" s="20"/>
      <c r="Q875" s="21"/>
      <c r="R875" s="21"/>
      <c r="S875" s="22"/>
      <c r="T875" s="20"/>
      <c r="U875" s="20"/>
      <c r="V875" s="20"/>
      <c r="W875" s="20"/>
      <c r="X875" s="20"/>
      <c r="Y875" s="20"/>
      <c r="Z875" s="20"/>
      <c r="AA875" s="20"/>
      <c r="AB875" s="18"/>
      <c r="AC875" s="20"/>
      <c r="AD875" s="15" t="str">
        <f t="shared" si="78"/>
        <v/>
      </c>
      <c r="AE875" s="16" t="str">
        <f t="shared" si="79"/>
        <v/>
      </c>
      <c r="AF875" s="15" t="str">
        <f t="shared" si="80"/>
        <v/>
      </c>
      <c r="AG875" s="15">
        <f t="shared" si="81"/>
        <v>0</v>
      </c>
      <c r="AH875" s="15">
        <f t="shared" si="82"/>
        <v>0</v>
      </c>
      <c r="AI875" s="15" t="str">
        <f t="shared" si="83"/>
        <v/>
      </c>
      <c r="AJ875" s="15" t="str">
        <f>IF(AI875="","",IF(COUNTIFS($AI$9:AI875,AI875)=1,1,0))</f>
        <v/>
      </c>
      <c r="AK875" s="15" t="str">
        <f ca="1">IF(COUNTA(A875:AC875)=0,"",IF(OR(NOT(ISNUMBER(C875)),C875&lt;1),"Missing / invalid date",IF(A875="","Missing case ID",IF(COUNTIFS($A$9:$A$1008,A875)&gt;1,"Duplicate case ID",IF(C875&gt;TODAY(),"Future incident date",IF(OR(E875="",F875="",G875="",H875="",I875="",J875=""),"Complete required fields",IF(OR(AND(E875&lt;&gt;"",COUNTIFS(Setup!$F$13:$F$212,E875)=0),AND(F875&lt;&gt;"",COUNTIFS(Setup!$G$13:$G$212,F875)=0),AND(G875&lt;&gt;"",COUNTIFS(Setup!$H$13:$H$212,G875)=0),AND(H875&lt;&gt;"",COUNTIFS(Setup!$I$13:$I$212,H875)=0),AND(I875&lt;&gt;"",COUNTIFS(Setup!$J$13:$J$212,I875)=0),AND(J875&lt;&gt;"",COUNTIFS(Setup!$K$13:$K$212,J875)=0),AND(K875&lt;&gt;"",COUNTIFS(Setup!$L$13:$L$212,K875)=0),AND(L875&lt;&gt;"",COUNTIFS(Setup!$M$13:$M$212,L875)=0),AND(M875&lt;&gt;"",COUNTIFS(Setup!$N$13:$N$212,M875)=0),AND(N875&lt;&gt;"",COUNTIFS(Setup!$O$13:$O$212,N875)=0),AND(O875&lt;&gt;"",COUNTIFS(Setup!$P$13:$P$212,O875)=0),AND(P875&lt;&gt;"",COUNTIFS(Setup!$Q$13:$Q$212,P875)=0),AND(V875&lt;&gt;"",COUNTIFS(Setup!$R$13:$R$212,V875)=0),AND(W875&lt;&gt;"",COUNTIFS(Setup!$R$13:$R$212,W875)=0),AND(X875&lt;&gt;"",COUNTIFS(Setup!$S$13:$S$212,X875)=0),AND(Y875&lt;&gt;"",COUNTIFS(Setup!$S$13:$S$212,Y875)=0),AND(Z875&lt;&gt;"",COUNTIFS(Setup!$T$13:$T$212,Z875)=0)),"Use listed categories",IF(J875="Pending","Confirm work-relatedness",IF(COUNTIFS($AI$9:$AI$1008,AI875,$C$9:$C$1008,"&lt;&gt;"&amp;C875)&gt;0,"Event dates disagree",IF(OR(AND(Q875&lt;&gt;"",OR(NOT(ISNUMBER(Q875)),Q875&lt;0)),AND(R875&lt;&gt;"",OR(NOT(ISNUMBER(R875)),R875&lt;0)),AND(S875&lt;&gt;"",OR(NOT(ISNUMBER(S875)),S875&lt;0))),"Check days / cost",IF(AND(I875="Lost time",OR(NOT(ISNUMBER(Q875)),Q875&lt;1)),"Enter lost days",IF(AND(I875="Restricted / modified work",OR(NOT(ISNUMBER(R875)),R875&lt;1)),"Enter restricted days",IF(AND(Z875="Closed",NOT(ISNUMBER(AB875))),"Enter closure date",IF(AND(ISNUMBER(AB875),OR(AB875&lt;C875,AB875&gt;TODAY())),"Check closure date","Ready"))))))))))))))</f>
        <v/>
      </c>
    </row>
    <row r="876" spans="1:37" ht="24.95" customHeight="1">
      <c r="A876" s="23"/>
      <c r="B876" s="23"/>
      <c r="C876" s="24"/>
      <c r="D876" s="25"/>
      <c r="E876" s="26"/>
      <c r="F876" s="26"/>
      <c r="G876" s="26"/>
      <c r="H876" s="26"/>
      <c r="I876" s="26"/>
      <c r="J876" s="26"/>
      <c r="K876" s="26"/>
      <c r="L876" s="26"/>
      <c r="M876" s="26"/>
      <c r="N876" s="26"/>
      <c r="O876" s="26"/>
      <c r="P876" s="26"/>
      <c r="Q876" s="27"/>
      <c r="R876" s="27"/>
      <c r="S876" s="28"/>
      <c r="T876" s="26"/>
      <c r="U876" s="26"/>
      <c r="V876" s="26"/>
      <c r="W876" s="26"/>
      <c r="X876" s="26"/>
      <c r="Y876" s="26"/>
      <c r="Z876" s="26"/>
      <c r="AA876" s="26"/>
      <c r="AB876" s="24"/>
      <c r="AC876" s="26"/>
      <c r="AD876" s="15" t="str">
        <f t="shared" si="78"/>
        <v/>
      </c>
      <c r="AE876" s="16" t="str">
        <f t="shared" si="79"/>
        <v/>
      </c>
      <c r="AF876" s="15" t="str">
        <f t="shared" si="80"/>
        <v/>
      </c>
      <c r="AG876" s="15">
        <f t="shared" si="81"/>
        <v>0</v>
      </c>
      <c r="AH876" s="15">
        <f t="shared" si="82"/>
        <v>0</v>
      </c>
      <c r="AI876" s="15" t="str">
        <f t="shared" si="83"/>
        <v/>
      </c>
      <c r="AJ876" s="15" t="str">
        <f>IF(AI876="","",IF(COUNTIFS($AI$9:AI876,AI876)=1,1,0))</f>
        <v/>
      </c>
      <c r="AK876" s="15" t="str">
        <f ca="1">IF(COUNTA(A876:AC876)=0,"",IF(OR(NOT(ISNUMBER(C876)),C876&lt;1),"Missing / invalid date",IF(A876="","Missing case ID",IF(COUNTIFS($A$9:$A$1008,A876)&gt;1,"Duplicate case ID",IF(C876&gt;TODAY(),"Future incident date",IF(OR(E876="",F876="",G876="",H876="",I876="",J876=""),"Complete required fields",IF(OR(AND(E876&lt;&gt;"",COUNTIFS(Setup!$F$13:$F$212,E876)=0),AND(F876&lt;&gt;"",COUNTIFS(Setup!$G$13:$G$212,F876)=0),AND(G876&lt;&gt;"",COUNTIFS(Setup!$H$13:$H$212,G876)=0),AND(H876&lt;&gt;"",COUNTIFS(Setup!$I$13:$I$212,H876)=0),AND(I876&lt;&gt;"",COUNTIFS(Setup!$J$13:$J$212,I876)=0),AND(J876&lt;&gt;"",COUNTIFS(Setup!$K$13:$K$212,J876)=0),AND(K876&lt;&gt;"",COUNTIFS(Setup!$L$13:$L$212,K876)=0),AND(L876&lt;&gt;"",COUNTIFS(Setup!$M$13:$M$212,L876)=0),AND(M876&lt;&gt;"",COUNTIFS(Setup!$N$13:$N$212,M876)=0),AND(N876&lt;&gt;"",COUNTIFS(Setup!$O$13:$O$212,N876)=0),AND(O876&lt;&gt;"",COUNTIFS(Setup!$P$13:$P$212,O876)=0),AND(P876&lt;&gt;"",COUNTIFS(Setup!$Q$13:$Q$212,P876)=0),AND(V876&lt;&gt;"",COUNTIFS(Setup!$R$13:$R$212,V876)=0),AND(W876&lt;&gt;"",COUNTIFS(Setup!$R$13:$R$212,W876)=0),AND(X876&lt;&gt;"",COUNTIFS(Setup!$S$13:$S$212,X876)=0),AND(Y876&lt;&gt;"",COUNTIFS(Setup!$S$13:$S$212,Y876)=0),AND(Z876&lt;&gt;"",COUNTIFS(Setup!$T$13:$T$212,Z876)=0)),"Use listed categories",IF(J876="Pending","Confirm work-relatedness",IF(COUNTIFS($AI$9:$AI$1008,AI876,$C$9:$C$1008,"&lt;&gt;"&amp;C876)&gt;0,"Event dates disagree",IF(OR(AND(Q876&lt;&gt;"",OR(NOT(ISNUMBER(Q876)),Q876&lt;0)),AND(R876&lt;&gt;"",OR(NOT(ISNUMBER(R876)),R876&lt;0)),AND(S876&lt;&gt;"",OR(NOT(ISNUMBER(S876)),S876&lt;0))),"Check days / cost",IF(AND(I876="Lost time",OR(NOT(ISNUMBER(Q876)),Q876&lt;1)),"Enter lost days",IF(AND(I876="Restricted / modified work",OR(NOT(ISNUMBER(R876)),R876&lt;1)),"Enter restricted days",IF(AND(Z876="Closed",NOT(ISNUMBER(AB876))),"Enter closure date",IF(AND(ISNUMBER(AB876),OR(AB876&lt;C876,AB876&gt;TODAY())),"Check closure date","Ready"))))))))))))))</f>
        <v/>
      </c>
    </row>
    <row r="877" spans="1:37" ht="24.95" customHeight="1">
      <c r="A877" s="17"/>
      <c r="B877" s="17"/>
      <c r="C877" s="18"/>
      <c r="D877" s="19"/>
      <c r="E877" s="20"/>
      <c r="F877" s="20"/>
      <c r="G877" s="20"/>
      <c r="H877" s="20"/>
      <c r="I877" s="20"/>
      <c r="J877" s="20"/>
      <c r="K877" s="20"/>
      <c r="L877" s="20"/>
      <c r="M877" s="20"/>
      <c r="N877" s="20"/>
      <c r="O877" s="20"/>
      <c r="P877" s="20"/>
      <c r="Q877" s="21"/>
      <c r="R877" s="21"/>
      <c r="S877" s="22"/>
      <c r="T877" s="20"/>
      <c r="U877" s="20"/>
      <c r="V877" s="20"/>
      <c r="W877" s="20"/>
      <c r="X877" s="20"/>
      <c r="Y877" s="20"/>
      <c r="Z877" s="20"/>
      <c r="AA877" s="20"/>
      <c r="AB877" s="18"/>
      <c r="AC877" s="20"/>
      <c r="AD877" s="15" t="str">
        <f t="shared" si="78"/>
        <v/>
      </c>
      <c r="AE877" s="16" t="str">
        <f t="shared" si="79"/>
        <v/>
      </c>
      <c r="AF877" s="15" t="str">
        <f t="shared" si="80"/>
        <v/>
      </c>
      <c r="AG877" s="15">
        <f t="shared" si="81"/>
        <v>0</v>
      </c>
      <c r="AH877" s="15">
        <f t="shared" si="82"/>
        <v>0</v>
      </c>
      <c r="AI877" s="15" t="str">
        <f t="shared" si="83"/>
        <v/>
      </c>
      <c r="AJ877" s="15" t="str">
        <f>IF(AI877="","",IF(COUNTIFS($AI$9:AI877,AI877)=1,1,0))</f>
        <v/>
      </c>
      <c r="AK877" s="15" t="str">
        <f ca="1">IF(COUNTA(A877:AC877)=0,"",IF(OR(NOT(ISNUMBER(C877)),C877&lt;1),"Missing / invalid date",IF(A877="","Missing case ID",IF(COUNTIFS($A$9:$A$1008,A877)&gt;1,"Duplicate case ID",IF(C877&gt;TODAY(),"Future incident date",IF(OR(E877="",F877="",G877="",H877="",I877="",J877=""),"Complete required fields",IF(OR(AND(E877&lt;&gt;"",COUNTIFS(Setup!$F$13:$F$212,E877)=0),AND(F877&lt;&gt;"",COUNTIFS(Setup!$G$13:$G$212,F877)=0),AND(G877&lt;&gt;"",COUNTIFS(Setup!$H$13:$H$212,G877)=0),AND(H877&lt;&gt;"",COUNTIFS(Setup!$I$13:$I$212,H877)=0),AND(I877&lt;&gt;"",COUNTIFS(Setup!$J$13:$J$212,I877)=0),AND(J877&lt;&gt;"",COUNTIFS(Setup!$K$13:$K$212,J877)=0),AND(K877&lt;&gt;"",COUNTIFS(Setup!$L$13:$L$212,K877)=0),AND(L877&lt;&gt;"",COUNTIFS(Setup!$M$13:$M$212,L877)=0),AND(M877&lt;&gt;"",COUNTIFS(Setup!$N$13:$N$212,M877)=0),AND(N877&lt;&gt;"",COUNTIFS(Setup!$O$13:$O$212,N877)=0),AND(O877&lt;&gt;"",COUNTIFS(Setup!$P$13:$P$212,O877)=0),AND(P877&lt;&gt;"",COUNTIFS(Setup!$Q$13:$Q$212,P877)=0),AND(V877&lt;&gt;"",COUNTIFS(Setup!$R$13:$R$212,V877)=0),AND(W877&lt;&gt;"",COUNTIFS(Setup!$R$13:$R$212,W877)=0),AND(X877&lt;&gt;"",COUNTIFS(Setup!$S$13:$S$212,X877)=0),AND(Y877&lt;&gt;"",COUNTIFS(Setup!$S$13:$S$212,Y877)=0),AND(Z877&lt;&gt;"",COUNTIFS(Setup!$T$13:$T$212,Z877)=0)),"Use listed categories",IF(J877="Pending","Confirm work-relatedness",IF(COUNTIFS($AI$9:$AI$1008,AI877,$C$9:$C$1008,"&lt;&gt;"&amp;C877)&gt;0,"Event dates disagree",IF(OR(AND(Q877&lt;&gt;"",OR(NOT(ISNUMBER(Q877)),Q877&lt;0)),AND(R877&lt;&gt;"",OR(NOT(ISNUMBER(R877)),R877&lt;0)),AND(S877&lt;&gt;"",OR(NOT(ISNUMBER(S877)),S877&lt;0))),"Check days / cost",IF(AND(I877="Lost time",OR(NOT(ISNUMBER(Q877)),Q877&lt;1)),"Enter lost days",IF(AND(I877="Restricted / modified work",OR(NOT(ISNUMBER(R877)),R877&lt;1)),"Enter restricted days",IF(AND(Z877="Closed",NOT(ISNUMBER(AB877))),"Enter closure date",IF(AND(ISNUMBER(AB877),OR(AB877&lt;C877,AB877&gt;TODAY())),"Check closure date","Ready"))))))))))))))</f>
        <v/>
      </c>
    </row>
    <row r="878" spans="1:37" ht="24.95" customHeight="1">
      <c r="A878" s="23"/>
      <c r="B878" s="23"/>
      <c r="C878" s="24"/>
      <c r="D878" s="25"/>
      <c r="E878" s="26"/>
      <c r="F878" s="26"/>
      <c r="G878" s="26"/>
      <c r="H878" s="26"/>
      <c r="I878" s="26"/>
      <c r="J878" s="26"/>
      <c r="K878" s="26"/>
      <c r="L878" s="26"/>
      <c r="M878" s="26"/>
      <c r="N878" s="26"/>
      <c r="O878" s="26"/>
      <c r="P878" s="26"/>
      <c r="Q878" s="27"/>
      <c r="R878" s="27"/>
      <c r="S878" s="28"/>
      <c r="T878" s="26"/>
      <c r="U878" s="26"/>
      <c r="V878" s="26"/>
      <c r="W878" s="26"/>
      <c r="X878" s="26"/>
      <c r="Y878" s="26"/>
      <c r="Z878" s="26"/>
      <c r="AA878" s="26"/>
      <c r="AB878" s="24"/>
      <c r="AC878" s="26"/>
      <c r="AD878" s="15" t="str">
        <f t="shared" si="78"/>
        <v/>
      </c>
      <c r="AE878" s="16" t="str">
        <f t="shared" si="79"/>
        <v/>
      </c>
      <c r="AF878" s="15" t="str">
        <f t="shared" si="80"/>
        <v/>
      </c>
      <c r="AG878" s="15">
        <f t="shared" si="81"/>
        <v>0</v>
      </c>
      <c r="AH878" s="15">
        <f t="shared" si="82"/>
        <v>0</v>
      </c>
      <c r="AI878" s="15" t="str">
        <f t="shared" si="83"/>
        <v/>
      </c>
      <c r="AJ878" s="15" t="str">
        <f>IF(AI878="","",IF(COUNTIFS($AI$9:AI878,AI878)=1,1,0))</f>
        <v/>
      </c>
      <c r="AK878" s="15" t="str">
        <f ca="1">IF(COUNTA(A878:AC878)=0,"",IF(OR(NOT(ISNUMBER(C878)),C878&lt;1),"Missing / invalid date",IF(A878="","Missing case ID",IF(COUNTIFS($A$9:$A$1008,A878)&gt;1,"Duplicate case ID",IF(C878&gt;TODAY(),"Future incident date",IF(OR(E878="",F878="",G878="",H878="",I878="",J878=""),"Complete required fields",IF(OR(AND(E878&lt;&gt;"",COUNTIFS(Setup!$F$13:$F$212,E878)=0),AND(F878&lt;&gt;"",COUNTIFS(Setup!$G$13:$G$212,F878)=0),AND(G878&lt;&gt;"",COUNTIFS(Setup!$H$13:$H$212,G878)=0),AND(H878&lt;&gt;"",COUNTIFS(Setup!$I$13:$I$212,H878)=0),AND(I878&lt;&gt;"",COUNTIFS(Setup!$J$13:$J$212,I878)=0),AND(J878&lt;&gt;"",COUNTIFS(Setup!$K$13:$K$212,J878)=0),AND(K878&lt;&gt;"",COUNTIFS(Setup!$L$13:$L$212,K878)=0),AND(L878&lt;&gt;"",COUNTIFS(Setup!$M$13:$M$212,L878)=0),AND(M878&lt;&gt;"",COUNTIFS(Setup!$N$13:$N$212,M878)=0),AND(N878&lt;&gt;"",COUNTIFS(Setup!$O$13:$O$212,N878)=0),AND(O878&lt;&gt;"",COUNTIFS(Setup!$P$13:$P$212,O878)=0),AND(P878&lt;&gt;"",COUNTIFS(Setup!$Q$13:$Q$212,P878)=0),AND(V878&lt;&gt;"",COUNTIFS(Setup!$R$13:$R$212,V878)=0),AND(W878&lt;&gt;"",COUNTIFS(Setup!$R$13:$R$212,W878)=0),AND(X878&lt;&gt;"",COUNTIFS(Setup!$S$13:$S$212,X878)=0),AND(Y878&lt;&gt;"",COUNTIFS(Setup!$S$13:$S$212,Y878)=0),AND(Z878&lt;&gt;"",COUNTIFS(Setup!$T$13:$T$212,Z878)=0)),"Use listed categories",IF(J878="Pending","Confirm work-relatedness",IF(COUNTIFS($AI$9:$AI$1008,AI878,$C$9:$C$1008,"&lt;&gt;"&amp;C878)&gt;0,"Event dates disagree",IF(OR(AND(Q878&lt;&gt;"",OR(NOT(ISNUMBER(Q878)),Q878&lt;0)),AND(R878&lt;&gt;"",OR(NOT(ISNUMBER(R878)),R878&lt;0)),AND(S878&lt;&gt;"",OR(NOT(ISNUMBER(S878)),S878&lt;0))),"Check days / cost",IF(AND(I878="Lost time",OR(NOT(ISNUMBER(Q878)),Q878&lt;1)),"Enter lost days",IF(AND(I878="Restricted / modified work",OR(NOT(ISNUMBER(R878)),R878&lt;1)),"Enter restricted days",IF(AND(Z878="Closed",NOT(ISNUMBER(AB878))),"Enter closure date",IF(AND(ISNUMBER(AB878),OR(AB878&lt;C878,AB878&gt;TODAY())),"Check closure date","Ready"))))))))))))))</f>
        <v/>
      </c>
    </row>
    <row r="879" spans="1:37" ht="24.95" customHeight="1">
      <c r="A879" s="17"/>
      <c r="B879" s="17"/>
      <c r="C879" s="18"/>
      <c r="D879" s="19"/>
      <c r="E879" s="20"/>
      <c r="F879" s="20"/>
      <c r="G879" s="20"/>
      <c r="H879" s="20"/>
      <c r="I879" s="20"/>
      <c r="J879" s="20"/>
      <c r="K879" s="20"/>
      <c r="L879" s="20"/>
      <c r="M879" s="20"/>
      <c r="N879" s="20"/>
      <c r="O879" s="20"/>
      <c r="P879" s="20"/>
      <c r="Q879" s="21"/>
      <c r="R879" s="21"/>
      <c r="S879" s="22"/>
      <c r="T879" s="20"/>
      <c r="U879" s="20"/>
      <c r="V879" s="20"/>
      <c r="W879" s="20"/>
      <c r="X879" s="20"/>
      <c r="Y879" s="20"/>
      <c r="Z879" s="20"/>
      <c r="AA879" s="20"/>
      <c r="AB879" s="18"/>
      <c r="AC879" s="20"/>
      <c r="AD879" s="15" t="str">
        <f t="shared" si="78"/>
        <v/>
      </c>
      <c r="AE879" s="16" t="str">
        <f t="shared" si="79"/>
        <v/>
      </c>
      <c r="AF879" s="15" t="str">
        <f t="shared" si="80"/>
        <v/>
      </c>
      <c r="AG879" s="15">
        <f t="shared" si="81"/>
        <v>0</v>
      </c>
      <c r="AH879" s="15">
        <f t="shared" si="82"/>
        <v>0</v>
      </c>
      <c r="AI879" s="15" t="str">
        <f t="shared" si="83"/>
        <v/>
      </c>
      <c r="AJ879" s="15" t="str">
        <f>IF(AI879="","",IF(COUNTIFS($AI$9:AI879,AI879)=1,1,0))</f>
        <v/>
      </c>
      <c r="AK879" s="15" t="str">
        <f ca="1">IF(COUNTA(A879:AC879)=0,"",IF(OR(NOT(ISNUMBER(C879)),C879&lt;1),"Missing / invalid date",IF(A879="","Missing case ID",IF(COUNTIFS($A$9:$A$1008,A879)&gt;1,"Duplicate case ID",IF(C879&gt;TODAY(),"Future incident date",IF(OR(E879="",F879="",G879="",H879="",I879="",J879=""),"Complete required fields",IF(OR(AND(E879&lt;&gt;"",COUNTIFS(Setup!$F$13:$F$212,E879)=0),AND(F879&lt;&gt;"",COUNTIFS(Setup!$G$13:$G$212,F879)=0),AND(G879&lt;&gt;"",COUNTIFS(Setup!$H$13:$H$212,G879)=0),AND(H879&lt;&gt;"",COUNTIFS(Setup!$I$13:$I$212,H879)=0),AND(I879&lt;&gt;"",COUNTIFS(Setup!$J$13:$J$212,I879)=0),AND(J879&lt;&gt;"",COUNTIFS(Setup!$K$13:$K$212,J879)=0),AND(K879&lt;&gt;"",COUNTIFS(Setup!$L$13:$L$212,K879)=0),AND(L879&lt;&gt;"",COUNTIFS(Setup!$M$13:$M$212,L879)=0),AND(M879&lt;&gt;"",COUNTIFS(Setup!$N$13:$N$212,M879)=0),AND(N879&lt;&gt;"",COUNTIFS(Setup!$O$13:$O$212,N879)=0),AND(O879&lt;&gt;"",COUNTIFS(Setup!$P$13:$P$212,O879)=0),AND(P879&lt;&gt;"",COUNTIFS(Setup!$Q$13:$Q$212,P879)=0),AND(V879&lt;&gt;"",COUNTIFS(Setup!$R$13:$R$212,V879)=0),AND(W879&lt;&gt;"",COUNTIFS(Setup!$R$13:$R$212,W879)=0),AND(X879&lt;&gt;"",COUNTIFS(Setup!$S$13:$S$212,X879)=0),AND(Y879&lt;&gt;"",COUNTIFS(Setup!$S$13:$S$212,Y879)=0),AND(Z879&lt;&gt;"",COUNTIFS(Setup!$T$13:$T$212,Z879)=0)),"Use listed categories",IF(J879="Pending","Confirm work-relatedness",IF(COUNTIFS($AI$9:$AI$1008,AI879,$C$9:$C$1008,"&lt;&gt;"&amp;C879)&gt;0,"Event dates disagree",IF(OR(AND(Q879&lt;&gt;"",OR(NOT(ISNUMBER(Q879)),Q879&lt;0)),AND(R879&lt;&gt;"",OR(NOT(ISNUMBER(R879)),R879&lt;0)),AND(S879&lt;&gt;"",OR(NOT(ISNUMBER(S879)),S879&lt;0))),"Check days / cost",IF(AND(I879="Lost time",OR(NOT(ISNUMBER(Q879)),Q879&lt;1)),"Enter lost days",IF(AND(I879="Restricted / modified work",OR(NOT(ISNUMBER(R879)),R879&lt;1)),"Enter restricted days",IF(AND(Z879="Closed",NOT(ISNUMBER(AB879))),"Enter closure date",IF(AND(ISNUMBER(AB879),OR(AB879&lt;C879,AB879&gt;TODAY())),"Check closure date","Ready"))))))))))))))</f>
        <v/>
      </c>
    </row>
    <row r="880" spans="1:37" ht="24.95" customHeight="1">
      <c r="A880" s="23"/>
      <c r="B880" s="23"/>
      <c r="C880" s="24"/>
      <c r="D880" s="25"/>
      <c r="E880" s="26"/>
      <c r="F880" s="26"/>
      <c r="G880" s="26"/>
      <c r="H880" s="26"/>
      <c r="I880" s="26"/>
      <c r="J880" s="26"/>
      <c r="K880" s="26"/>
      <c r="L880" s="26"/>
      <c r="M880" s="26"/>
      <c r="N880" s="26"/>
      <c r="O880" s="26"/>
      <c r="P880" s="26"/>
      <c r="Q880" s="27"/>
      <c r="R880" s="27"/>
      <c r="S880" s="28"/>
      <c r="T880" s="26"/>
      <c r="U880" s="26"/>
      <c r="V880" s="26"/>
      <c r="W880" s="26"/>
      <c r="X880" s="26"/>
      <c r="Y880" s="26"/>
      <c r="Z880" s="26"/>
      <c r="AA880" s="26"/>
      <c r="AB880" s="24"/>
      <c r="AC880" s="26"/>
      <c r="AD880" s="15" t="str">
        <f t="shared" si="78"/>
        <v/>
      </c>
      <c r="AE880" s="16" t="str">
        <f t="shared" si="79"/>
        <v/>
      </c>
      <c r="AF880" s="15" t="str">
        <f t="shared" si="80"/>
        <v/>
      </c>
      <c r="AG880" s="15">
        <f t="shared" si="81"/>
        <v>0</v>
      </c>
      <c r="AH880" s="15">
        <f t="shared" si="82"/>
        <v>0</v>
      </c>
      <c r="AI880" s="15" t="str">
        <f t="shared" si="83"/>
        <v/>
      </c>
      <c r="AJ880" s="15" t="str">
        <f>IF(AI880="","",IF(COUNTIFS($AI$9:AI880,AI880)=1,1,0))</f>
        <v/>
      </c>
      <c r="AK880" s="15" t="str">
        <f ca="1">IF(COUNTA(A880:AC880)=0,"",IF(OR(NOT(ISNUMBER(C880)),C880&lt;1),"Missing / invalid date",IF(A880="","Missing case ID",IF(COUNTIFS($A$9:$A$1008,A880)&gt;1,"Duplicate case ID",IF(C880&gt;TODAY(),"Future incident date",IF(OR(E880="",F880="",G880="",H880="",I880="",J880=""),"Complete required fields",IF(OR(AND(E880&lt;&gt;"",COUNTIFS(Setup!$F$13:$F$212,E880)=0),AND(F880&lt;&gt;"",COUNTIFS(Setup!$G$13:$G$212,F880)=0),AND(G880&lt;&gt;"",COUNTIFS(Setup!$H$13:$H$212,G880)=0),AND(H880&lt;&gt;"",COUNTIFS(Setup!$I$13:$I$212,H880)=0),AND(I880&lt;&gt;"",COUNTIFS(Setup!$J$13:$J$212,I880)=0),AND(J880&lt;&gt;"",COUNTIFS(Setup!$K$13:$K$212,J880)=0),AND(K880&lt;&gt;"",COUNTIFS(Setup!$L$13:$L$212,K880)=0),AND(L880&lt;&gt;"",COUNTIFS(Setup!$M$13:$M$212,L880)=0),AND(M880&lt;&gt;"",COUNTIFS(Setup!$N$13:$N$212,M880)=0),AND(N880&lt;&gt;"",COUNTIFS(Setup!$O$13:$O$212,N880)=0),AND(O880&lt;&gt;"",COUNTIFS(Setup!$P$13:$P$212,O880)=0),AND(P880&lt;&gt;"",COUNTIFS(Setup!$Q$13:$Q$212,P880)=0),AND(V880&lt;&gt;"",COUNTIFS(Setup!$R$13:$R$212,V880)=0),AND(W880&lt;&gt;"",COUNTIFS(Setup!$R$13:$R$212,W880)=0),AND(X880&lt;&gt;"",COUNTIFS(Setup!$S$13:$S$212,X880)=0),AND(Y880&lt;&gt;"",COUNTIFS(Setup!$S$13:$S$212,Y880)=0),AND(Z880&lt;&gt;"",COUNTIFS(Setup!$T$13:$T$212,Z880)=0)),"Use listed categories",IF(J880="Pending","Confirm work-relatedness",IF(COUNTIFS($AI$9:$AI$1008,AI880,$C$9:$C$1008,"&lt;&gt;"&amp;C880)&gt;0,"Event dates disagree",IF(OR(AND(Q880&lt;&gt;"",OR(NOT(ISNUMBER(Q880)),Q880&lt;0)),AND(R880&lt;&gt;"",OR(NOT(ISNUMBER(R880)),R880&lt;0)),AND(S880&lt;&gt;"",OR(NOT(ISNUMBER(S880)),S880&lt;0))),"Check days / cost",IF(AND(I880="Lost time",OR(NOT(ISNUMBER(Q880)),Q880&lt;1)),"Enter lost days",IF(AND(I880="Restricted / modified work",OR(NOT(ISNUMBER(R880)),R880&lt;1)),"Enter restricted days",IF(AND(Z880="Closed",NOT(ISNUMBER(AB880))),"Enter closure date",IF(AND(ISNUMBER(AB880),OR(AB880&lt;C880,AB880&gt;TODAY())),"Check closure date","Ready"))))))))))))))</f>
        <v/>
      </c>
    </row>
    <row r="881" spans="1:37" ht="24.95" customHeight="1">
      <c r="A881" s="17"/>
      <c r="B881" s="17"/>
      <c r="C881" s="18"/>
      <c r="D881" s="19"/>
      <c r="E881" s="20"/>
      <c r="F881" s="20"/>
      <c r="G881" s="20"/>
      <c r="H881" s="20"/>
      <c r="I881" s="20"/>
      <c r="J881" s="20"/>
      <c r="K881" s="20"/>
      <c r="L881" s="20"/>
      <c r="M881" s="20"/>
      <c r="N881" s="20"/>
      <c r="O881" s="20"/>
      <c r="P881" s="20"/>
      <c r="Q881" s="21"/>
      <c r="R881" s="21"/>
      <c r="S881" s="22"/>
      <c r="T881" s="20"/>
      <c r="U881" s="20"/>
      <c r="V881" s="20"/>
      <c r="W881" s="20"/>
      <c r="X881" s="20"/>
      <c r="Y881" s="20"/>
      <c r="Z881" s="20"/>
      <c r="AA881" s="20"/>
      <c r="AB881" s="18"/>
      <c r="AC881" s="20"/>
      <c r="AD881" s="15" t="str">
        <f t="shared" si="78"/>
        <v/>
      </c>
      <c r="AE881" s="16" t="str">
        <f t="shared" si="79"/>
        <v/>
      </c>
      <c r="AF881" s="15" t="str">
        <f t="shared" si="80"/>
        <v/>
      </c>
      <c r="AG881" s="15">
        <f t="shared" si="81"/>
        <v>0</v>
      </c>
      <c r="AH881" s="15">
        <f t="shared" si="82"/>
        <v>0</v>
      </c>
      <c r="AI881" s="15" t="str">
        <f t="shared" si="83"/>
        <v/>
      </c>
      <c r="AJ881" s="15" t="str">
        <f>IF(AI881="","",IF(COUNTIFS($AI$9:AI881,AI881)=1,1,0))</f>
        <v/>
      </c>
      <c r="AK881" s="15" t="str">
        <f ca="1">IF(COUNTA(A881:AC881)=0,"",IF(OR(NOT(ISNUMBER(C881)),C881&lt;1),"Missing / invalid date",IF(A881="","Missing case ID",IF(COUNTIFS($A$9:$A$1008,A881)&gt;1,"Duplicate case ID",IF(C881&gt;TODAY(),"Future incident date",IF(OR(E881="",F881="",G881="",H881="",I881="",J881=""),"Complete required fields",IF(OR(AND(E881&lt;&gt;"",COUNTIFS(Setup!$F$13:$F$212,E881)=0),AND(F881&lt;&gt;"",COUNTIFS(Setup!$G$13:$G$212,F881)=0),AND(G881&lt;&gt;"",COUNTIFS(Setup!$H$13:$H$212,G881)=0),AND(H881&lt;&gt;"",COUNTIFS(Setup!$I$13:$I$212,H881)=0),AND(I881&lt;&gt;"",COUNTIFS(Setup!$J$13:$J$212,I881)=0),AND(J881&lt;&gt;"",COUNTIFS(Setup!$K$13:$K$212,J881)=0),AND(K881&lt;&gt;"",COUNTIFS(Setup!$L$13:$L$212,K881)=0),AND(L881&lt;&gt;"",COUNTIFS(Setup!$M$13:$M$212,L881)=0),AND(M881&lt;&gt;"",COUNTIFS(Setup!$N$13:$N$212,M881)=0),AND(N881&lt;&gt;"",COUNTIFS(Setup!$O$13:$O$212,N881)=0),AND(O881&lt;&gt;"",COUNTIFS(Setup!$P$13:$P$212,O881)=0),AND(P881&lt;&gt;"",COUNTIFS(Setup!$Q$13:$Q$212,P881)=0),AND(V881&lt;&gt;"",COUNTIFS(Setup!$R$13:$R$212,V881)=0),AND(W881&lt;&gt;"",COUNTIFS(Setup!$R$13:$R$212,W881)=0),AND(X881&lt;&gt;"",COUNTIFS(Setup!$S$13:$S$212,X881)=0),AND(Y881&lt;&gt;"",COUNTIFS(Setup!$S$13:$S$212,Y881)=0),AND(Z881&lt;&gt;"",COUNTIFS(Setup!$T$13:$T$212,Z881)=0)),"Use listed categories",IF(J881="Pending","Confirm work-relatedness",IF(COUNTIFS($AI$9:$AI$1008,AI881,$C$9:$C$1008,"&lt;&gt;"&amp;C881)&gt;0,"Event dates disagree",IF(OR(AND(Q881&lt;&gt;"",OR(NOT(ISNUMBER(Q881)),Q881&lt;0)),AND(R881&lt;&gt;"",OR(NOT(ISNUMBER(R881)),R881&lt;0)),AND(S881&lt;&gt;"",OR(NOT(ISNUMBER(S881)),S881&lt;0))),"Check days / cost",IF(AND(I881="Lost time",OR(NOT(ISNUMBER(Q881)),Q881&lt;1)),"Enter lost days",IF(AND(I881="Restricted / modified work",OR(NOT(ISNUMBER(R881)),R881&lt;1)),"Enter restricted days",IF(AND(Z881="Closed",NOT(ISNUMBER(AB881))),"Enter closure date",IF(AND(ISNUMBER(AB881),OR(AB881&lt;C881,AB881&gt;TODAY())),"Check closure date","Ready"))))))))))))))</f>
        <v/>
      </c>
    </row>
    <row r="882" spans="1:37" ht="24.95" customHeight="1">
      <c r="A882" s="23"/>
      <c r="B882" s="23"/>
      <c r="C882" s="24"/>
      <c r="D882" s="25"/>
      <c r="E882" s="26"/>
      <c r="F882" s="26"/>
      <c r="G882" s="26"/>
      <c r="H882" s="26"/>
      <c r="I882" s="26"/>
      <c r="J882" s="26"/>
      <c r="K882" s="26"/>
      <c r="L882" s="26"/>
      <c r="M882" s="26"/>
      <c r="N882" s="26"/>
      <c r="O882" s="26"/>
      <c r="P882" s="26"/>
      <c r="Q882" s="27"/>
      <c r="R882" s="27"/>
      <c r="S882" s="28"/>
      <c r="T882" s="26"/>
      <c r="U882" s="26"/>
      <c r="V882" s="26"/>
      <c r="W882" s="26"/>
      <c r="X882" s="26"/>
      <c r="Y882" s="26"/>
      <c r="Z882" s="26"/>
      <c r="AA882" s="26"/>
      <c r="AB882" s="24"/>
      <c r="AC882" s="26"/>
      <c r="AD882" s="15" t="str">
        <f t="shared" si="78"/>
        <v/>
      </c>
      <c r="AE882" s="16" t="str">
        <f t="shared" si="79"/>
        <v/>
      </c>
      <c r="AF882" s="15" t="str">
        <f t="shared" si="80"/>
        <v/>
      </c>
      <c r="AG882" s="15">
        <f t="shared" si="81"/>
        <v>0</v>
      </c>
      <c r="AH882" s="15">
        <f t="shared" si="82"/>
        <v>0</v>
      </c>
      <c r="AI882" s="15" t="str">
        <f t="shared" si="83"/>
        <v/>
      </c>
      <c r="AJ882" s="15" t="str">
        <f>IF(AI882="","",IF(COUNTIFS($AI$9:AI882,AI882)=1,1,0))</f>
        <v/>
      </c>
      <c r="AK882" s="15" t="str">
        <f ca="1">IF(COUNTA(A882:AC882)=0,"",IF(OR(NOT(ISNUMBER(C882)),C882&lt;1),"Missing / invalid date",IF(A882="","Missing case ID",IF(COUNTIFS($A$9:$A$1008,A882)&gt;1,"Duplicate case ID",IF(C882&gt;TODAY(),"Future incident date",IF(OR(E882="",F882="",G882="",H882="",I882="",J882=""),"Complete required fields",IF(OR(AND(E882&lt;&gt;"",COUNTIFS(Setup!$F$13:$F$212,E882)=0),AND(F882&lt;&gt;"",COUNTIFS(Setup!$G$13:$G$212,F882)=0),AND(G882&lt;&gt;"",COUNTIFS(Setup!$H$13:$H$212,G882)=0),AND(H882&lt;&gt;"",COUNTIFS(Setup!$I$13:$I$212,H882)=0),AND(I882&lt;&gt;"",COUNTIFS(Setup!$J$13:$J$212,I882)=0),AND(J882&lt;&gt;"",COUNTIFS(Setup!$K$13:$K$212,J882)=0),AND(K882&lt;&gt;"",COUNTIFS(Setup!$L$13:$L$212,K882)=0),AND(L882&lt;&gt;"",COUNTIFS(Setup!$M$13:$M$212,L882)=0),AND(M882&lt;&gt;"",COUNTIFS(Setup!$N$13:$N$212,M882)=0),AND(N882&lt;&gt;"",COUNTIFS(Setup!$O$13:$O$212,N882)=0),AND(O882&lt;&gt;"",COUNTIFS(Setup!$P$13:$P$212,O882)=0),AND(P882&lt;&gt;"",COUNTIFS(Setup!$Q$13:$Q$212,P882)=0),AND(V882&lt;&gt;"",COUNTIFS(Setup!$R$13:$R$212,V882)=0),AND(W882&lt;&gt;"",COUNTIFS(Setup!$R$13:$R$212,W882)=0),AND(X882&lt;&gt;"",COUNTIFS(Setup!$S$13:$S$212,X882)=0),AND(Y882&lt;&gt;"",COUNTIFS(Setup!$S$13:$S$212,Y882)=0),AND(Z882&lt;&gt;"",COUNTIFS(Setup!$T$13:$T$212,Z882)=0)),"Use listed categories",IF(J882="Pending","Confirm work-relatedness",IF(COUNTIFS($AI$9:$AI$1008,AI882,$C$9:$C$1008,"&lt;&gt;"&amp;C882)&gt;0,"Event dates disagree",IF(OR(AND(Q882&lt;&gt;"",OR(NOT(ISNUMBER(Q882)),Q882&lt;0)),AND(R882&lt;&gt;"",OR(NOT(ISNUMBER(R882)),R882&lt;0)),AND(S882&lt;&gt;"",OR(NOT(ISNUMBER(S882)),S882&lt;0))),"Check days / cost",IF(AND(I882="Lost time",OR(NOT(ISNUMBER(Q882)),Q882&lt;1)),"Enter lost days",IF(AND(I882="Restricted / modified work",OR(NOT(ISNUMBER(R882)),R882&lt;1)),"Enter restricted days",IF(AND(Z882="Closed",NOT(ISNUMBER(AB882))),"Enter closure date",IF(AND(ISNUMBER(AB882),OR(AB882&lt;C882,AB882&gt;TODAY())),"Check closure date","Ready"))))))))))))))</f>
        <v/>
      </c>
    </row>
    <row r="883" spans="1:37" ht="24.95" customHeight="1">
      <c r="A883" s="17"/>
      <c r="B883" s="17"/>
      <c r="C883" s="18"/>
      <c r="D883" s="19"/>
      <c r="E883" s="20"/>
      <c r="F883" s="20"/>
      <c r="G883" s="20"/>
      <c r="H883" s="20"/>
      <c r="I883" s="20"/>
      <c r="J883" s="20"/>
      <c r="K883" s="20"/>
      <c r="L883" s="20"/>
      <c r="M883" s="20"/>
      <c r="N883" s="20"/>
      <c r="O883" s="20"/>
      <c r="P883" s="20"/>
      <c r="Q883" s="21"/>
      <c r="R883" s="21"/>
      <c r="S883" s="22"/>
      <c r="T883" s="20"/>
      <c r="U883" s="20"/>
      <c r="V883" s="20"/>
      <c r="W883" s="20"/>
      <c r="X883" s="20"/>
      <c r="Y883" s="20"/>
      <c r="Z883" s="20"/>
      <c r="AA883" s="20"/>
      <c r="AB883" s="18"/>
      <c r="AC883" s="20"/>
      <c r="AD883" s="15" t="str">
        <f t="shared" si="78"/>
        <v/>
      </c>
      <c r="AE883" s="16" t="str">
        <f t="shared" si="79"/>
        <v/>
      </c>
      <c r="AF883" s="15" t="str">
        <f t="shared" si="80"/>
        <v/>
      </c>
      <c r="AG883" s="15">
        <f t="shared" si="81"/>
        <v>0</v>
      </c>
      <c r="AH883" s="15">
        <f t="shared" si="82"/>
        <v>0</v>
      </c>
      <c r="AI883" s="15" t="str">
        <f t="shared" si="83"/>
        <v/>
      </c>
      <c r="AJ883" s="15" t="str">
        <f>IF(AI883="","",IF(COUNTIFS($AI$9:AI883,AI883)=1,1,0))</f>
        <v/>
      </c>
      <c r="AK883" s="15" t="str">
        <f ca="1">IF(COUNTA(A883:AC883)=0,"",IF(OR(NOT(ISNUMBER(C883)),C883&lt;1),"Missing / invalid date",IF(A883="","Missing case ID",IF(COUNTIFS($A$9:$A$1008,A883)&gt;1,"Duplicate case ID",IF(C883&gt;TODAY(),"Future incident date",IF(OR(E883="",F883="",G883="",H883="",I883="",J883=""),"Complete required fields",IF(OR(AND(E883&lt;&gt;"",COUNTIFS(Setup!$F$13:$F$212,E883)=0),AND(F883&lt;&gt;"",COUNTIFS(Setup!$G$13:$G$212,F883)=0),AND(G883&lt;&gt;"",COUNTIFS(Setup!$H$13:$H$212,G883)=0),AND(H883&lt;&gt;"",COUNTIFS(Setup!$I$13:$I$212,H883)=0),AND(I883&lt;&gt;"",COUNTIFS(Setup!$J$13:$J$212,I883)=0),AND(J883&lt;&gt;"",COUNTIFS(Setup!$K$13:$K$212,J883)=0),AND(K883&lt;&gt;"",COUNTIFS(Setup!$L$13:$L$212,K883)=0),AND(L883&lt;&gt;"",COUNTIFS(Setup!$M$13:$M$212,L883)=0),AND(M883&lt;&gt;"",COUNTIFS(Setup!$N$13:$N$212,M883)=0),AND(N883&lt;&gt;"",COUNTIFS(Setup!$O$13:$O$212,N883)=0),AND(O883&lt;&gt;"",COUNTIFS(Setup!$P$13:$P$212,O883)=0),AND(P883&lt;&gt;"",COUNTIFS(Setup!$Q$13:$Q$212,P883)=0),AND(V883&lt;&gt;"",COUNTIFS(Setup!$R$13:$R$212,V883)=0),AND(W883&lt;&gt;"",COUNTIFS(Setup!$R$13:$R$212,W883)=0),AND(X883&lt;&gt;"",COUNTIFS(Setup!$S$13:$S$212,X883)=0),AND(Y883&lt;&gt;"",COUNTIFS(Setup!$S$13:$S$212,Y883)=0),AND(Z883&lt;&gt;"",COUNTIFS(Setup!$T$13:$T$212,Z883)=0)),"Use listed categories",IF(J883="Pending","Confirm work-relatedness",IF(COUNTIFS($AI$9:$AI$1008,AI883,$C$9:$C$1008,"&lt;&gt;"&amp;C883)&gt;0,"Event dates disagree",IF(OR(AND(Q883&lt;&gt;"",OR(NOT(ISNUMBER(Q883)),Q883&lt;0)),AND(R883&lt;&gt;"",OR(NOT(ISNUMBER(R883)),R883&lt;0)),AND(S883&lt;&gt;"",OR(NOT(ISNUMBER(S883)),S883&lt;0))),"Check days / cost",IF(AND(I883="Lost time",OR(NOT(ISNUMBER(Q883)),Q883&lt;1)),"Enter lost days",IF(AND(I883="Restricted / modified work",OR(NOT(ISNUMBER(R883)),R883&lt;1)),"Enter restricted days",IF(AND(Z883="Closed",NOT(ISNUMBER(AB883))),"Enter closure date",IF(AND(ISNUMBER(AB883),OR(AB883&lt;C883,AB883&gt;TODAY())),"Check closure date","Ready"))))))))))))))</f>
        <v/>
      </c>
    </row>
    <row r="884" spans="1:37" ht="24.95" customHeight="1">
      <c r="A884" s="23"/>
      <c r="B884" s="23"/>
      <c r="C884" s="24"/>
      <c r="D884" s="25"/>
      <c r="E884" s="26"/>
      <c r="F884" s="26"/>
      <c r="G884" s="26"/>
      <c r="H884" s="26"/>
      <c r="I884" s="26"/>
      <c r="J884" s="26"/>
      <c r="K884" s="26"/>
      <c r="L884" s="26"/>
      <c r="M884" s="26"/>
      <c r="N884" s="26"/>
      <c r="O884" s="26"/>
      <c r="P884" s="26"/>
      <c r="Q884" s="27"/>
      <c r="R884" s="27"/>
      <c r="S884" s="28"/>
      <c r="T884" s="26"/>
      <c r="U884" s="26"/>
      <c r="V884" s="26"/>
      <c r="W884" s="26"/>
      <c r="X884" s="26"/>
      <c r="Y884" s="26"/>
      <c r="Z884" s="26"/>
      <c r="AA884" s="26"/>
      <c r="AB884" s="24"/>
      <c r="AC884" s="26"/>
      <c r="AD884" s="15" t="str">
        <f t="shared" si="78"/>
        <v/>
      </c>
      <c r="AE884" s="16" t="str">
        <f t="shared" si="79"/>
        <v/>
      </c>
      <c r="AF884" s="15" t="str">
        <f t="shared" si="80"/>
        <v/>
      </c>
      <c r="AG884" s="15">
        <f t="shared" si="81"/>
        <v>0</v>
      </c>
      <c r="AH884" s="15">
        <f t="shared" si="82"/>
        <v>0</v>
      </c>
      <c r="AI884" s="15" t="str">
        <f t="shared" si="83"/>
        <v/>
      </c>
      <c r="AJ884" s="15" t="str">
        <f>IF(AI884="","",IF(COUNTIFS($AI$9:AI884,AI884)=1,1,0))</f>
        <v/>
      </c>
      <c r="AK884" s="15" t="str">
        <f ca="1">IF(COUNTA(A884:AC884)=0,"",IF(OR(NOT(ISNUMBER(C884)),C884&lt;1),"Missing / invalid date",IF(A884="","Missing case ID",IF(COUNTIFS($A$9:$A$1008,A884)&gt;1,"Duplicate case ID",IF(C884&gt;TODAY(),"Future incident date",IF(OR(E884="",F884="",G884="",H884="",I884="",J884=""),"Complete required fields",IF(OR(AND(E884&lt;&gt;"",COUNTIFS(Setup!$F$13:$F$212,E884)=0),AND(F884&lt;&gt;"",COUNTIFS(Setup!$G$13:$G$212,F884)=0),AND(G884&lt;&gt;"",COUNTIFS(Setup!$H$13:$H$212,G884)=0),AND(H884&lt;&gt;"",COUNTIFS(Setup!$I$13:$I$212,H884)=0),AND(I884&lt;&gt;"",COUNTIFS(Setup!$J$13:$J$212,I884)=0),AND(J884&lt;&gt;"",COUNTIFS(Setup!$K$13:$K$212,J884)=0),AND(K884&lt;&gt;"",COUNTIFS(Setup!$L$13:$L$212,K884)=0),AND(L884&lt;&gt;"",COUNTIFS(Setup!$M$13:$M$212,L884)=0),AND(M884&lt;&gt;"",COUNTIFS(Setup!$N$13:$N$212,M884)=0),AND(N884&lt;&gt;"",COUNTIFS(Setup!$O$13:$O$212,N884)=0),AND(O884&lt;&gt;"",COUNTIFS(Setup!$P$13:$P$212,O884)=0),AND(P884&lt;&gt;"",COUNTIFS(Setup!$Q$13:$Q$212,P884)=0),AND(V884&lt;&gt;"",COUNTIFS(Setup!$R$13:$R$212,V884)=0),AND(W884&lt;&gt;"",COUNTIFS(Setup!$R$13:$R$212,W884)=0),AND(X884&lt;&gt;"",COUNTIFS(Setup!$S$13:$S$212,X884)=0),AND(Y884&lt;&gt;"",COUNTIFS(Setup!$S$13:$S$212,Y884)=0),AND(Z884&lt;&gt;"",COUNTIFS(Setup!$T$13:$T$212,Z884)=0)),"Use listed categories",IF(J884="Pending","Confirm work-relatedness",IF(COUNTIFS($AI$9:$AI$1008,AI884,$C$9:$C$1008,"&lt;&gt;"&amp;C884)&gt;0,"Event dates disagree",IF(OR(AND(Q884&lt;&gt;"",OR(NOT(ISNUMBER(Q884)),Q884&lt;0)),AND(R884&lt;&gt;"",OR(NOT(ISNUMBER(R884)),R884&lt;0)),AND(S884&lt;&gt;"",OR(NOT(ISNUMBER(S884)),S884&lt;0))),"Check days / cost",IF(AND(I884="Lost time",OR(NOT(ISNUMBER(Q884)),Q884&lt;1)),"Enter lost days",IF(AND(I884="Restricted / modified work",OR(NOT(ISNUMBER(R884)),R884&lt;1)),"Enter restricted days",IF(AND(Z884="Closed",NOT(ISNUMBER(AB884))),"Enter closure date",IF(AND(ISNUMBER(AB884),OR(AB884&lt;C884,AB884&gt;TODAY())),"Check closure date","Ready"))))))))))))))</f>
        <v/>
      </c>
    </row>
    <row r="885" spans="1:37" ht="24.95" customHeight="1">
      <c r="A885" s="17"/>
      <c r="B885" s="17"/>
      <c r="C885" s="18"/>
      <c r="D885" s="19"/>
      <c r="E885" s="20"/>
      <c r="F885" s="20"/>
      <c r="G885" s="20"/>
      <c r="H885" s="20"/>
      <c r="I885" s="20"/>
      <c r="J885" s="20"/>
      <c r="K885" s="20"/>
      <c r="L885" s="20"/>
      <c r="M885" s="20"/>
      <c r="N885" s="20"/>
      <c r="O885" s="20"/>
      <c r="P885" s="20"/>
      <c r="Q885" s="21"/>
      <c r="R885" s="21"/>
      <c r="S885" s="22"/>
      <c r="T885" s="20"/>
      <c r="U885" s="20"/>
      <c r="V885" s="20"/>
      <c r="W885" s="20"/>
      <c r="X885" s="20"/>
      <c r="Y885" s="20"/>
      <c r="Z885" s="20"/>
      <c r="AA885" s="20"/>
      <c r="AB885" s="18"/>
      <c r="AC885" s="20"/>
      <c r="AD885" s="15" t="str">
        <f t="shared" si="78"/>
        <v/>
      </c>
      <c r="AE885" s="16" t="str">
        <f t="shared" si="79"/>
        <v/>
      </c>
      <c r="AF885" s="15" t="str">
        <f t="shared" si="80"/>
        <v/>
      </c>
      <c r="AG885" s="15">
        <f t="shared" si="81"/>
        <v>0</v>
      </c>
      <c r="AH885" s="15">
        <f t="shared" si="82"/>
        <v>0</v>
      </c>
      <c r="AI885" s="15" t="str">
        <f t="shared" si="83"/>
        <v/>
      </c>
      <c r="AJ885" s="15" t="str">
        <f>IF(AI885="","",IF(COUNTIFS($AI$9:AI885,AI885)=1,1,0))</f>
        <v/>
      </c>
      <c r="AK885" s="15" t="str">
        <f ca="1">IF(COUNTA(A885:AC885)=0,"",IF(OR(NOT(ISNUMBER(C885)),C885&lt;1),"Missing / invalid date",IF(A885="","Missing case ID",IF(COUNTIFS($A$9:$A$1008,A885)&gt;1,"Duplicate case ID",IF(C885&gt;TODAY(),"Future incident date",IF(OR(E885="",F885="",G885="",H885="",I885="",J885=""),"Complete required fields",IF(OR(AND(E885&lt;&gt;"",COUNTIFS(Setup!$F$13:$F$212,E885)=0),AND(F885&lt;&gt;"",COUNTIFS(Setup!$G$13:$G$212,F885)=0),AND(G885&lt;&gt;"",COUNTIFS(Setup!$H$13:$H$212,G885)=0),AND(H885&lt;&gt;"",COUNTIFS(Setup!$I$13:$I$212,H885)=0),AND(I885&lt;&gt;"",COUNTIFS(Setup!$J$13:$J$212,I885)=0),AND(J885&lt;&gt;"",COUNTIFS(Setup!$K$13:$K$212,J885)=0),AND(K885&lt;&gt;"",COUNTIFS(Setup!$L$13:$L$212,K885)=0),AND(L885&lt;&gt;"",COUNTIFS(Setup!$M$13:$M$212,L885)=0),AND(M885&lt;&gt;"",COUNTIFS(Setup!$N$13:$N$212,M885)=0),AND(N885&lt;&gt;"",COUNTIFS(Setup!$O$13:$O$212,N885)=0),AND(O885&lt;&gt;"",COUNTIFS(Setup!$P$13:$P$212,O885)=0),AND(P885&lt;&gt;"",COUNTIFS(Setup!$Q$13:$Q$212,P885)=0),AND(V885&lt;&gt;"",COUNTIFS(Setup!$R$13:$R$212,V885)=0),AND(W885&lt;&gt;"",COUNTIFS(Setup!$R$13:$R$212,W885)=0),AND(X885&lt;&gt;"",COUNTIFS(Setup!$S$13:$S$212,X885)=0),AND(Y885&lt;&gt;"",COUNTIFS(Setup!$S$13:$S$212,Y885)=0),AND(Z885&lt;&gt;"",COUNTIFS(Setup!$T$13:$T$212,Z885)=0)),"Use listed categories",IF(J885="Pending","Confirm work-relatedness",IF(COUNTIFS($AI$9:$AI$1008,AI885,$C$9:$C$1008,"&lt;&gt;"&amp;C885)&gt;0,"Event dates disagree",IF(OR(AND(Q885&lt;&gt;"",OR(NOT(ISNUMBER(Q885)),Q885&lt;0)),AND(R885&lt;&gt;"",OR(NOT(ISNUMBER(R885)),R885&lt;0)),AND(S885&lt;&gt;"",OR(NOT(ISNUMBER(S885)),S885&lt;0))),"Check days / cost",IF(AND(I885="Lost time",OR(NOT(ISNUMBER(Q885)),Q885&lt;1)),"Enter lost days",IF(AND(I885="Restricted / modified work",OR(NOT(ISNUMBER(R885)),R885&lt;1)),"Enter restricted days",IF(AND(Z885="Closed",NOT(ISNUMBER(AB885))),"Enter closure date",IF(AND(ISNUMBER(AB885),OR(AB885&lt;C885,AB885&gt;TODAY())),"Check closure date","Ready"))))))))))))))</f>
        <v/>
      </c>
    </row>
    <row r="886" spans="1:37" ht="24.95" customHeight="1">
      <c r="A886" s="23"/>
      <c r="B886" s="23"/>
      <c r="C886" s="24"/>
      <c r="D886" s="25"/>
      <c r="E886" s="26"/>
      <c r="F886" s="26"/>
      <c r="G886" s="26"/>
      <c r="H886" s="26"/>
      <c r="I886" s="26"/>
      <c r="J886" s="26"/>
      <c r="K886" s="26"/>
      <c r="L886" s="26"/>
      <c r="M886" s="26"/>
      <c r="N886" s="26"/>
      <c r="O886" s="26"/>
      <c r="P886" s="26"/>
      <c r="Q886" s="27"/>
      <c r="R886" s="27"/>
      <c r="S886" s="28"/>
      <c r="T886" s="26"/>
      <c r="U886" s="26"/>
      <c r="V886" s="26"/>
      <c r="W886" s="26"/>
      <c r="X886" s="26"/>
      <c r="Y886" s="26"/>
      <c r="Z886" s="26"/>
      <c r="AA886" s="26"/>
      <c r="AB886" s="24"/>
      <c r="AC886" s="26"/>
      <c r="AD886" s="15" t="str">
        <f t="shared" si="78"/>
        <v/>
      </c>
      <c r="AE886" s="16" t="str">
        <f t="shared" si="79"/>
        <v/>
      </c>
      <c r="AF886" s="15" t="str">
        <f t="shared" si="80"/>
        <v/>
      </c>
      <c r="AG886" s="15">
        <f t="shared" si="81"/>
        <v>0</v>
      </c>
      <c r="AH886" s="15">
        <f t="shared" si="82"/>
        <v>0</v>
      </c>
      <c r="AI886" s="15" t="str">
        <f t="shared" si="83"/>
        <v/>
      </c>
      <c r="AJ886" s="15" t="str">
        <f>IF(AI886="","",IF(COUNTIFS($AI$9:AI886,AI886)=1,1,0))</f>
        <v/>
      </c>
      <c r="AK886" s="15" t="str">
        <f ca="1">IF(COUNTA(A886:AC886)=0,"",IF(OR(NOT(ISNUMBER(C886)),C886&lt;1),"Missing / invalid date",IF(A886="","Missing case ID",IF(COUNTIFS($A$9:$A$1008,A886)&gt;1,"Duplicate case ID",IF(C886&gt;TODAY(),"Future incident date",IF(OR(E886="",F886="",G886="",H886="",I886="",J886=""),"Complete required fields",IF(OR(AND(E886&lt;&gt;"",COUNTIFS(Setup!$F$13:$F$212,E886)=0),AND(F886&lt;&gt;"",COUNTIFS(Setup!$G$13:$G$212,F886)=0),AND(G886&lt;&gt;"",COUNTIFS(Setup!$H$13:$H$212,G886)=0),AND(H886&lt;&gt;"",COUNTIFS(Setup!$I$13:$I$212,H886)=0),AND(I886&lt;&gt;"",COUNTIFS(Setup!$J$13:$J$212,I886)=0),AND(J886&lt;&gt;"",COUNTIFS(Setup!$K$13:$K$212,J886)=0),AND(K886&lt;&gt;"",COUNTIFS(Setup!$L$13:$L$212,K886)=0),AND(L886&lt;&gt;"",COUNTIFS(Setup!$M$13:$M$212,L886)=0),AND(M886&lt;&gt;"",COUNTIFS(Setup!$N$13:$N$212,M886)=0),AND(N886&lt;&gt;"",COUNTIFS(Setup!$O$13:$O$212,N886)=0),AND(O886&lt;&gt;"",COUNTIFS(Setup!$P$13:$P$212,O886)=0),AND(P886&lt;&gt;"",COUNTIFS(Setup!$Q$13:$Q$212,P886)=0),AND(V886&lt;&gt;"",COUNTIFS(Setup!$R$13:$R$212,V886)=0),AND(W886&lt;&gt;"",COUNTIFS(Setup!$R$13:$R$212,W886)=0),AND(X886&lt;&gt;"",COUNTIFS(Setup!$S$13:$S$212,X886)=0),AND(Y886&lt;&gt;"",COUNTIFS(Setup!$S$13:$S$212,Y886)=0),AND(Z886&lt;&gt;"",COUNTIFS(Setup!$T$13:$T$212,Z886)=0)),"Use listed categories",IF(J886="Pending","Confirm work-relatedness",IF(COUNTIFS($AI$9:$AI$1008,AI886,$C$9:$C$1008,"&lt;&gt;"&amp;C886)&gt;0,"Event dates disagree",IF(OR(AND(Q886&lt;&gt;"",OR(NOT(ISNUMBER(Q886)),Q886&lt;0)),AND(R886&lt;&gt;"",OR(NOT(ISNUMBER(R886)),R886&lt;0)),AND(S886&lt;&gt;"",OR(NOT(ISNUMBER(S886)),S886&lt;0))),"Check days / cost",IF(AND(I886="Lost time",OR(NOT(ISNUMBER(Q886)),Q886&lt;1)),"Enter lost days",IF(AND(I886="Restricted / modified work",OR(NOT(ISNUMBER(R886)),R886&lt;1)),"Enter restricted days",IF(AND(Z886="Closed",NOT(ISNUMBER(AB886))),"Enter closure date",IF(AND(ISNUMBER(AB886),OR(AB886&lt;C886,AB886&gt;TODAY())),"Check closure date","Ready"))))))))))))))</f>
        <v/>
      </c>
    </row>
    <row r="887" spans="1:37" ht="24.95" customHeight="1">
      <c r="A887" s="17"/>
      <c r="B887" s="17"/>
      <c r="C887" s="18"/>
      <c r="D887" s="19"/>
      <c r="E887" s="20"/>
      <c r="F887" s="20"/>
      <c r="G887" s="20"/>
      <c r="H887" s="20"/>
      <c r="I887" s="20"/>
      <c r="J887" s="20"/>
      <c r="K887" s="20"/>
      <c r="L887" s="20"/>
      <c r="M887" s="20"/>
      <c r="N887" s="20"/>
      <c r="O887" s="20"/>
      <c r="P887" s="20"/>
      <c r="Q887" s="21"/>
      <c r="R887" s="21"/>
      <c r="S887" s="22"/>
      <c r="T887" s="20"/>
      <c r="U887" s="20"/>
      <c r="V887" s="20"/>
      <c r="W887" s="20"/>
      <c r="X887" s="20"/>
      <c r="Y887" s="20"/>
      <c r="Z887" s="20"/>
      <c r="AA887" s="20"/>
      <c r="AB887" s="18"/>
      <c r="AC887" s="20"/>
      <c r="AD887" s="15" t="str">
        <f t="shared" si="78"/>
        <v/>
      </c>
      <c r="AE887" s="16" t="str">
        <f t="shared" si="79"/>
        <v/>
      </c>
      <c r="AF887" s="15" t="str">
        <f t="shared" si="80"/>
        <v/>
      </c>
      <c r="AG887" s="15">
        <f t="shared" si="81"/>
        <v>0</v>
      </c>
      <c r="AH887" s="15">
        <f t="shared" si="82"/>
        <v>0</v>
      </c>
      <c r="AI887" s="15" t="str">
        <f t="shared" si="83"/>
        <v/>
      </c>
      <c r="AJ887" s="15" t="str">
        <f>IF(AI887="","",IF(COUNTIFS($AI$9:AI887,AI887)=1,1,0))</f>
        <v/>
      </c>
      <c r="AK887" s="15" t="str">
        <f ca="1">IF(COUNTA(A887:AC887)=0,"",IF(OR(NOT(ISNUMBER(C887)),C887&lt;1),"Missing / invalid date",IF(A887="","Missing case ID",IF(COUNTIFS($A$9:$A$1008,A887)&gt;1,"Duplicate case ID",IF(C887&gt;TODAY(),"Future incident date",IF(OR(E887="",F887="",G887="",H887="",I887="",J887=""),"Complete required fields",IF(OR(AND(E887&lt;&gt;"",COUNTIFS(Setup!$F$13:$F$212,E887)=0),AND(F887&lt;&gt;"",COUNTIFS(Setup!$G$13:$G$212,F887)=0),AND(G887&lt;&gt;"",COUNTIFS(Setup!$H$13:$H$212,G887)=0),AND(H887&lt;&gt;"",COUNTIFS(Setup!$I$13:$I$212,H887)=0),AND(I887&lt;&gt;"",COUNTIFS(Setup!$J$13:$J$212,I887)=0),AND(J887&lt;&gt;"",COUNTIFS(Setup!$K$13:$K$212,J887)=0),AND(K887&lt;&gt;"",COUNTIFS(Setup!$L$13:$L$212,K887)=0),AND(L887&lt;&gt;"",COUNTIFS(Setup!$M$13:$M$212,L887)=0),AND(M887&lt;&gt;"",COUNTIFS(Setup!$N$13:$N$212,M887)=0),AND(N887&lt;&gt;"",COUNTIFS(Setup!$O$13:$O$212,N887)=0),AND(O887&lt;&gt;"",COUNTIFS(Setup!$P$13:$P$212,O887)=0),AND(P887&lt;&gt;"",COUNTIFS(Setup!$Q$13:$Q$212,P887)=0),AND(V887&lt;&gt;"",COUNTIFS(Setup!$R$13:$R$212,V887)=0),AND(W887&lt;&gt;"",COUNTIFS(Setup!$R$13:$R$212,W887)=0),AND(X887&lt;&gt;"",COUNTIFS(Setup!$S$13:$S$212,X887)=0),AND(Y887&lt;&gt;"",COUNTIFS(Setup!$S$13:$S$212,Y887)=0),AND(Z887&lt;&gt;"",COUNTIFS(Setup!$T$13:$T$212,Z887)=0)),"Use listed categories",IF(J887="Pending","Confirm work-relatedness",IF(COUNTIFS($AI$9:$AI$1008,AI887,$C$9:$C$1008,"&lt;&gt;"&amp;C887)&gt;0,"Event dates disagree",IF(OR(AND(Q887&lt;&gt;"",OR(NOT(ISNUMBER(Q887)),Q887&lt;0)),AND(R887&lt;&gt;"",OR(NOT(ISNUMBER(R887)),R887&lt;0)),AND(S887&lt;&gt;"",OR(NOT(ISNUMBER(S887)),S887&lt;0))),"Check days / cost",IF(AND(I887="Lost time",OR(NOT(ISNUMBER(Q887)),Q887&lt;1)),"Enter lost days",IF(AND(I887="Restricted / modified work",OR(NOT(ISNUMBER(R887)),R887&lt;1)),"Enter restricted days",IF(AND(Z887="Closed",NOT(ISNUMBER(AB887))),"Enter closure date",IF(AND(ISNUMBER(AB887),OR(AB887&lt;C887,AB887&gt;TODAY())),"Check closure date","Ready"))))))))))))))</f>
        <v/>
      </c>
    </row>
    <row r="888" spans="1:37" ht="24.95" customHeight="1">
      <c r="A888" s="23"/>
      <c r="B888" s="23"/>
      <c r="C888" s="24"/>
      <c r="D888" s="25"/>
      <c r="E888" s="26"/>
      <c r="F888" s="26"/>
      <c r="G888" s="26"/>
      <c r="H888" s="26"/>
      <c r="I888" s="26"/>
      <c r="J888" s="26"/>
      <c r="K888" s="26"/>
      <c r="L888" s="26"/>
      <c r="M888" s="26"/>
      <c r="N888" s="26"/>
      <c r="O888" s="26"/>
      <c r="P888" s="26"/>
      <c r="Q888" s="27"/>
      <c r="R888" s="27"/>
      <c r="S888" s="28"/>
      <c r="T888" s="26"/>
      <c r="U888" s="26"/>
      <c r="V888" s="26"/>
      <c r="W888" s="26"/>
      <c r="X888" s="26"/>
      <c r="Y888" s="26"/>
      <c r="Z888" s="26"/>
      <c r="AA888" s="26"/>
      <c r="AB888" s="24"/>
      <c r="AC888" s="26"/>
      <c r="AD888" s="15" t="str">
        <f t="shared" si="78"/>
        <v/>
      </c>
      <c r="AE888" s="16" t="str">
        <f t="shared" si="79"/>
        <v/>
      </c>
      <c r="AF888" s="15" t="str">
        <f t="shared" si="80"/>
        <v/>
      </c>
      <c r="AG888" s="15">
        <f t="shared" si="81"/>
        <v>0</v>
      </c>
      <c r="AH888" s="15">
        <f t="shared" si="82"/>
        <v>0</v>
      </c>
      <c r="AI888" s="15" t="str">
        <f t="shared" si="83"/>
        <v/>
      </c>
      <c r="AJ888" s="15" t="str">
        <f>IF(AI888="","",IF(COUNTIFS($AI$9:AI888,AI888)=1,1,0))</f>
        <v/>
      </c>
      <c r="AK888" s="15" t="str">
        <f ca="1">IF(COUNTA(A888:AC888)=0,"",IF(OR(NOT(ISNUMBER(C888)),C888&lt;1),"Missing / invalid date",IF(A888="","Missing case ID",IF(COUNTIFS($A$9:$A$1008,A888)&gt;1,"Duplicate case ID",IF(C888&gt;TODAY(),"Future incident date",IF(OR(E888="",F888="",G888="",H888="",I888="",J888=""),"Complete required fields",IF(OR(AND(E888&lt;&gt;"",COUNTIFS(Setup!$F$13:$F$212,E888)=0),AND(F888&lt;&gt;"",COUNTIFS(Setup!$G$13:$G$212,F888)=0),AND(G888&lt;&gt;"",COUNTIFS(Setup!$H$13:$H$212,G888)=0),AND(H888&lt;&gt;"",COUNTIFS(Setup!$I$13:$I$212,H888)=0),AND(I888&lt;&gt;"",COUNTIFS(Setup!$J$13:$J$212,I888)=0),AND(J888&lt;&gt;"",COUNTIFS(Setup!$K$13:$K$212,J888)=0),AND(K888&lt;&gt;"",COUNTIFS(Setup!$L$13:$L$212,K888)=0),AND(L888&lt;&gt;"",COUNTIFS(Setup!$M$13:$M$212,L888)=0),AND(M888&lt;&gt;"",COUNTIFS(Setup!$N$13:$N$212,M888)=0),AND(N888&lt;&gt;"",COUNTIFS(Setup!$O$13:$O$212,N888)=0),AND(O888&lt;&gt;"",COUNTIFS(Setup!$P$13:$P$212,O888)=0),AND(P888&lt;&gt;"",COUNTIFS(Setup!$Q$13:$Q$212,P888)=0),AND(V888&lt;&gt;"",COUNTIFS(Setup!$R$13:$R$212,V888)=0),AND(W888&lt;&gt;"",COUNTIFS(Setup!$R$13:$R$212,W888)=0),AND(X888&lt;&gt;"",COUNTIFS(Setup!$S$13:$S$212,X888)=0),AND(Y888&lt;&gt;"",COUNTIFS(Setup!$S$13:$S$212,Y888)=0),AND(Z888&lt;&gt;"",COUNTIFS(Setup!$T$13:$T$212,Z888)=0)),"Use listed categories",IF(J888="Pending","Confirm work-relatedness",IF(COUNTIFS($AI$9:$AI$1008,AI888,$C$9:$C$1008,"&lt;&gt;"&amp;C888)&gt;0,"Event dates disagree",IF(OR(AND(Q888&lt;&gt;"",OR(NOT(ISNUMBER(Q888)),Q888&lt;0)),AND(R888&lt;&gt;"",OR(NOT(ISNUMBER(R888)),R888&lt;0)),AND(S888&lt;&gt;"",OR(NOT(ISNUMBER(S888)),S888&lt;0))),"Check days / cost",IF(AND(I888="Lost time",OR(NOT(ISNUMBER(Q888)),Q888&lt;1)),"Enter lost days",IF(AND(I888="Restricted / modified work",OR(NOT(ISNUMBER(R888)),R888&lt;1)),"Enter restricted days",IF(AND(Z888="Closed",NOT(ISNUMBER(AB888))),"Enter closure date",IF(AND(ISNUMBER(AB888),OR(AB888&lt;C888,AB888&gt;TODAY())),"Check closure date","Ready"))))))))))))))</f>
        <v/>
      </c>
    </row>
    <row r="889" spans="1:37" ht="24.95" customHeight="1">
      <c r="A889" s="17"/>
      <c r="B889" s="17"/>
      <c r="C889" s="18"/>
      <c r="D889" s="19"/>
      <c r="E889" s="20"/>
      <c r="F889" s="20"/>
      <c r="G889" s="20"/>
      <c r="H889" s="20"/>
      <c r="I889" s="20"/>
      <c r="J889" s="20"/>
      <c r="K889" s="20"/>
      <c r="L889" s="20"/>
      <c r="M889" s="20"/>
      <c r="N889" s="20"/>
      <c r="O889" s="20"/>
      <c r="P889" s="20"/>
      <c r="Q889" s="21"/>
      <c r="R889" s="21"/>
      <c r="S889" s="22"/>
      <c r="T889" s="20"/>
      <c r="U889" s="20"/>
      <c r="V889" s="20"/>
      <c r="W889" s="20"/>
      <c r="X889" s="20"/>
      <c r="Y889" s="20"/>
      <c r="Z889" s="20"/>
      <c r="AA889" s="20"/>
      <c r="AB889" s="18"/>
      <c r="AC889" s="20"/>
      <c r="AD889" s="15" t="str">
        <f t="shared" si="78"/>
        <v/>
      </c>
      <c r="AE889" s="16" t="str">
        <f t="shared" si="79"/>
        <v/>
      </c>
      <c r="AF889" s="15" t="str">
        <f t="shared" si="80"/>
        <v/>
      </c>
      <c r="AG889" s="15">
        <f t="shared" si="81"/>
        <v>0</v>
      </c>
      <c r="AH889" s="15">
        <f t="shared" si="82"/>
        <v>0</v>
      </c>
      <c r="AI889" s="15" t="str">
        <f t="shared" si="83"/>
        <v/>
      </c>
      <c r="AJ889" s="15" t="str">
        <f>IF(AI889="","",IF(COUNTIFS($AI$9:AI889,AI889)=1,1,0))</f>
        <v/>
      </c>
      <c r="AK889" s="15" t="str">
        <f ca="1">IF(COUNTA(A889:AC889)=0,"",IF(OR(NOT(ISNUMBER(C889)),C889&lt;1),"Missing / invalid date",IF(A889="","Missing case ID",IF(COUNTIFS($A$9:$A$1008,A889)&gt;1,"Duplicate case ID",IF(C889&gt;TODAY(),"Future incident date",IF(OR(E889="",F889="",G889="",H889="",I889="",J889=""),"Complete required fields",IF(OR(AND(E889&lt;&gt;"",COUNTIFS(Setup!$F$13:$F$212,E889)=0),AND(F889&lt;&gt;"",COUNTIFS(Setup!$G$13:$G$212,F889)=0),AND(G889&lt;&gt;"",COUNTIFS(Setup!$H$13:$H$212,G889)=0),AND(H889&lt;&gt;"",COUNTIFS(Setup!$I$13:$I$212,H889)=0),AND(I889&lt;&gt;"",COUNTIFS(Setup!$J$13:$J$212,I889)=0),AND(J889&lt;&gt;"",COUNTIFS(Setup!$K$13:$K$212,J889)=0),AND(K889&lt;&gt;"",COUNTIFS(Setup!$L$13:$L$212,K889)=0),AND(L889&lt;&gt;"",COUNTIFS(Setup!$M$13:$M$212,L889)=0),AND(M889&lt;&gt;"",COUNTIFS(Setup!$N$13:$N$212,M889)=0),AND(N889&lt;&gt;"",COUNTIFS(Setup!$O$13:$O$212,N889)=0),AND(O889&lt;&gt;"",COUNTIFS(Setup!$P$13:$P$212,O889)=0),AND(P889&lt;&gt;"",COUNTIFS(Setup!$Q$13:$Q$212,P889)=0),AND(V889&lt;&gt;"",COUNTIFS(Setup!$R$13:$R$212,V889)=0),AND(W889&lt;&gt;"",COUNTIFS(Setup!$R$13:$R$212,W889)=0),AND(X889&lt;&gt;"",COUNTIFS(Setup!$S$13:$S$212,X889)=0),AND(Y889&lt;&gt;"",COUNTIFS(Setup!$S$13:$S$212,Y889)=0),AND(Z889&lt;&gt;"",COUNTIFS(Setup!$T$13:$T$212,Z889)=0)),"Use listed categories",IF(J889="Pending","Confirm work-relatedness",IF(COUNTIFS($AI$9:$AI$1008,AI889,$C$9:$C$1008,"&lt;&gt;"&amp;C889)&gt;0,"Event dates disagree",IF(OR(AND(Q889&lt;&gt;"",OR(NOT(ISNUMBER(Q889)),Q889&lt;0)),AND(R889&lt;&gt;"",OR(NOT(ISNUMBER(R889)),R889&lt;0)),AND(S889&lt;&gt;"",OR(NOT(ISNUMBER(S889)),S889&lt;0))),"Check days / cost",IF(AND(I889="Lost time",OR(NOT(ISNUMBER(Q889)),Q889&lt;1)),"Enter lost days",IF(AND(I889="Restricted / modified work",OR(NOT(ISNUMBER(R889)),R889&lt;1)),"Enter restricted days",IF(AND(Z889="Closed",NOT(ISNUMBER(AB889))),"Enter closure date",IF(AND(ISNUMBER(AB889),OR(AB889&lt;C889,AB889&gt;TODAY())),"Check closure date","Ready"))))))))))))))</f>
        <v/>
      </c>
    </row>
    <row r="890" spans="1:37" ht="24.95" customHeight="1">
      <c r="A890" s="23"/>
      <c r="B890" s="23"/>
      <c r="C890" s="24"/>
      <c r="D890" s="25"/>
      <c r="E890" s="26"/>
      <c r="F890" s="26"/>
      <c r="G890" s="26"/>
      <c r="H890" s="26"/>
      <c r="I890" s="26"/>
      <c r="J890" s="26"/>
      <c r="K890" s="26"/>
      <c r="L890" s="26"/>
      <c r="M890" s="26"/>
      <c r="N890" s="26"/>
      <c r="O890" s="26"/>
      <c r="P890" s="26"/>
      <c r="Q890" s="27"/>
      <c r="R890" s="27"/>
      <c r="S890" s="28"/>
      <c r="T890" s="26"/>
      <c r="U890" s="26"/>
      <c r="V890" s="26"/>
      <c r="W890" s="26"/>
      <c r="X890" s="26"/>
      <c r="Y890" s="26"/>
      <c r="Z890" s="26"/>
      <c r="AA890" s="26"/>
      <c r="AB890" s="24"/>
      <c r="AC890" s="26"/>
      <c r="AD890" s="15" t="str">
        <f t="shared" si="78"/>
        <v/>
      </c>
      <c r="AE890" s="16" t="str">
        <f t="shared" si="79"/>
        <v/>
      </c>
      <c r="AF890" s="15" t="str">
        <f t="shared" si="80"/>
        <v/>
      </c>
      <c r="AG890" s="15">
        <f t="shared" si="81"/>
        <v>0</v>
      </c>
      <c r="AH890" s="15">
        <f t="shared" si="82"/>
        <v>0</v>
      </c>
      <c r="AI890" s="15" t="str">
        <f t="shared" si="83"/>
        <v/>
      </c>
      <c r="AJ890" s="15" t="str">
        <f>IF(AI890="","",IF(COUNTIFS($AI$9:AI890,AI890)=1,1,0))</f>
        <v/>
      </c>
      <c r="AK890" s="15" t="str">
        <f ca="1">IF(COUNTA(A890:AC890)=0,"",IF(OR(NOT(ISNUMBER(C890)),C890&lt;1),"Missing / invalid date",IF(A890="","Missing case ID",IF(COUNTIFS($A$9:$A$1008,A890)&gt;1,"Duplicate case ID",IF(C890&gt;TODAY(),"Future incident date",IF(OR(E890="",F890="",G890="",H890="",I890="",J890=""),"Complete required fields",IF(OR(AND(E890&lt;&gt;"",COUNTIFS(Setup!$F$13:$F$212,E890)=0),AND(F890&lt;&gt;"",COUNTIFS(Setup!$G$13:$G$212,F890)=0),AND(G890&lt;&gt;"",COUNTIFS(Setup!$H$13:$H$212,G890)=0),AND(H890&lt;&gt;"",COUNTIFS(Setup!$I$13:$I$212,H890)=0),AND(I890&lt;&gt;"",COUNTIFS(Setup!$J$13:$J$212,I890)=0),AND(J890&lt;&gt;"",COUNTIFS(Setup!$K$13:$K$212,J890)=0),AND(K890&lt;&gt;"",COUNTIFS(Setup!$L$13:$L$212,K890)=0),AND(L890&lt;&gt;"",COUNTIFS(Setup!$M$13:$M$212,L890)=0),AND(M890&lt;&gt;"",COUNTIFS(Setup!$N$13:$N$212,M890)=0),AND(N890&lt;&gt;"",COUNTIFS(Setup!$O$13:$O$212,N890)=0),AND(O890&lt;&gt;"",COUNTIFS(Setup!$P$13:$P$212,O890)=0),AND(P890&lt;&gt;"",COUNTIFS(Setup!$Q$13:$Q$212,P890)=0),AND(V890&lt;&gt;"",COUNTIFS(Setup!$R$13:$R$212,V890)=0),AND(W890&lt;&gt;"",COUNTIFS(Setup!$R$13:$R$212,W890)=0),AND(X890&lt;&gt;"",COUNTIFS(Setup!$S$13:$S$212,X890)=0),AND(Y890&lt;&gt;"",COUNTIFS(Setup!$S$13:$S$212,Y890)=0),AND(Z890&lt;&gt;"",COUNTIFS(Setup!$T$13:$T$212,Z890)=0)),"Use listed categories",IF(J890="Pending","Confirm work-relatedness",IF(COUNTIFS($AI$9:$AI$1008,AI890,$C$9:$C$1008,"&lt;&gt;"&amp;C890)&gt;0,"Event dates disagree",IF(OR(AND(Q890&lt;&gt;"",OR(NOT(ISNUMBER(Q890)),Q890&lt;0)),AND(R890&lt;&gt;"",OR(NOT(ISNUMBER(R890)),R890&lt;0)),AND(S890&lt;&gt;"",OR(NOT(ISNUMBER(S890)),S890&lt;0))),"Check days / cost",IF(AND(I890="Lost time",OR(NOT(ISNUMBER(Q890)),Q890&lt;1)),"Enter lost days",IF(AND(I890="Restricted / modified work",OR(NOT(ISNUMBER(R890)),R890&lt;1)),"Enter restricted days",IF(AND(Z890="Closed",NOT(ISNUMBER(AB890))),"Enter closure date",IF(AND(ISNUMBER(AB890),OR(AB890&lt;C890,AB890&gt;TODAY())),"Check closure date","Ready"))))))))))))))</f>
        <v/>
      </c>
    </row>
    <row r="891" spans="1:37" ht="24.95" customHeight="1">
      <c r="A891" s="17"/>
      <c r="B891" s="17"/>
      <c r="C891" s="18"/>
      <c r="D891" s="19"/>
      <c r="E891" s="20"/>
      <c r="F891" s="20"/>
      <c r="G891" s="20"/>
      <c r="H891" s="20"/>
      <c r="I891" s="20"/>
      <c r="J891" s="20"/>
      <c r="K891" s="20"/>
      <c r="L891" s="20"/>
      <c r="M891" s="20"/>
      <c r="N891" s="20"/>
      <c r="O891" s="20"/>
      <c r="P891" s="20"/>
      <c r="Q891" s="21"/>
      <c r="R891" s="21"/>
      <c r="S891" s="22"/>
      <c r="T891" s="20"/>
      <c r="U891" s="20"/>
      <c r="V891" s="20"/>
      <c r="W891" s="20"/>
      <c r="X891" s="20"/>
      <c r="Y891" s="20"/>
      <c r="Z891" s="20"/>
      <c r="AA891" s="20"/>
      <c r="AB891" s="18"/>
      <c r="AC891" s="20"/>
      <c r="AD891" s="15" t="str">
        <f t="shared" si="78"/>
        <v/>
      </c>
      <c r="AE891" s="16" t="str">
        <f t="shared" si="79"/>
        <v/>
      </c>
      <c r="AF891" s="15" t="str">
        <f t="shared" si="80"/>
        <v/>
      </c>
      <c r="AG891" s="15">
        <f t="shared" si="81"/>
        <v>0</v>
      </c>
      <c r="AH891" s="15">
        <f t="shared" si="82"/>
        <v>0</v>
      </c>
      <c r="AI891" s="15" t="str">
        <f t="shared" si="83"/>
        <v/>
      </c>
      <c r="AJ891" s="15" t="str">
        <f>IF(AI891="","",IF(COUNTIFS($AI$9:AI891,AI891)=1,1,0))</f>
        <v/>
      </c>
      <c r="AK891" s="15" t="str">
        <f ca="1">IF(COUNTA(A891:AC891)=0,"",IF(OR(NOT(ISNUMBER(C891)),C891&lt;1),"Missing / invalid date",IF(A891="","Missing case ID",IF(COUNTIFS($A$9:$A$1008,A891)&gt;1,"Duplicate case ID",IF(C891&gt;TODAY(),"Future incident date",IF(OR(E891="",F891="",G891="",H891="",I891="",J891=""),"Complete required fields",IF(OR(AND(E891&lt;&gt;"",COUNTIFS(Setup!$F$13:$F$212,E891)=0),AND(F891&lt;&gt;"",COUNTIFS(Setup!$G$13:$G$212,F891)=0),AND(G891&lt;&gt;"",COUNTIFS(Setup!$H$13:$H$212,G891)=0),AND(H891&lt;&gt;"",COUNTIFS(Setup!$I$13:$I$212,H891)=0),AND(I891&lt;&gt;"",COUNTIFS(Setup!$J$13:$J$212,I891)=0),AND(J891&lt;&gt;"",COUNTIFS(Setup!$K$13:$K$212,J891)=0),AND(K891&lt;&gt;"",COUNTIFS(Setup!$L$13:$L$212,K891)=0),AND(L891&lt;&gt;"",COUNTIFS(Setup!$M$13:$M$212,L891)=0),AND(M891&lt;&gt;"",COUNTIFS(Setup!$N$13:$N$212,M891)=0),AND(N891&lt;&gt;"",COUNTIFS(Setup!$O$13:$O$212,N891)=0),AND(O891&lt;&gt;"",COUNTIFS(Setup!$P$13:$P$212,O891)=0),AND(P891&lt;&gt;"",COUNTIFS(Setup!$Q$13:$Q$212,P891)=0),AND(V891&lt;&gt;"",COUNTIFS(Setup!$R$13:$R$212,V891)=0),AND(W891&lt;&gt;"",COUNTIFS(Setup!$R$13:$R$212,W891)=0),AND(X891&lt;&gt;"",COUNTIFS(Setup!$S$13:$S$212,X891)=0),AND(Y891&lt;&gt;"",COUNTIFS(Setup!$S$13:$S$212,Y891)=0),AND(Z891&lt;&gt;"",COUNTIFS(Setup!$T$13:$T$212,Z891)=0)),"Use listed categories",IF(J891="Pending","Confirm work-relatedness",IF(COUNTIFS($AI$9:$AI$1008,AI891,$C$9:$C$1008,"&lt;&gt;"&amp;C891)&gt;0,"Event dates disagree",IF(OR(AND(Q891&lt;&gt;"",OR(NOT(ISNUMBER(Q891)),Q891&lt;0)),AND(R891&lt;&gt;"",OR(NOT(ISNUMBER(R891)),R891&lt;0)),AND(S891&lt;&gt;"",OR(NOT(ISNUMBER(S891)),S891&lt;0))),"Check days / cost",IF(AND(I891="Lost time",OR(NOT(ISNUMBER(Q891)),Q891&lt;1)),"Enter lost days",IF(AND(I891="Restricted / modified work",OR(NOT(ISNUMBER(R891)),R891&lt;1)),"Enter restricted days",IF(AND(Z891="Closed",NOT(ISNUMBER(AB891))),"Enter closure date",IF(AND(ISNUMBER(AB891),OR(AB891&lt;C891,AB891&gt;TODAY())),"Check closure date","Ready"))))))))))))))</f>
        <v/>
      </c>
    </row>
    <row r="892" spans="1:37" ht="24.95" customHeight="1">
      <c r="A892" s="23"/>
      <c r="B892" s="23"/>
      <c r="C892" s="24"/>
      <c r="D892" s="25"/>
      <c r="E892" s="26"/>
      <c r="F892" s="26"/>
      <c r="G892" s="26"/>
      <c r="H892" s="26"/>
      <c r="I892" s="26"/>
      <c r="J892" s="26"/>
      <c r="K892" s="26"/>
      <c r="L892" s="26"/>
      <c r="M892" s="26"/>
      <c r="N892" s="26"/>
      <c r="O892" s="26"/>
      <c r="P892" s="26"/>
      <c r="Q892" s="27"/>
      <c r="R892" s="27"/>
      <c r="S892" s="28"/>
      <c r="T892" s="26"/>
      <c r="U892" s="26"/>
      <c r="V892" s="26"/>
      <c r="W892" s="26"/>
      <c r="X892" s="26"/>
      <c r="Y892" s="26"/>
      <c r="Z892" s="26"/>
      <c r="AA892" s="26"/>
      <c r="AB892" s="24"/>
      <c r="AC892" s="26"/>
      <c r="AD892" s="15" t="str">
        <f t="shared" si="78"/>
        <v/>
      </c>
      <c r="AE892" s="16" t="str">
        <f t="shared" si="79"/>
        <v/>
      </c>
      <c r="AF892" s="15" t="str">
        <f t="shared" si="80"/>
        <v/>
      </c>
      <c r="AG892" s="15">
        <f t="shared" si="81"/>
        <v>0</v>
      </c>
      <c r="AH892" s="15">
        <f t="shared" si="82"/>
        <v>0</v>
      </c>
      <c r="AI892" s="15" t="str">
        <f t="shared" si="83"/>
        <v/>
      </c>
      <c r="AJ892" s="15" t="str">
        <f>IF(AI892="","",IF(COUNTIFS($AI$9:AI892,AI892)=1,1,0))</f>
        <v/>
      </c>
      <c r="AK892" s="15" t="str">
        <f ca="1">IF(COUNTA(A892:AC892)=0,"",IF(OR(NOT(ISNUMBER(C892)),C892&lt;1),"Missing / invalid date",IF(A892="","Missing case ID",IF(COUNTIFS($A$9:$A$1008,A892)&gt;1,"Duplicate case ID",IF(C892&gt;TODAY(),"Future incident date",IF(OR(E892="",F892="",G892="",H892="",I892="",J892=""),"Complete required fields",IF(OR(AND(E892&lt;&gt;"",COUNTIFS(Setup!$F$13:$F$212,E892)=0),AND(F892&lt;&gt;"",COUNTIFS(Setup!$G$13:$G$212,F892)=0),AND(G892&lt;&gt;"",COUNTIFS(Setup!$H$13:$H$212,G892)=0),AND(H892&lt;&gt;"",COUNTIFS(Setup!$I$13:$I$212,H892)=0),AND(I892&lt;&gt;"",COUNTIFS(Setup!$J$13:$J$212,I892)=0),AND(J892&lt;&gt;"",COUNTIFS(Setup!$K$13:$K$212,J892)=0),AND(K892&lt;&gt;"",COUNTIFS(Setup!$L$13:$L$212,K892)=0),AND(L892&lt;&gt;"",COUNTIFS(Setup!$M$13:$M$212,L892)=0),AND(M892&lt;&gt;"",COUNTIFS(Setup!$N$13:$N$212,M892)=0),AND(N892&lt;&gt;"",COUNTIFS(Setup!$O$13:$O$212,N892)=0),AND(O892&lt;&gt;"",COUNTIFS(Setup!$P$13:$P$212,O892)=0),AND(P892&lt;&gt;"",COUNTIFS(Setup!$Q$13:$Q$212,P892)=0),AND(V892&lt;&gt;"",COUNTIFS(Setup!$R$13:$R$212,V892)=0),AND(W892&lt;&gt;"",COUNTIFS(Setup!$R$13:$R$212,W892)=0),AND(X892&lt;&gt;"",COUNTIFS(Setup!$S$13:$S$212,X892)=0),AND(Y892&lt;&gt;"",COUNTIFS(Setup!$S$13:$S$212,Y892)=0),AND(Z892&lt;&gt;"",COUNTIFS(Setup!$T$13:$T$212,Z892)=0)),"Use listed categories",IF(J892="Pending","Confirm work-relatedness",IF(COUNTIFS($AI$9:$AI$1008,AI892,$C$9:$C$1008,"&lt;&gt;"&amp;C892)&gt;0,"Event dates disagree",IF(OR(AND(Q892&lt;&gt;"",OR(NOT(ISNUMBER(Q892)),Q892&lt;0)),AND(R892&lt;&gt;"",OR(NOT(ISNUMBER(R892)),R892&lt;0)),AND(S892&lt;&gt;"",OR(NOT(ISNUMBER(S892)),S892&lt;0))),"Check days / cost",IF(AND(I892="Lost time",OR(NOT(ISNUMBER(Q892)),Q892&lt;1)),"Enter lost days",IF(AND(I892="Restricted / modified work",OR(NOT(ISNUMBER(R892)),R892&lt;1)),"Enter restricted days",IF(AND(Z892="Closed",NOT(ISNUMBER(AB892))),"Enter closure date",IF(AND(ISNUMBER(AB892),OR(AB892&lt;C892,AB892&gt;TODAY())),"Check closure date","Ready"))))))))))))))</f>
        <v/>
      </c>
    </row>
    <row r="893" spans="1:37" ht="24.95" customHeight="1">
      <c r="A893" s="17"/>
      <c r="B893" s="17"/>
      <c r="C893" s="18"/>
      <c r="D893" s="19"/>
      <c r="E893" s="20"/>
      <c r="F893" s="20"/>
      <c r="G893" s="20"/>
      <c r="H893" s="20"/>
      <c r="I893" s="20"/>
      <c r="J893" s="20"/>
      <c r="K893" s="20"/>
      <c r="L893" s="20"/>
      <c r="M893" s="20"/>
      <c r="N893" s="20"/>
      <c r="O893" s="20"/>
      <c r="P893" s="20"/>
      <c r="Q893" s="21"/>
      <c r="R893" s="21"/>
      <c r="S893" s="22"/>
      <c r="T893" s="20"/>
      <c r="U893" s="20"/>
      <c r="V893" s="20"/>
      <c r="W893" s="20"/>
      <c r="X893" s="20"/>
      <c r="Y893" s="20"/>
      <c r="Z893" s="20"/>
      <c r="AA893" s="20"/>
      <c r="AB893" s="18"/>
      <c r="AC893" s="20"/>
      <c r="AD893" s="15" t="str">
        <f t="shared" si="78"/>
        <v/>
      </c>
      <c r="AE893" s="16" t="str">
        <f t="shared" si="79"/>
        <v/>
      </c>
      <c r="AF893" s="15" t="str">
        <f t="shared" si="80"/>
        <v/>
      </c>
      <c r="AG893" s="15">
        <f t="shared" si="81"/>
        <v>0</v>
      </c>
      <c r="AH893" s="15">
        <f t="shared" si="82"/>
        <v>0</v>
      </c>
      <c r="AI893" s="15" t="str">
        <f t="shared" si="83"/>
        <v/>
      </c>
      <c r="AJ893" s="15" t="str">
        <f>IF(AI893="","",IF(COUNTIFS($AI$9:AI893,AI893)=1,1,0))</f>
        <v/>
      </c>
      <c r="AK893" s="15" t="str">
        <f ca="1">IF(COUNTA(A893:AC893)=0,"",IF(OR(NOT(ISNUMBER(C893)),C893&lt;1),"Missing / invalid date",IF(A893="","Missing case ID",IF(COUNTIFS($A$9:$A$1008,A893)&gt;1,"Duplicate case ID",IF(C893&gt;TODAY(),"Future incident date",IF(OR(E893="",F893="",G893="",H893="",I893="",J893=""),"Complete required fields",IF(OR(AND(E893&lt;&gt;"",COUNTIFS(Setup!$F$13:$F$212,E893)=0),AND(F893&lt;&gt;"",COUNTIFS(Setup!$G$13:$G$212,F893)=0),AND(G893&lt;&gt;"",COUNTIFS(Setup!$H$13:$H$212,G893)=0),AND(H893&lt;&gt;"",COUNTIFS(Setup!$I$13:$I$212,H893)=0),AND(I893&lt;&gt;"",COUNTIFS(Setup!$J$13:$J$212,I893)=0),AND(J893&lt;&gt;"",COUNTIFS(Setup!$K$13:$K$212,J893)=0),AND(K893&lt;&gt;"",COUNTIFS(Setup!$L$13:$L$212,K893)=0),AND(L893&lt;&gt;"",COUNTIFS(Setup!$M$13:$M$212,L893)=0),AND(M893&lt;&gt;"",COUNTIFS(Setup!$N$13:$N$212,M893)=0),AND(N893&lt;&gt;"",COUNTIFS(Setup!$O$13:$O$212,N893)=0),AND(O893&lt;&gt;"",COUNTIFS(Setup!$P$13:$P$212,O893)=0),AND(P893&lt;&gt;"",COUNTIFS(Setup!$Q$13:$Q$212,P893)=0),AND(V893&lt;&gt;"",COUNTIFS(Setup!$R$13:$R$212,V893)=0),AND(W893&lt;&gt;"",COUNTIFS(Setup!$R$13:$R$212,W893)=0),AND(X893&lt;&gt;"",COUNTIFS(Setup!$S$13:$S$212,X893)=0),AND(Y893&lt;&gt;"",COUNTIFS(Setup!$S$13:$S$212,Y893)=0),AND(Z893&lt;&gt;"",COUNTIFS(Setup!$T$13:$T$212,Z893)=0)),"Use listed categories",IF(J893="Pending","Confirm work-relatedness",IF(COUNTIFS($AI$9:$AI$1008,AI893,$C$9:$C$1008,"&lt;&gt;"&amp;C893)&gt;0,"Event dates disagree",IF(OR(AND(Q893&lt;&gt;"",OR(NOT(ISNUMBER(Q893)),Q893&lt;0)),AND(R893&lt;&gt;"",OR(NOT(ISNUMBER(R893)),R893&lt;0)),AND(S893&lt;&gt;"",OR(NOT(ISNUMBER(S893)),S893&lt;0))),"Check days / cost",IF(AND(I893="Lost time",OR(NOT(ISNUMBER(Q893)),Q893&lt;1)),"Enter lost days",IF(AND(I893="Restricted / modified work",OR(NOT(ISNUMBER(R893)),R893&lt;1)),"Enter restricted days",IF(AND(Z893="Closed",NOT(ISNUMBER(AB893))),"Enter closure date",IF(AND(ISNUMBER(AB893),OR(AB893&lt;C893,AB893&gt;TODAY())),"Check closure date","Ready"))))))))))))))</f>
        <v/>
      </c>
    </row>
    <row r="894" spans="1:37" ht="24.95" customHeight="1">
      <c r="A894" s="23"/>
      <c r="B894" s="23"/>
      <c r="C894" s="24"/>
      <c r="D894" s="25"/>
      <c r="E894" s="26"/>
      <c r="F894" s="26"/>
      <c r="G894" s="26"/>
      <c r="H894" s="26"/>
      <c r="I894" s="26"/>
      <c r="J894" s="26"/>
      <c r="K894" s="26"/>
      <c r="L894" s="26"/>
      <c r="M894" s="26"/>
      <c r="N894" s="26"/>
      <c r="O894" s="26"/>
      <c r="P894" s="26"/>
      <c r="Q894" s="27"/>
      <c r="R894" s="27"/>
      <c r="S894" s="28"/>
      <c r="T894" s="26"/>
      <c r="U894" s="26"/>
      <c r="V894" s="26"/>
      <c r="W894" s="26"/>
      <c r="X894" s="26"/>
      <c r="Y894" s="26"/>
      <c r="Z894" s="26"/>
      <c r="AA894" s="26"/>
      <c r="AB894" s="24"/>
      <c r="AC894" s="26"/>
      <c r="AD894" s="15" t="str">
        <f t="shared" si="78"/>
        <v/>
      </c>
      <c r="AE894" s="16" t="str">
        <f t="shared" si="79"/>
        <v/>
      </c>
      <c r="AF894" s="15" t="str">
        <f t="shared" si="80"/>
        <v/>
      </c>
      <c r="AG894" s="15">
        <f t="shared" si="81"/>
        <v>0</v>
      </c>
      <c r="AH894" s="15">
        <f t="shared" si="82"/>
        <v>0</v>
      </c>
      <c r="AI894" s="15" t="str">
        <f t="shared" si="83"/>
        <v/>
      </c>
      <c r="AJ894" s="15" t="str">
        <f>IF(AI894="","",IF(COUNTIFS($AI$9:AI894,AI894)=1,1,0))</f>
        <v/>
      </c>
      <c r="AK894" s="15" t="str">
        <f ca="1">IF(COUNTA(A894:AC894)=0,"",IF(OR(NOT(ISNUMBER(C894)),C894&lt;1),"Missing / invalid date",IF(A894="","Missing case ID",IF(COUNTIFS($A$9:$A$1008,A894)&gt;1,"Duplicate case ID",IF(C894&gt;TODAY(),"Future incident date",IF(OR(E894="",F894="",G894="",H894="",I894="",J894=""),"Complete required fields",IF(OR(AND(E894&lt;&gt;"",COUNTIFS(Setup!$F$13:$F$212,E894)=0),AND(F894&lt;&gt;"",COUNTIFS(Setup!$G$13:$G$212,F894)=0),AND(G894&lt;&gt;"",COUNTIFS(Setup!$H$13:$H$212,G894)=0),AND(H894&lt;&gt;"",COUNTIFS(Setup!$I$13:$I$212,H894)=0),AND(I894&lt;&gt;"",COUNTIFS(Setup!$J$13:$J$212,I894)=0),AND(J894&lt;&gt;"",COUNTIFS(Setup!$K$13:$K$212,J894)=0),AND(K894&lt;&gt;"",COUNTIFS(Setup!$L$13:$L$212,K894)=0),AND(L894&lt;&gt;"",COUNTIFS(Setup!$M$13:$M$212,L894)=0),AND(M894&lt;&gt;"",COUNTIFS(Setup!$N$13:$N$212,M894)=0),AND(N894&lt;&gt;"",COUNTIFS(Setup!$O$13:$O$212,N894)=0),AND(O894&lt;&gt;"",COUNTIFS(Setup!$P$13:$P$212,O894)=0),AND(P894&lt;&gt;"",COUNTIFS(Setup!$Q$13:$Q$212,P894)=0),AND(V894&lt;&gt;"",COUNTIFS(Setup!$R$13:$R$212,V894)=0),AND(W894&lt;&gt;"",COUNTIFS(Setup!$R$13:$R$212,W894)=0),AND(X894&lt;&gt;"",COUNTIFS(Setup!$S$13:$S$212,X894)=0),AND(Y894&lt;&gt;"",COUNTIFS(Setup!$S$13:$S$212,Y894)=0),AND(Z894&lt;&gt;"",COUNTIFS(Setup!$T$13:$T$212,Z894)=0)),"Use listed categories",IF(J894="Pending","Confirm work-relatedness",IF(COUNTIFS($AI$9:$AI$1008,AI894,$C$9:$C$1008,"&lt;&gt;"&amp;C894)&gt;0,"Event dates disagree",IF(OR(AND(Q894&lt;&gt;"",OR(NOT(ISNUMBER(Q894)),Q894&lt;0)),AND(R894&lt;&gt;"",OR(NOT(ISNUMBER(R894)),R894&lt;0)),AND(S894&lt;&gt;"",OR(NOT(ISNUMBER(S894)),S894&lt;0))),"Check days / cost",IF(AND(I894="Lost time",OR(NOT(ISNUMBER(Q894)),Q894&lt;1)),"Enter lost days",IF(AND(I894="Restricted / modified work",OR(NOT(ISNUMBER(R894)),R894&lt;1)),"Enter restricted days",IF(AND(Z894="Closed",NOT(ISNUMBER(AB894))),"Enter closure date",IF(AND(ISNUMBER(AB894),OR(AB894&lt;C894,AB894&gt;TODAY())),"Check closure date","Ready"))))))))))))))</f>
        <v/>
      </c>
    </row>
    <row r="895" spans="1:37" ht="24.95" customHeight="1">
      <c r="A895" s="17"/>
      <c r="B895" s="17"/>
      <c r="C895" s="18"/>
      <c r="D895" s="19"/>
      <c r="E895" s="20"/>
      <c r="F895" s="20"/>
      <c r="G895" s="20"/>
      <c r="H895" s="20"/>
      <c r="I895" s="20"/>
      <c r="J895" s="20"/>
      <c r="K895" s="20"/>
      <c r="L895" s="20"/>
      <c r="M895" s="20"/>
      <c r="N895" s="20"/>
      <c r="O895" s="20"/>
      <c r="P895" s="20"/>
      <c r="Q895" s="21"/>
      <c r="R895" s="21"/>
      <c r="S895" s="22"/>
      <c r="T895" s="20"/>
      <c r="U895" s="20"/>
      <c r="V895" s="20"/>
      <c r="W895" s="20"/>
      <c r="X895" s="20"/>
      <c r="Y895" s="20"/>
      <c r="Z895" s="20"/>
      <c r="AA895" s="20"/>
      <c r="AB895" s="18"/>
      <c r="AC895" s="20"/>
      <c r="AD895" s="15" t="str">
        <f t="shared" si="78"/>
        <v/>
      </c>
      <c r="AE895" s="16" t="str">
        <f t="shared" si="79"/>
        <v/>
      </c>
      <c r="AF895" s="15" t="str">
        <f t="shared" si="80"/>
        <v/>
      </c>
      <c r="AG895" s="15">
        <f t="shared" si="81"/>
        <v>0</v>
      </c>
      <c r="AH895" s="15">
        <f t="shared" si="82"/>
        <v>0</v>
      </c>
      <c r="AI895" s="15" t="str">
        <f t="shared" si="83"/>
        <v/>
      </c>
      <c r="AJ895" s="15" t="str">
        <f>IF(AI895="","",IF(COUNTIFS($AI$9:AI895,AI895)=1,1,0))</f>
        <v/>
      </c>
      <c r="AK895" s="15" t="str">
        <f ca="1">IF(COUNTA(A895:AC895)=0,"",IF(OR(NOT(ISNUMBER(C895)),C895&lt;1),"Missing / invalid date",IF(A895="","Missing case ID",IF(COUNTIFS($A$9:$A$1008,A895)&gt;1,"Duplicate case ID",IF(C895&gt;TODAY(),"Future incident date",IF(OR(E895="",F895="",G895="",H895="",I895="",J895=""),"Complete required fields",IF(OR(AND(E895&lt;&gt;"",COUNTIFS(Setup!$F$13:$F$212,E895)=0),AND(F895&lt;&gt;"",COUNTIFS(Setup!$G$13:$G$212,F895)=0),AND(G895&lt;&gt;"",COUNTIFS(Setup!$H$13:$H$212,G895)=0),AND(H895&lt;&gt;"",COUNTIFS(Setup!$I$13:$I$212,H895)=0),AND(I895&lt;&gt;"",COUNTIFS(Setup!$J$13:$J$212,I895)=0),AND(J895&lt;&gt;"",COUNTIFS(Setup!$K$13:$K$212,J895)=0),AND(K895&lt;&gt;"",COUNTIFS(Setup!$L$13:$L$212,K895)=0),AND(L895&lt;&gt;"",COUNTIFS(Setup!$M$13:$M$212,L895)=0),AND(M895&lt;&gt;"",COUNTIFS(Setup!$N$13:$N$212,M895)=0),AND(N895&lt;&gt;"",COUNTIFS(Setup!$O$13:$O$212,N895)=0),AND(O895&lt;&gt;"",COUNTIFS(Setup!$P$13:$P$212,O895)=0),AND(P895&lt;&gt;"",COUNTIFS(Setup!$Q$13:$Q$212,P895)=0),AND(V895&lt;&gt;"",COUNTIFS(Setup!$R$13:$R$212,V895)=0),AND(W895&lt;&gt;"",COUNTIFS(Setup!$R$13:$R$212,W895)=0),AND(X895&lt;&gt;"",COUNTIFS(Setup!$S$13:$S$212,X895)=0),AND(Y895&lt;&gt;"",COUNTIFS(Setup!$S$13:$S$212,Y895)=0),AND(Z895&lt;&gt;"",COUNTIFS(Setup!$T$13:$T$212,Z895)=0)),"Use listed categories",IF(J895="Pending","Confirm work-relatedness",IF(COUNTIFS($AI$9:$AI$1008,AI895,$C$9:$C$1008,"&lt;&gt;"&amp;C895)&gt;0,"Event dates disagree",IF(OR(AND(Q895&lt;&gt;"",OR(NOT(ISNUMBER(Q895)),Q895&lt;0)),AND(R895&lt;&gt;"",OR(NOT(ISNUMBER(R895)),R895&lt;0)),AND(S895&lt;&gt;"",OR(NOT(ISNUMBER(S895)),S895&lt;0))),"Check days / cost",IF(AND(I895="Lost time",OR(NOT(ISNUMBER(Q895)),Q895&lt;1)),"Enter lost days",IF(AND(I895="Restricted / modified work",OR(NOT(ISNUMBER(R895)),R895&lt;1)),"Enter restricted days",IF(AND(Z895="Closed",NOT(ISNUMBER(AB895))),"Enter closure date",IF(AND(ISNUMBER(AB895),OR(AB895&lt;C895,AB895&gt;TODAY())),"Check closure date","Ready"))))))))))))))</f>
        <v/>
      </c>
    </row>
    <row r="896" spans="1:37" ht="24.95" customHeight="1">
      <c r="A896" s="23"/>
      <c r="B896" s="23"/>
      <c r="C896" s="24"/>
      <c r="D896" s="25"/>
      <c r="E896" s="26"/>
      <c r="F896" s="26"/>
      <c r="G896" s="26"/>
      <c r="H896" s="26"/>
      <c r="I896" s="26"/>
      <c r="J896" s="26"/>
      <c r="K896" s="26"/>
      <c r="L896" s="26"/>
      <c r="M896" s="26"/>
      <c r="N896" s="26"/>
      <c r="O896" s="26"/>
      <c r="P896" s="26"/>
      <c r="Q896" s="27"/>
      <c r="R896" s="27"/>
      <c r="S896" s="28"/>
      <c r="T896" s="26"/>
      <c r="U896" s="26"/>
      <c r="V896" s="26"/>
      <c r="W896" s="26"/>
      <c r="X896" s="26"/>
      <c r="Y896" s="26"/>
      <c r="Z896" s="26"/>
      <c r="AA896" s="26"/>
      <c r="AB896" s="24"/>
      <c r="AC896" s="26"/>
      <c r="AD896" s="15" t="str">
        <f t="shared" si="78"/>
        <v/>
      </c>
      <c r="AE896" s="16" t="str">
        <f t="shared" si="79"/>
        <v/>
      </c>
      <c r="AF896" s="15" t="str">
        <f t="shared" si="80"/>
        <v/>
      </c>
      <c r="AG896" s="15">
        <f t="shared" si="81"/>
        <v>0</v>
      </c>
      <c r="AH896" s="15">
        <f t="shared" si="82"/>
        <v>0</v>
      </c>
      <c r="AI896" s="15" t="str">
        <f t="shared" si="83"/>
        <v/>
      </c>
      <c r="AJ896" s="15" t="str">
        <f>IF(AI896="","",IF(COUNTIFS($AI$9:AI896,AI896)=1,1,0))</f>
        <v/>
      </c>
      <c r="AK896" s="15" t="str">
        <f ca="1">IF(COUNTA(A896:AC896)=0,"",IF(OR(NOT(ISNUMBER(C896)),C896&lt;1),"Missing / invalid date",IF(A896="","Missing case ID",IF(COUNTIFS($A$9:$A$1008,A896)&gt;1,"Duplicate case ID",IF(C896&gt;TODAY(),"Future incident date",IF(OR(E896="",F896="",G896="",H896="",I896="",J896=""),"Complete required fields",IF(OR(AND(E896&lt;&gt;"",COUNTIFS(Setup!$F$13:$F$212,E896)=0),AND(F896&lt;&gt;"",COUNTIFS(Setup!$G$13:$G$212,F896)=0),AND(G896&lt;&gt;"",COUNTIFS(Setup!$H$13:$H$212,G896)=0),AND(H896&lt;&gt;"",COUNTIFS(Setup!$I$13:$I$212,H896)=0),AND(I896&lt;&gt;"",COUNTIFS(Setup!$J$13:$J$212,I896)=0),AND(J896&lt;&gt;"",COUNTIFS(Setup!$K$13:$K$212,J896)=0),AND(K896&lt;&gt;"",COUNTIFS(Setup!$L$13:$L$212,K896)=0),AND(L896&lt;&gt;"",COUNTIFS(Setup!$M$13:$M$212,L896)=0),AND(M896&lt;&gt;"",COUNTIFS(Setup!$N$13:$N$212,M896)=0),AND(N896&lt;&gt;"",COUNTIFS(Setup!$O$13:$O$212,N896)=0),AND(O896&lt;&gt;"",COUNTIFS(Setup!$P$13:$P$212,O896)=0),AND(P896&lt;&gt;"",COUNTIFS(Setup!$Q$13:$Q$212,P896)=0),AND(V896&lt;&gt;"",COUNTIFS(Setup!$R$13:$R$212,V896)=0),AND(W896&lt;&gt;"",COUNTIFS(Setup!$R$13:$R$212,W896)=0),AND(X896&lt;&gt;"",COUNTIFS(Setup!$S$13:$S$212,X896)=0),AND(Y896&lt;&gt;"",COUNTIFS(Setup!$S$13:$S$212,Y896)=0),AND(Z896&lt;&gt;"",COUNTIFS(Setup!$T$13:$T$212,Z896)=0)),"Use listed categories",IF(J896="Pending","Confirm work-relatedness",IF(COUNTIFS($AI$9:$AI$1008,AI896,$C$9:$C$1008,"&lt;&gt;"&amp;C896)&gt;0,"Event dates disagree",IF(OR(AND(Q896&lt;&gt;"",OR(NOT(ISNUMBER(Q896)),Q896&lt;0)),AND(R896&lt;&gt;"",OR(NOT(ISNUMBER(R896)),R896&lt;0)),AND(S896&lt;&gt;"",OR(NOT(ISNUMBER(S896)),S896&lt;0))),"Check days / cost",IF(AND(I896="Lost time",OR(NOT(ISNUMBER(Q896)),Q896&lt;1)),"Enter lost days",IF(AND(I896="Restricted / modified work",OR(NOT(ISNUMBER(R896)),R896&lt;1)),"Enter restricted days",IF(AND(Z896="Closed",NOT(ISNUMBER(AB896))),"Enter closure date",IF(AND(ISNUMBER(AB896),OR(AB896&lt;C896,AB896&gt;TODAY())),"Check closure date","Ready"))))))))))))))</f>
        <v/>
      </c>
    </row>
    <row r="897" spans="1:37" ht="24.95" customHeight="1">
      <c r="A897" s="17"/>
      <c r="B897" s="17"/>
      <c r="C897" s="18"/>
      <c r="D897" s="19"/>
      <c r="E897" s="20"/>
      <c r="F897" s="20"/>
      <c r="G897" s="20"/>
      <c r="H897" s="20"/>
      <c r="I897" s="20"/>
      <c r="J897" s="20"/>
      <c r="K897" s="20"/>
      <c r="L897" s="20"/>
      <c r="M897" s="20"/>
      <c r="N897" s="20"/>
      <c r="O897" s="20"/>
      <c r="P897" s="20"/>
      <c r="Q897" s="21"/>
      <c r="R897" s="21"/>
      <c r="S897" s="22"/>
      <c r="T897" s="20"/>
      <c r="U897" s="20"/>
      <c r="V897" s="20"/>
      <c r="W897" s="20"/>
      <c r="X897" s="20"/>
      <c r="Y897" s="20"/>
      <c r="Z897" s="20"/>
      <c r="AA897" s="20"/>
      <c r="AB897" s="18"/>
      <c r="AC897" s="20"/>
      <c r="AD897" s="15" t="str">
        <f t="shared" si="78"/>
        <v/>
      </c>
      <c r="AE897" s="16" t="str">
        <f t="shared" si="79"/>
        <v/>
      </c>
      <c r="AF897" s="15" t="str">
        <f t="shared" si="80"/>
        <v/>
      </c>
      <c r="AG897" s="15">
        <f t="shared" si="81"/>
        <v>0</v>
      </c>
      <c r="AH897" s="15">
        <f t="shared" si="82"/>
        <v>0</v>
      </c>
      <c r="AI897" s="15" t="str">
        <f t="shared" si="83"/>
        <v/>
      </c>
      <c r="AJ897" s="15" t="str">
        <f>IF(AI897="","",IF(COUNTIFS($AI$9:AI897,AI897)=1,1,0))</f>
        <v/>
      </c>
      <c r="AK897" s="15" t="str">
        <f ca="1">IF(COUNTA(A897:AC897)=0,"",IF(OR(NOT(ISNUMBER(C897)),C897&lt;1),"Missing / invalid date",IF(A897="","Missing case ID",IF(COUNTIFS($A$9:$A$1008,A897)&gt;1,"Duplicate case ID",IF(C897&gt;TODAY(),"Future incident date",IF(OR(E897="",F897="",G897="",H897="",I897="",J897=""),"Complete required fields",IF(OR(AND(E897&lt;&gt;"",COUNTIFS(Setup!$F$13:$F$212,E897)=0),AND(F897&lt;&gt;"",COUNTIFS(Setup!$G$13:$G$212,F897)=0),AND(G897&lt;&gt;"",COUNTIFS(Setup!$H$13:$H$212,G897)=0),AND(H897&lt;&gt;"",COUNTIFS(Setup!$I$13:$I$212,H897)=0),AND(I897&lt;&gt;"",COUNTIFS(Setup!$J$13:$J$212,I897)=0),AND(J897&lt;&gt;"",COUNTIFS(Setup!$K$13:$K$212,J897)=0),AND(K897&lt;&gt;"",COUNTIFS(Setup!$L$13:$L$212,K897)=0),AND(L897&lt;&gt;"",COUNTIFS(Setup!$M$13:$M$212,L897)=0),AND(M897&lt;&gt;"",COUNTIFS(Setup!$N$13:$N$212,M897)=0),AND(N897&lt;&gt;"",COUNTIFS(Setup!$O$13:$O$212,N897)=0),AND(O897&lt;&gt;"",COUNTIFS(Setup!$P$13:$P$212,O897)=0),AND(P897&lt;&gt;"",COUNTIFS(Setup!$Q$13:$Q$212,P897)=0),AND(V897&lt;&gt;"",COUNTIFS(Setup!$R$13:$R$212,V897)=0),AND(W897&lt;&gt;"",COUNTIFS(Setup!$R$13:$R$212,W897)=0),AND(X897&lt;&gt;"",COUNTIFS(Setup!$S$13:$S$212,X897)=0),AND(Y897&lt;&gt;"",COUNTIFS(Setup!$S$13:$S$212,Y897)=0),AND(Z897&lt;&gt;"",COUNTIFS(Setup!$T$13:$T$212,Z897)=0)),"Use listed categories",IF(J897="Pending","Confirm work-relatedness",IF(COUNTIFS($AI$9:$AI$1008,AI897,$C$9:$C$1008,"&lt;&gt;"&amp;C897)&gt;0,"Event dates disagree",IF(OR(AND(Q897&lt;&gt;"",OR(NOT(ISNUMBER(Q897)),Q897&lt;0)),AND(R897&lt;&gt;"",OR(NOT(ISNUMBER(R897)),R897&lt;0)),AND(S897&lt;&gt;"",OR(NOT(ISNUMBER(S897)),S897&lt;0))),"Check days / cost",IF(AND(I897="Lost time",OR(NOT(ISNUMBER(Q897)),Q897&lt;1)),"Enter lost days",IF(AND(I897="Restricted / modified work",OR(NOT(ISNUMBER(R897)),R897&lt;1)),"Enter restricted days",IF(AND(Z897="Closed",NOT(ISNUMBER(AB897))),"Enter closure date",IF(AND(ISNUMBER(AB897),OR(AB897&lt;C897,AB897&gt;TODAY())),"Check closure date","Ready"))))))))))))))</f>
        <v/>
      </c>
    </row>
    <row r="898" spans="1:37" ht="24.95" customHeight="1">
      <c r="A898" s="23"/>
      <c r="B898" s="23"/>
      <c r="C898" s="24"/>
      <c r="D898" s="25"/>
      <c r="E898" s="26"/>
      <c r="F898" s="26"/>
      <c r="G898" s="26"/>
      <c r="H898" s="26"/>
      <c r="I898" s="26"/>
      <c r="J898" s="26"/>
      <c r="K898" s="26"/>
      <c r="L898" s="26"/>
      <c r="M898" s="26"/>
      <c r="N898" s="26"/>
      <c r="O898" s="26"/>
      <c r="P898" s="26"/>
      <c r="Q898" s="27"/>
      <c r="R898" s="27"/>
      <c r="S898" s="28"/>
      <c r="T898" s="26"/>
      <c r="U898" s="26"/>
      <c r="V898" s="26"/>
      <c r="W898" s="26"/>
      <c r="X898" s="26"/>
      <c r="Y898" s="26"/>
      <c r="Z898" s="26"/>
      <c r="AA898" s="26"/>
      <c r="AB898" s="24"/>
      <c r="AC898" s="26"/>
      <c r="AD898" s="15" t="str">
        <f t="shared" si="78"/>
        <v/>
      </c>
      <c r="AE898" s="16" t="str">
        <f t="shared" si="79"/>
        <v/>
      </c>
      <c r="AF898" s="15" t="str">
        <f t="shared" si="80"/>
        <v/>
      </c>
      <c r="AG898" s="15">
        <f t="shared" si="81"/>
        <v>0</v>
      </c>
      <c r="AH898" s="15">
        <f t="shared" si="82"/>
        <v>0</v>
      </c>
      <c r="AI898" s="15" t="str">
        <f t="shared" si="83"/>
        <v/>
      </c>
      <c r="AJ898" s="15" t="str">
        <f>IF(AI898="","",IF(COUNTIFS($AI$9:AI898,AI898)=1,1,0))</f>
        <v/>
      </c>
      <c r="AK898" s="15" t="str">
        <f ca="1">IF(COUNTA(A898:AC898)=0,"",IF(OR(NOT(ISNUMBER(C898)),C898&lt;1),"Missing / invalid date",IF(A898="","Missing case ID",IF(COUNTIFS($A$9:$A$1008,A898)&gt;1,"Duplicate case ID",IF(C898&gt;TODAY(),"Future incident date",IF(OR(E898="",F898="",G898="",H898="",I898="",J898=""),"Complete required fields",IF(OR(AND(E898&lt;&gt;"",COUNTIFS(Setup!$F$13:$F$212,E898)=0),AND(F898&lt;&gt;"",COUNTIFS(Setup!$G$13:$G$212,F898)=0),AND(G898&lt;&gt;"",COUNTIFS(Setup!$H$13:$H$212,G898)=0),AND(H898&lt;&gt;"",COUNTIFS(Setup!$I$13:$I$212,H898)=0),AND(I898&lt;&gt;"",COUNTIFS(Setup!$J$13:$J$212,I898)=0),AND(J898&lt;&gt;"",COUNTIFS(Setup!$K$13:$K$212,J898)=0),AND(K898&lt;&gt;"",COUNTIFS(Setup!$L$13:$L$212,K898)=0),AND(L898&lt;&gt;"",COUNTIFS(Setup!$M$13:$M$212,L898)=0),AND(M898&lt;&gt;"",COUNTIFS(Setup!$N$13:$N$212,M898)=0),AND(N898&lt;&gt;"",COUNTIFS(Setup!$O$13:$O$212,N898)=0),AND(O898&lt;&gt;"",COUNTIFS(Setup!$P$13:$P$212,O898)=0),AND(P898&lt;&gt;"",COUNTIFS(Setup!$Q$13:$Q$212,P898)=0),AND(V898&lt;&gt;"",COUNTIFS(Setup!$R$13:$R$212,V898)=0),AND(W898&lt;&gt;"",COUNTIFS(Setup!$R$13:$R$212,W898)=0),AND(X898&lt;&gt;"",COUNTIFS(Setup!$S$13:$S$212,X898)=0),AND(Y898&lt;&gt;"",COUNTIFS(Setup!$S$13:$S$212,Y898)=0),AND(Z898&lt;&gt;"",COUNTIFS(Setup!$T$13:$T$212,Z898)=0)),"Use listed categories",IF(J898="Pending","Confirm work-relatedness",IF(COUNTIFS($AI$9:$AI$1008,AI898,$C$9:$C$1008,"&lt;&gt;"&amp;C898)&gt;0,"Event dates disagree",IF(OR(AND(Q898&lt;&gt;"",OR(NOT(ISNUMBER(Q898)),Q898&lt;0)),AND(R898&lt;&gt;"",OR(NOT(ISNUMBER(R898)),R898&lt;0)),AND(S898&lt;&gt;"",OR(NOT(ISNUMBER(S898)),S898&lt;0))),"Check days / cost",IF(AND(I898="Lost time",OR(NOT(ISNUMBER(Q898)),Q898&lt;1)),"Enter lost days",IF(AND(I898="Restricted / modified work",OR(NOT(ISNUMBER(R898)),R898&lt;1)),"Enter restricted days",IF(AND(Z898="Closed",NOT(ISNUMBER(AB898))),"Enter closure date",IF(AND(ISNUMBER(AB898),OR(AB898&lt;C898,AB898&gt;TODAY())),"Check closure date","Ready"))))))))))))))</f>
        <v/>
      </c>
    </row>
    <row r="899" spans="1:37" ht="24.95" customHeight="1">
      <c r="A899" s="17"/>
      <c r="B899" s="17"/>
      <c r="C899" s="18"/>
      <c r="D899" s="19"/>
      <c r="E899" s="20"/>
      <c r="F899" s="20"/>
      <c r="G899" s="20"/>
      <c r="H899" s="20"/>
      <c r="I899" s="20"/>
      <c r="J899" s="20"/>
      <c r="K899" s="20"/>
      <c r="L899" s="20"/>
      <c r="M899" s="20"/>
      <c r="N899" s="20"/>
      <c r="O899" s="20"/>
      <c r="P899" s="20"/>
      <c r="Q899" s="21"/>
      <c r="R899" s="21"/>
      <c r="S899" s="22"/>
      <c r="T899" s="20"/>
      <c r="U899" s="20"/>
      <c r="V899" s="20"/>
      <c r="W899" s="20"/>
      <c r="X899" s="20"/>
      <c r="Y899" s="20"/>
      <c r="Z899" s="20"/>
      <c r="AA899" s="20"/>
      <c r="AB899" s="18"/>
      <c r="AC899" s="20"/>
      <c r="AD899" s="15" t="str">
        <f t="shared" si="78"/>
        <v/>
      </c>
      <c r="AE899" s="16" t="str">
        <f t="shared" si="79"/>
        <v/>
      </c>
      <c r="AF899" s="15" t="str">
        <f t="shared" si="80"/>
        <v/>
      </c>
      <c r="AG899" s="15">
        <f t="shared" si="81"/>
        <v>0</v>
      </c>
      <c r="AH899" s="15">
        <f t="shared" si="82"/>
        <v>0</v>
      </c>
      <c r="AI899" s="15" t="str">
        <f t="shared" si="83"/>
        <v/>
      </c>
      <c r="AJ899" s="15" t="str">
        <f>IF(AI899="","",IF(COUNTIFS($AI$9:AI899,AI899)=1,1,0))</f>
        <v/>
      </c>
      <c r="AK899" s="15" t="str">
        <f ca="1">IF(COUNTA(A899:AC899)=0,"",IF(OR(NOT(ISNUMBER(C899)),C899&lt;1),"Missing / invalid date",IF(A899="","Missing case ID",IF(COUNTIFS($A$9:$A$1008,A899)&gt;1,"Duplicate case ID",IF(C899&gt;TODAY(),"Future incident date",IF(OR(E899="",F899="",G899="",H899="",I899="",J899=""),"Complete required fields",IF(OR(AND(E899&lt;&gt;"",COUNTIFS(Setup!$F$13:$F$212,E899)=0),AND(F899&lt;&gt;"",COUNTIFS(Setup!$G$13:$G$212,F899)=0),AND(G899&lt;&gt;"",COUNTIFS(Setup!$H$13:$H$212,G899)=0),AND(H899&lt;&gt;"",COUNTIFS(Setup!$I$13:$I$212,H899)=0),AND(I899&lt;&gt;"",COUNTIFS(Setup!$J$13:$J$212,I899)=0),AND(J899&lt;&gt;"",COUNTIFS(Setup!$K$13:$K$212,J899)=0),AND(K899&lt;&gt;"",COUNTIFS(Setup!$L$13:$L$212,K899)=0),AND(L899&lt;&gt;"",COUNTIFS(Setup!$M$13:$M$212,L899)=0),AND(M899&lt;&gt;"",COUNTIFS(Setup!$N$13:$N$212,M899)=0),AND(N899&lt;&gt;"",COUNTIFS(Setup!$O$13:$O$212,N899)=0),AND(O899&lt;&gt;"",COUNTIFS(Setup!$P$13:$P$212,O899)=0),AND(P899&lt;&gt;"",COUNTIFS(Setup!$Q$13:$Q$212,P899)=0),AND(V899&lt;&gt;"",COUNTIFS(Setup!$R$13:$R$212,V899)=0),AND(W899&lt;&gt;"",COUNTIFS(Setup!$R$13:$R$212,W899)=0),AND(X899&lt;&gt;"",COUNTIFS(Setup!$S$13:$S$212,X899)=0),AND(Y899&lt;&gt;"",COUNTIFS(Setup!$S$13:$S$212,Y899)=0),AND(Z899&lt;&gt;"",COUNTIFS(Setup!$T$13:$T$212,Z899)=0)),"Use listed categories",IF(J899="Pending","Confirm work-relatedness",IF(COUNTIFS($AI$9:$AI$1008,AI899,$C$9:$C$1008,"&lt;&gt;"&amp;C899)&gt;0,"Event dates disagree",IF(OR(AND(Q899&lt;&gt;"",OR(NOT(ISNUMBER(Q899)),Q899&lt;0)),AND(R899&lt;&gt;"",OR(NOT(ISNUMBER(R899)),R899&lt;0)),AND(S899&lt;&gt;"",OR(NOT(ISNUMBER(S899)),S899&lt;0))),"Check days / cost",IF(AND(I899="Lost time",OR(NOT(ISNUMBER(Q899)),Q899&lt;1)),"Enter lost days",IF(AND(I899="Restricted / modified work",OR(NOT(ISNUMBER(R899)),R899&lt;1)),"Enter restricted days",IF(AND(Z899="Closed",NOT(ISNUMBER(AB899))),"Enter closure date",IF(AND(ISNUMBER(AB899),OR(AB899&lt;C899,AB899&gt;TODAY())),"Check closure date","Ready"))))))))))))))</f>
        <v/>
      </c>
    </row>
    <row r="900" spans="1:37" ht="24.95" customHeight="1">
      <c r="A900" s="23"/>
      <c r="B900" s="23"/>
      <c r="C900" s="24"/>
      <c r="D900" s="25"/>
      <c r="E900" s="26"/>
      <c r="F900" s="26"/>
      <c r="G900" s="26"/>
      <c r="H900" s="26"/>
      <c r="I900" s="26"/>
      <c r="J900" s="26"/>
      <c r="K900" s="26"/>
      <c r="L900" s="26"/>
      <c r="M900" s="26"/>
      <c r="N900" s="26"/>
      <c r="O900" s="26"/>
      <c r="P900" s="26"/>
      <c r="Q900" s="27"/>
      <c r="R900" s="27"/>
      <c r="S900" s="28"/>
      <c r="T900" s="26"/>
      <c r="U900" s="26"/>
      <c r="V900" s="26"/>
      <c r="W900" s="26"/>
      <c r="X900" s="26"/>
      <c r="Y900" s="26"/>
      <c r="Z900" s="26"/>
      <c r="AA900" s="26"/>
      <c r="AB900" s="24"/>
      <c r="AC900" s="26"/>
      <c r="AD900" s="15" t="str">
        <f t="shared" si="78"/>
        <v/>
      </c>
      <c r="AE900" s="16" t="str">
        <f t="shared" si="79"/>
        <v/>
      </c>
      <c r="AF900" s="15" t="str">
        <f t="shared" si="80"/>
        <v/>
      </c>
      <c r="AG900" s="15">
        <f t="shared" si="81"/>
        <v>0</v>
      </c>
      <c r="AH900" s="15">
        <f t="shared" si="82"/>
        <v>0</v>
      </c>
      <c r="AI900" s="15" t="str">
        <f t="shared" si="83"/>
        <v/>
      </c>
      <c r="AJ900" s="15" t="str">
        <f>IF(AI900="","",IF(COUNTIFS($AI$9:AI900,AI900)=1,1,0))</f>
        <v/>
      </c>
      <c r="AK900" s="15" t="str">
        <f ca="1">IF(COUNTA(A900:AC900)=0,"",IF(OR(NOT(ISNUMBER(C900)),C900&lt;1),"Missing / invalid date",IF(A900="","Missing case ID",IF(COUNTIFS($A$9:$A$1008,A900)&gt;1,"Duplicate case ID",IF(C900&gt;TODAY(),"Future incident date",IF(OR(E900="",F900="",G900="",H900="",I900="",J900=""),"Complete required fields",IF(OR(AND(E900&lt;&gt;"",COUNTIFS(Setup!$F$13:$F$212,E900)=0),AND(F900&lt;&gt;"",COUNTIFS(Setup!$G$13:$G$212,F900)=0),AND(G900&lt;&gt;"",COUNTIFS(Setup!$H$13:$H$212,G900)=0),AND(H900&lt;&gt;"",COUNTIFS(Setup!$I$13:$I$212,H900)=0),AND(I900&lt;&gt;"",COUNTIFS(Setup!$J$13:$J$212,I900)=0),AND(J900&lt;&gt;"",COUNTIFS(Setup!$K$13:$K$212,J900)=0),AND(K900&lt;&gt;"",COUNTIFS(Setup!$L$13:$L$212,K900)=0),AND(L900&lt;&gt;"",COUNTIFS(Setup!$M$13:$M$212,L900)=0),AND(M900&lt;&gt;"",COUNTIFS(Setup!$N$13:$N$212,M900)=0),AND(N900&lt;&gt;"",COUNTIFS(Setup!$O$13:$O$212,N900)=0),AND(O900&lt;&gt;"",COUNTIFS(Setup!$P$13:$P$212,O900)=0),AND(P900&lt;&gt;"",COUNTIFS(Setup!$Q$13:$Q$212,P900)=0),AND(V900&lt;&gt;"",COUNTIFS(Setup!$R$13:$R$212,V900)=0),AND(W900&lt;&gt;"",COUNTIFS(Setup!$R$13:$R$212,W900)=0),AND(X900&lt;&gt;"",COUNTIFS(Setup!$S$13:$S$212,X900)=0),AND(Y900&lt;&gt;"",COUNTIFS(Setup!$S$13:$S$212,Y900)=0),AND(Z900&lt;&gt;"",COUNTIFS(Setup!$T$13:$T$212,Z900)=0)),"Use listed categories",IF(J900="Pending","Confirm work-relatedness",IF(COUNTIFS($AI$9:$AI$1008,AI900,$C$9:$C$1008,"&lt;&gt;"&amp;C900)&gt;0,"Event dates disagree",IF(OR(AND(Q900&lt;&gt;"",OR(NOT(ISNUMBER(Q900)),Q900&lt;0)),AND(R900&lt;&gt;"",OR(NOT(ISNUMBER(R900)),R900&lt;0)),AND(S900&lt;&gt;"",OR(NOT(ISNUMBER(S900)),S900&lt;0))),"Check days / cost",IF(AND(I900="Lost time",OR(NOT(ISNUMBER(Q900)),Q900&lt;1)),"Enter lost days",IF(AND(I900="Restricted / modified work",OR(NOT(ISNUMBER(R900)),R900&lt;1)),"Enter restricted days",IF(AND(Z900="Closed",NOT(ISNUMBER(AB900))),"Enter closure date",IF(AND(ISNUMBER(AB900),OR(AB900&lt;C900,AB900&gt;TODAY())),"Check closure date","Ready"))))))))))))))</f>
        <v/>
      </c>
    </row>
    <row r="901" spans="1:37" ht="24.95" customHeight="1">
      <c r="A901" s="17"/>
      <c r="B901" s="17"/>
      <c r="C901" s="18"/>
      <c r="D901" s="19"/>
      <c r="E901" s="20"/>
      <c r="F901" s="20"/>
      <c r="G901" s="20"/>
      <c r="H901" s="20"/>
      <c r="I901" s="20"/>
      <c r="J901" s="20"/>
      <c r="K901" s="20"/>
      <c r="L901" s="20"/>
      <c r="M901" s="20"/>
      <c r="N901" s="20"/>
      <c r="O901" s="20"/>
      <c r="P901" s="20"/>
      <c r="Q901" s="21"/>
      <c r="R901" s="21"/>
      <c r="S901" s="22"/>
      <c r="T901" s="20"/>
      <c r="U901" s="20"/>
      <c r="V901" s="20"/>
      <c r="W901" s="20"/>
      <c r="X901" s="20"/>
      <c r="Y901" s="20"/>
      <c r="Z901" s="20"/>
      <c r="AA901" s="20"/>
      <c r="AB901" s="18"/>
      <c r="AC901" s="20"/>
      <c r="AD901" s="15" t="str">
        <f t="shared" si="78"/>
        <v/>
      </c>
      <c r="AE901" s="16" t="str">
        <f t="shared" si="79"/>
        <v/>
      </c>
      <c r="AF901" s="15" t="str">
        <f t="shared" si="80"/>
        <v/>
      </c>
      <c r="AG901" s="15">
        <f t="shared" si="81"/>
        <v>0</v>
      </c>
      <c r="AH901" s="15">
        <f t="shared" si="82"/>
        <v>0</v>
      </c>
      <c r="AI901" s="15" t="str">
        <f t="shared" si="83"/>
        <v/>
      </c>
      <c r="AJ901" s="15" t="str">
        <f>IF(AI901="","",IF(COUNTIFS($AI$9:AI901,AI901)=1,1,0))</f>
        <v/>
      </c>
      <c r="AK901" s="15" t="str">
        <f ca="1">IF(COUNTA(A901:AC901)=0,"",IF(OR(NOT(ISNUMBER(C901)),C901&lt;1),"Missing / invalid date",IF(A901="","Missing case ID",IF(COUNTIFS($A$9:$A$1008,A901)&gt;1,"Duplicate case ID",IF(C901&gt;TODAY(),"Future incident date",IF(OR(E901="",F901="",G901="",H901="",I901="",J901=""),"Complete required fields",IF(OR(AND(E901&lt;&gt;"",COUNTIFS(Setup!$F$13:$F$212,E901)=0),AND(F901&lt;&gt;"",COUNTIFS(Setup!$G$13:$G$212,F901)=0),AND(G901&lt;&gt;"",COUNTIFS(Setup!$H$13:$H$212,G901)=0),AND(H901&lt;&gt;"",COUNTIFS(Setup!$I$13:$I$212,H901)=0),AND(I901&lt;&gt;"",COUNTIFS(Setup!$J$13:$J$212,I901)=0),AND(J901&lt;&gt;"",COUNTIFS(Setup!$K$13:$K$212,J901)=0),AND(K901&lt;&gt;"",COUNTIFS(Setup!$L$13:$L$212,K901)=0),AND(L901&lt;&gt;"",COUNTIFS(Setup!$M$13:$M$212,L901)=0),AND(M901&lt;&gt;"",COUNTIFS(Setup!$N$13:$N$212,M901)=0),AND(N901&lt;&gt;"",COUNTIFS(Setup!$O$13:$O$212,N901)=0),AND(O901&lt;&gt;"",COUNTIFS(Setup!$P$13:$P$212,O901)=0),AND(P901&lt;&gt;"",COUNTIFS(Setup!$Q$13:$Q$212,P901)=0),AND(V901&lt;&gt;"",COUNTIFS(Setup!$R$13:$R$212,V901)=0),AND(W901&lt;&gt;"",COUNTIFS(Setup!$R$13:$R$212,W901)=0),AND(X901&lt;&gt;"",COUNTIFS(Setup!$S$13:$S$212,X901)=0),AND(Y901&lt;&gt;"",COUNTIFS(Setup!$S$13:$S$212,Y901)=0),AND(Z901&lt;&gt;"",COUNTIFS(Setup!$T$13:$T$212,Z901)=0)),"Use listed categories",IF(J901="Pending","Confirm work-relatedness",IF(COUNTIFS($AI$9:$AI$1008,AI901,$C$9:$C$1008,"&lt;&gt;"&amp;C901)&gt;0,"Event dates disagree",IF(OR(AND(Q901&lt;&gt;"",OR(NOT(ISNUMBER(Q901)),Q901&lt;0)),AND(R901&lt;&gt;"",OR(NOT(ISNUMBER(R901)),R901&lt;0)),AND(S901&lt;&gt;"",OR(NOT(ISNUMBER(S901)),S901&lt;0))),"Check days / cost",IF(AND(I901="Lost time",OR(NOT(ISNUMBER(Q901)),Q901&lt;1)),"Enter lost days",IF(AND(I901="Restricted / modified work",OR(NOT(ISNUMBER(R901)),R901&lt;1)),"Enter restricted days",IF(AND(Z901="Closed",NOT(ISNUMBER(AB901))),"Enter closure date",IF(AND(ISNUMBER(AB901),OR(AB901&lt;C901,AB901&gt;TODAY())),"Check closure date","Ready"))))))))))))))</f>
        <v/>
      </c>
    </row>
    <row r="902" spans="1:37" ht="24.95" customHeight="1">
      <c r="A902" s="23"/>
      <c r="B902" s="23"/>
      <c r="C902" s="24"/>
      <c r="D902" s="25"/>
      <c r="E902" s="26"/>
      <c r="F902" s="26"/>
      <c r="G902" s="26"/>
      <c r="H902" s="26"/>
      <c r="I902" s="26"/>
      <c r="J902" s="26"/>
      <c r="K902" s="26"/>
      <c r="L902" s="26"/>
      <c r="M902" s="26"/>
      <c r="N902" s="26"/>
      <c r="O902" s="26"/>
      <c r="P902" s="26"/>
      <c r="Q902" s="27"/>
      <c r="R902" s="27"/>
      <c r="S902" s="28"/>
      <c r="T902" s="26"/>
      <c r="U902" s="26"/>
      <c r="V902" s="26"/>
      <c r="W902" s="26"/>
      <c r="X902" s="26"/>
      <c r="Y902" s="26"/>
      <c r="Z902" s="26"/>
      <c r="AA902" s="26"/>
      <c r="AB902" s="24"/>
      <c r="AC902" s="26"/>
      <c r="AD902" s="15" t="str">
        <f t="shared" si="78"/>
        <v/>
      </c>
      <c r="AE902" s="16" t="str">
        <f t="shared" si="79"/>
        <v/>
      </c>
      <c r="AF902" s="15" t="str">
        <f t="shared" si="80"/>
        <v/>
      </c>
      <c r="AG902" s="15">
        <f t="shared" si="81"/>
        <v>0</v>
      </c>
      <c r="AH902" s="15">
        <f t="shared" si="82"/>
        <v>0</v>
      </c>
      <c r="AI902" s="15" t="str">
        <f t="shared" si="83"/>
        <v/>
      </c>
      <c r="AJ902" s="15" t="str">
        <f>IF(AI902="","",IF(COUNTIFS($AI$9:AI902,AI902)=1,1,0))</f>
        <v/>
      </c>
      <c r="AK902" s="15" t="str">
        <f ca="1">IF(COUNTA(A902:AC902)=0,"",IF(OR(NOT(ISNUMBER(C902)),C902&lt;1),"Missing / invalid date",IF(A902="","Missing case ID",IF(COUNTIFS($A$9:$A$1008,A902)&gt;1,"Duplicate case ID",IF(C902&gt;TODAY(),"Future incident date",IF(OR(E902="",F902="",G902="",H902="",I902="",J902=""),"Complete required fields",IF(OR(AND(E902&lt;&gt;"",COUNTIFS(Setup!$F$13:$F$212,E902)=0),AND(F902&lt;&gt;"",COUNTIFS(Setup!$G$13:$G$212,F902)=0),AND(G902&lt;&gt;"",COUNTIFS(Setup!$H$13:$H$212,G902)=0),AND(H902&lt;&gt;"",COUNTIFS(Setup!$I$13:$I$212,H902)=0),AND(I902&lt;&gt;"",COUNTIFS(Setup!$J$13:$J$212,I902)=0),AND(J902&lt;&gt;"",COUNTIFS(Setup!$K$13:$K$212,J902)=0),AND(K902&lt;&gt;"",COUNTIFS(Setup!$L$13:$L$212,K902)=0),AND(L902&lt;&gt;"",COUNTIFS(Setup!$M$13:$M$212,L902)=0),AND(M902&lt;&gt;"",COUNTIFS(Setup!$N$13:$N$212,M902)=0),AND(N902&lt;&gt;"",COUNTIFS(Setup!$O$13:$O$212,N902)=0),AND(O902&lt;&gt;"",COUNTIFS(Setup!$P$13:$P$212,O902)=0),AND(P902&lt;&gt;"",COUNTIFS(Setup!$Q$13:$Q$212,P902)=0),AND(V902&lt;&gt;"",COUNTIFS(Setup!$R$13:$R$212,V902)=0),AND(W902&lt;&gt;"",COUNTIFS(Setup!$R$13:$R$212,W902)=0),AND(X902&lt;&gt;"",COUNTIFS(Setup!$S$13:$S$212,X902)=0),AND(Y902&lt;&gt;"",COUNTIFS(Setup!$S$13:$S$212,Y902)=0),AND(Z902&lt;&gt;"",COUNTIFS(Setup!$T$13:$T$212,Z902)=0)),"Use listed categories",IF(J902="Pending","Confirm work-relatedness",IF(COUNTIFS($AI$9:$AI$1008,AI902,$C$9:$C$1008,"&lt;&gt;"&amp;C902)&gt;0,"Event dates disagree",IF(OR(AND(Q902&lt;&gt;"",OR(NOT(ISNUMBER(Q902)),Q902&lt;0)),AND(R902&lt;&gt;"",OR(NOT(ISNUMBER(R902)),R902&lt;0)),AND(S902&lt;&gt;"",OR(NOT(ISNUMBER(S902)),S902&lt;0))),"Check days / cost",IF(AND(I902="Lost time",OR(NOT(ISNUMBER(Q902)),Q902&lt;1)),"Enter lost days",IF(AND(I902="Restricted / modified work",OR(NOT(ISNUMBER(R902)),R902&lt;1)),"Enter restricted days",IF(AND(Z902="Closed",NOT(ISNUMBER(AB902))),"Enter closure date",IF(AND(ISNUMBER(AB902),OR(AB902&lt;C902,AB902&gt;TODAY())),"Check closure date","Ready"))))))))))))))</f>
        <v/>
      </c>
    </row>
    <row r="903" spans="1:37" ht="24.95" customHeight="1">
      <c r="A903" s="17"/>
      <c r="B903" s="17"/>
      <c r="C903" s="18"/>
      <c r="D903" s="19"/>
      <c r="E903" s="20"/>
      <c r="F903" s="20"/>
      <c r="G903" s="20"/>
      <c r="H903" s="20"/>
      <c r="I903" s="20"/>
      <c r="J903" s="20"/>
      <c r="K903" s="20"/>
      <c r="L903" s="20"/>
      <c r="M903" s="20"/>
      <c r="N903" s="20"/>
      <c r="O903" s="20"/>
      <c r="P903" s="20"/>
      <c r="Q903" s="21"/>
      <c r="R903" s="21"/>
      <c r="S903" s="22"/>
      <c r="T903" s="20"/>
      <c r="U903" s="20"/>
      <c r="V903" s="20"/>
      <c r="W903" s="20"/>
      <c r="X903" s="20"/>
      <c r="Y903" s="20"/>
      <c r="Z903" s="20"/>
      <c r="AA903" s="20"/>
      <c r="AB903" s="18"/>
      <c r="AC903" s="20"/>
      <c r="AD903" s="15" t="str">
        <f t="shared" si="78"/>
        <v/>
      </c>
      <c r="AE903" s="16" t="str">
        <f t="shared" si="79"/>
        <v/>
      </c>
      <c r="AF903" s="15" t="str">
        <f t="shared" si="80"/>
        <v/>
      </c>
      <c r="AG903" s="15">
        <f t="shared" si="81"/>
        <v>0</v>
      </c>
      <c r="AH903" s="15">
        <f t="shared" si="82"/>
        <v>0</v>
      </c>
      <c r="AI903" s="15" t="str">
        <f t="shared" si="83"/>
        <v/>
      </c>
      <c r="AJ903" s="15" t="str">
        <f>IF(AI903="","",IF(COUNTIFS($AI$9:AI903,AI903)=1,1,0))</f>
        <v/>
      </c>
      <c r="AK903" s="15" t="str">
        <f ca="1">IF(COUNTA(A903:AC903)=0,"",IF(OR(NOT(ISNUMBER(C903)),C903&lt;1),"Missing / invalid date",IF(A903="","Missing case ID",IF(COUNTIFS($A$9:$A$1008,A903)&gt;1,"Duplicate case ID",IF(C903&gt;TODAY(),"Future incident date",IF(OR(E903="",F903="",G903="",H903="",I903="",J903=""),"Complete required fields",IF(OR(AND(E903&lt;&gt;"",COUNTIFS(Setup!$F$13:$F$212,E903)=0),AND(F903&lt;&gt;"",COUNTIFS(Setup!$G$13:$G$212,F903)=0),AND(G903&lt;&gt;"",COUNTIFS(Setup!$H$13:$H$212,G903)=0),AND(H903&lt;&gt;"",COUNTIFS(Setup!$I$13:$I$212,H903)=0),AND(I903&lt;&gt;"",COUNTIFS(Setup!$J$13:$J$212,I903)=0),AND(J903&lt;&gt;"",COUNTIFS(Setup!$K$13:$K$212,J903)=0),AND(K903&lt;&gt;"",COUNTIFS(Setup!$L$13:$L$212,K903)=0),AND(L903&lt;&gt;"",COUNTIFS(Setup!$M$13:$M$212,L903)=0),AND(M903&lt;&gt;"",COUNTIFS(Setup!$N$13:$N$212,M903)=0),AND(N903&lt;&gt;"",COUNTIFS(Setup!$O$13:$O$212,N903)=0),AND(O903&lt;&gt;"",COUNTIFS(Setup!$P$13:$P$212,O903)=0),AND(P903&lt;&gt;"",COUNTIFS(Setup!$Q$13:$Q$212,P903)=0),AND(V903&lt;&gt;"",COUNTIFS(Setup!$R$13:$R$212,V903)=0),AND(W903&lt;&gt;"",COUNTIFS(Setup!$R$13:$R$212,W903)=0),AND(X903&lt;&gt;"",COUNTIFS(Setup!$S$13:$S$212,X903)=0),AND(Y903&lt;&gt;"",COUNTIFS(Setup!$S$13:$S$212,Y903)=0),AND(Z903&lt;&gt;"",COUNTIFS(Setup!$T$13:$T$212,Z903)=0)),"Use listed categories",IF(J903="Pending","Confirm work-relatedness",IF(COUNTIFS($AI$9:$AI$1008,AI903,$C$9:$C$1008,"&lt;&gt;"&amp;C903)&gt;0,"Event dates disagree",IF(OR(AND(Q903&lt;&gt;"",OR(NOT(ISNUMBER(Q903)),Q903&lt;0)),AND(R903&lt;&gt;"",OR(NOT(ISNUMBER(R903)),R903&lt;0)),AND(S903&lt;&gt;"",OR(NOT(ISNUMBER(S903)),S903&lt;0))),"Check days / cost",IF(AND(I903="Lost time",OR(NOT(ISNUMBER(Q903)),Q903&lt;1)),"Enter lost days",IF(AND(I903="Restricted / modified work",OR(NOT(ISNUMBER(R903)),R903&lt;1)),"Enter restricted days",IF(AND(Z903="Closed",NOT(ISNUMBER(AB903))),"Enter closure date",IF(AND(ISNUMBER(AB903),OR(AB903&lt;C903,AB903&gt;TODAY())),"Check closure date","Ready"))))))))))))))</f>
        <v/>
      </c>
    </row>
    <row r="904" spans="1:37" ht="24.95" customHeight="1">
      <c r="A904" s="23"/>
      <c r="B904" s="23"/>
      <c r="C904" s="24"/>
      <c r="D904" s="25"/>
      <c r="E904" s="26"/>
      <c r="F904" s="26"/>
      <c r="G904" s="26"/>
      <c r="H904" s="26"/>
      <c r="I904" s="26"/>
      <c r="J904" s="26"/>
      <c r="K904" s="26"/>
      <c r="L904" s="26"/>
      <c r="M904" s="26"/>
      <c r="N904" s="26"/>
      <c r="O904" s="26"/>
      <c r="P904" s="26"/>
      <c r="Q904" s="27"/>
      <c r="R904" s="27"/>
      <c r="S904" s="28"/>
      <c r="T904" s="26"/>
      <c r="U904" s="26"/>
      <c r="V904" s="26"/>
      <c r="W904" s="26"/>
      <c r="X904" s="26"/>
      <c r="Y904" s="26"/>
      <c r="Z904" s="26"/>
      <c r="AA904" s="26"/>
      <c r="AB904" s="24"/>
      <c r="AC904" s="26"/>
      <c r="AD904" s="15" t="str">
        <f t="shared" si="78"/>
        <v/>
      </c>
      <c r="AE904" s="16" t="str">
        <f t="shared" si="79"/>
        <v/>
      </c>
      <c r="AF904" s="15" t="str">
        <f t="shared" si="80"/>
        <v/>
      </c>
      <c r="AG904" s="15">
        <f t="shared" si="81"/>
        <v>0</v>
      </c>
      <c r="AH904" s="15">
        <f t="shared" si="82"/>
        <v>0</v>
      </c>
      <c r="AI904" s="15" t="str">
        <f t="shared" si="83"/>
        <v/>
      </c>
      <c r="AJ904" s="15" t="str">
        <f>IF(AI904="","",IF(COUNTIFS($AI$9:AI904,AI904)=1,1,0))</f>
        <v/>
      </c>
      <c r="AK904" s="15" t="str">
        <f ca="1">IF(COUNTA(A904:AC904)=0,"",IF(OR(NOT(ISNUMBER(C904)),C904&lt;1),"Missing / invalid date",IF(A904="","Missing case ID",IF(COUNTIFS($A$9:$A$1008,A904)&gt;1,"Duplicate case ID",IF(C904&gt;TODAY(),"Future incident date",IF(OR(E904="",F904="",G904="",H904="",I904="",J904=""),"Complete required fields",IF(OR(AND(E904&lt;&gt;"",COUNTIFS(Setup!$F$13:$F$212,E904)=0),AND(F904&lt;&gt;"",COUNTIFS(Setup!$G$13:$G$212,F904)=0),AND(G904&lt;&gt;"",COUNTIFS(Setup!$H$13:$H$212,G904)=0),AND(H904&lt;&gt;"",COUNTIFS(Setup!$I$13:$I$212,H904)=0),AND(I904&lt;&gt;"",COUNTIFS(Setup!$J$13:$J$212,I904)=0),AND(J904&lt;&gt;"",COUNTIFS(Setup!$K$13:$K$212,J904)=0),AND(K904&lt;&gt;"",COUNTIFS(Setup!$L$13:$L$212,K904)=0),AND(L904&lt;&gt;"",COUNTIFS(Setup!$M$13:$M$212,L904)=0),AND(M904&lt;&gt;"",COUNTIFS(Setup!$N$13:$N$212,M904)=0),AND(N904&lt;&gt;"",COUNTIFS(Setup!$O$13:$O$212,N904)=0),AND(O904&lt;&gt;"",COUNTIFS(Setup!$P$13:$P$212,O904)=0),AND(P904&lt;&gt;"",COUNTIFS(Setup!$Q$13:$Q$212,P904)=0),AND(V904&lt;&gt;"",COUNTIFS(Setup!$R$13:$R$212,V904)=0),AND(W904&lt;&gt;"",COUNTIFS(Setup!$R$13:$R$212,W904)=0),AND(X904&lt;&gt;"",COUNTIFS(Setup!$S$13:$S$212,X904)=0),AND(Y904&lt;&gt;"",COUNTIFS(Setup!$S$13:$S$212,Y904)=0),AND(Z904&lt;&gt;"",COUNTIFS(Setup!$T$13:$T$212,Z904)=0)),"Use listed categories",IF(J904="Pending","Confirm work-relatedness",IF(COUNTIFS($AI$9:$AI$1008,AI904,$C$9:$C$1008,"&lt;&gt;"&amp;C904)&gt;0,"Event dates disagree",IF(OR(AND(Q904&lt;&gt;"",OR(NOT(ISNUMBER(Q904)),Q904&lt;0)),AND(R904&lt;&gt;"",OR(NOT(ISNUMBER(R904)),R904&lt;0)),AND(S904&lt;&gt;"",OR(NOT(ISNUMBER(S904)),S904&lt;0))),"Check days / cost",IF(AND(I904="Lost time",OR(NOT(ISNUMBER(Q904)),Q904&lt;1)),"Enter lost days",IF(AND(I904="Restricted / modified work",OR(NOT(ISNUMBER(R904)),R904&lt;1)),"Enter restricted days",IF(AND(Z904="Closed",NOT(ISNUMBER(AB904))),"Enter closure date",IF(AND(ISNUMBER(AB904),OR(AB904&lt;C904,AB904&gt;TODAY())),"Check closure date","Ready"))))))))))))))</f>
        <v/>
      </c>
    </row>
    <row r="905" spans="1:37" ht="24.95" customHeight="1">
      <c r="A905" s="17"/>
      <c r="B905" s="17"/>
      <c r="C905" s="18"/>
      <c r="D905" s="19"/>
      <c r="E905" s="20"/>
      <c r="F905" s="20"/>
      <c r="G905" s="20"/>
      <c r="H905" s="20"/>
      <c r="I905" s="20"/>
      <c r="J905" s="20"/>
      <c r="K905" s="20"/>
      <c r="L905" s="20"/>
      <c r="M905" s="20"/>
      <c r="N905" s="20"/>
      <c r="O905" s="20"/>
      <c r="P905" s="20"/>
      <c r="Q905" s="21"/>
      <c r="R905" s="21"/>
      <c r="S905" s="22"/>
      <c r="T905" s="20"/>
      <c r="U905" s="20"/>
      <c r="V905" s="20"/>
      <c r="W905" s="20"/>
      <c r="X905" s="20"/>
      <c r="Y905" s="20"/>
      <c r="Z905" s="20"/>
      <c r="AA905" s="20"/>
      <c r="AB905" s="18"/>
      <c r="AC905" s="20"/>
      <c r="AD905" s="15" t="str">
        <f t="shared" ref="AD905:AD968" si="84">IF(ISNUMBER(C905),YEAR(C905),"")</f>
        <v/>
      </c>
      <c r="AE905" s="16" t="str">
        <f t="shared" ref="AE905:AE968" si="85">IF(ISNUMBER(C905),DATE(YEAR(C905),MONTH(C905),1),"")</f>
        <v/>
      </c>
      <c r="AF905" s="15" t="str">
        <f t="shared" ref="AF905:AF968" si="86">IF(ISNUMBER(C905),TEXT(C905,"ddd"),"")</f>
        <v/>
      </c>
      <c r="AG905" s="15">
        <f t="shared" ref="AG905:AG968" si="87">IF(AND(J905="Yes",OR(G905="Employee",G905="Contractor")),IF(OR(I905="Medical treatment",I905="Restricted / modified work",I905="Lost time",I905="Fatality",I905="Other recordable"),1,0),0)</f>
        <v>0</v>
      </c>
      <c r="AH905" s="15">
        <f t="shared" ref="AH905:AH968" si="88">IF(AND(J905="Yes",OR(G905="Employee",G905="Contractor")),IF(OR(I905="Lost time",I905="Fatality"),1,0),0)</f>
        <v>0</v>
      </c>
      <c r="AI905" s="15" t="str">
        <f t="shared" ref="AI905:AI968" si="89">IF(COUNTA(A905:AC905)=0,"",IF(B905="","C:"&amp;A905,"E:"&amp;B905))</f>
        <v/>
      </c>
      <c r="AJ905" s="15" t="str">
        <f>IF(AI905="","",IF(COUNTIFS($AI$9:AI905,AI905)=1,1,0))</f>
        <v/>
      </c>
      <c r="AK905" s="15" t="str">
        <f ca="1">IF(COUNTA(A905:AC905)=0,"",IF(OR(NOT(ISNUMBER(C905)),C905&lt;1),"Missing / invalid date",IF(A905="","Missing case ID",IF(COUNTIFS($A$9:$A$1008,A905)&gt;1,"Duplicate case ID",IF(C905&gt;TODAY(),"Future incident date",IF(OR(E905="",F905="",G905="",H905="",I905="",J905=""),"Complete required fields",IF(OR(AND(E905&lt;&gt;"",COUNTIFS(Setup!$F$13:$F$212,E905)=0),AND(F905&lt;&gt;"",COUNTIFS(Setup!$G$13:$G$212,F905)=0),AND(G905&lt;&gt;"",COUNTIFS(Setup!$H$13:$H$212,G905)=0),AND(H905&lt;&gt;"",COUNTIFS(Setup!$I$13:$I$212,H905)=0),AND(I905&lt;&gt;"",COUNTIFS(Setup!$J$13:$J$212,I905)=0),AND(J905&lt;&gt;"",COUNTIFS(Setup!$K$13:$K$212,J905)=0),AND(K905&lt;&gt;"",COUNTIFS(Setup!$L$13:$L$212,K905)=0),AND(L905&lt;&gt;"",COUNTIFS(Setup!$M$13:$M$212,L905)=0),AND(M905&lt;&gt;"",COUNTIFS(Setup!$N$13:$N$212,M905)=0),AND(N905&lt;&gt;"",COUNTIFS(Setup!$O$13:$O$212,N905)=0),AND(O905&lt;&gt;"",COUNTIFS(Setup!$P$13:$P$212,O905)=0),AND(P905&lt;&gt;"",COUNTIFS(Setup!$Q$13:$Q$212,P905)=0),AND(V905&lt;&gt;"",COUNTIFS(Setup!$R$13:$R$212,V905)=0),AND(W905&lt;&gt;"",COUNTIFS(Setup!$R$13:$R$212,W905)=0),AND(X905&lt;&gt;"",COUNTIFS(Setup!$S$13:$S$212,X905)=0),AND(Y905&lt;&gt;"",COUNTIFS(Setup!$S$13:$S$212,Y905)=0),AND(Z905&lt;&gt;"",COUNTIFS(Setup!$T$13:$T$212,Z905)=0)),"Use listed categories",IF(J905="Pending","Confirm work-relatedness",IF(COUNTIFS($AI$9:$AI$1008,AI905,$C$9:$C$1008,"&lt;&gt;"&amp;C905)&gt;0,"Event dates disagree",IF(OR(AND(Q905&lt;&gt;"",OR(NOT(ISNUMBER(Q905)),Q905&lt;0)),AND(R905&lt;&gt;"",OR(NOT(ISNUMBER(R905)),R905&lt;0)),AND(S905&lt;&gt;"",OR(NOT(ISNUMBER(S905)),S905&lt;0))),"Check days / cost",IF(AND(I905="Lost time",OR(NOT(ISNUMBER(Q905)),Q905&lt;1)),"Enter lost days",IF(AND(I905="Restricted / modified work",OR(NOT(ISNUMBER(R905)),R905&lt;1)),"Enter restricted days",IF(AND(Z905="Closed",NOT(ISNUMBER(AB905))),"Enter closure date",IF(AND(ISNUMBER(AB905),OR(AB905&lt;C905,AB905&gt;TODAY())),"Check closure date","Ready"))))))))))))))</f>
        <v/>
      </c>
    </row>
    <row r="906" spans="1:37" ht="24.95" customHeight="1">
      <c r="A906" s="23"/>
      <c r="B906" s="23"/>
      <c r="C906" s="24"/>
      <c r="D906" s="25"/>
      <c r="E906" s="26"/>
      <c r="F906" s="26"/>
      <c r="G906" s="26"/>
      <c r="H906" s="26"/>
      <c r="I906" s="26"/>
      <c r="J906" s="26"/>
      <c r="K906" s="26"/>
      <c r="L906" s="26"/>
      <c r="M906" s="26"/>
      <c r="N906" s="26"/>
      <c r="O906" s="26"/>
      <c r="P906" s="26"/>
      <c r="Q906" s="27"/>
      <c r="R906" s="27"/>
      <c r="S906" s="28"/>
      <c r="T906" s="26"/>
      <c r="U906" s="26"/>
      <c r="V906" s="26"/>
      <c r="W906" s="26"/>
      <c r="X906" s="26"/>
      <c r="Y906" s="26"/>
      <c r="Z906" s="26"/>
      <c r="AA906" s="26"/>
      <c r="AB906" s="24"/>
      <c r="AC906" s="26"/>
      <c r="AD906" s="15" t="str">
        <f t="shared" si="84"/>
        <v/>
      </c>
      <c r="AE906" s="16" t="str">
        <f t="shared" si="85"/>
        <v/>
      </c>
      <c r="AF906" s="15" t="str">
        <f t="shared" si="86"/>
        <v/>
      </c>
      <c r="AG906" s="15">
        <f t="shared" si="87"/>
        <v>0</v>
      </c>
      <c r="AH906" s="15">
        <f t="shared" si="88"/>
        <v>0</v>
      </c>
      <c r="AI906" s="15" t="str">
        <f t="shared" si="89"/>
        <v/>
      </c>
      <c r="AJ906" s="15" t="str">
        <f>IF(AI906="","",IF(COUNTIFS($AI$9:AI906,AI906)=1,1,0))</f>
        <v/>
      </c>
      <c r="AK906" s="15" t="str">
        <f ca="1">IF(COUNTA(A906:AC906)=0,"",IF(OR(NOT(ISNUMBER(C906)),C906&lt;1),"Missing / invalid date",IF(A906="","Missing case ID",IF(COUNTIFS($A$9:$A$1008,A906)&gt;1,"Duplicate case ID",IF(C906&gt;TODAY(),"Future incident date",IF(OR(E906="",F906="",G906="",H906="",I906="",J906=""),"Complete required fields",IF(OR(AND(E906&lt;&gt;"",COUNTIFS(Setup!$F$13:$F$212,E906)=0),AND(F906&lt;&gt;"",COUNTIFS(Setup!$G$13:$G$212,F906)=0),AND(G906&lt;&gt;"",COUNTIFS(Setup!$H$13:$H$212,G906)=0),AND(H906&lt;&gt;"",COUNTIFS(Setup!$I$13:$I$212,H906)=0),AND(I906&lt;&gt;"",COUNTIFS(Setup!$J$13:$J$212,I906)=0),AND(J906&lt;&gt;"",COUNTIFS(Setup!$K$13:$K$212,J906)=0),AND(K906&lt;&gt;"",COUNTIFS(Setup!$L$13:$L$212,K906)=0),AND(L906&lt;&gt;"",COUNTIFS(Setup!$M$13:$M$212,L906)=0),AND(M906&lt;&gt;"",COUNTIFS(Setup!$N$13:$N$212,M906)=0),AND(N906&lt;&gt;"",COUNTIFS(Setup!$O$13:$O$212,N906)=0),AND(O906&lt;&gt;"",COUNTIFS(Setup!$P$13:$P$212,O906)=0),AND(P906&lt;&gt;"",COUNTIFS(Setup!$Q$13:$Q$212,P906)=0),AND(V906&lt;&gt;"",COUNTIFS(Setup!$R$13:$R$212,V906)=0),AND(W906&lt;&gt;"",COUNTIFS(Setup!$R$13:$R$212,W906)=0),AND(X906&lt;&gt;"",COUNTIFS(Setup!$S$13:$S$212,X906)=0),AND(Y906&lt;&gt;"",COUNTIFS(Setup!$S$13:$S$212,Y906)=0),AND(Z906&lt;&gt;"",COUNTIFS(Setup!$T$13:$T$212,Z906)=0)),"Use listed categories",IF(J906="Pending","Confirm work-relatedness",IF(COUNTIFS($AI$9:$AI$1008,AI906,$C$9:$C$1008,"&lt;&gt;"&amp;C906)&gt;0,"Event dates disagree",IF(OR(AND(Q906&lt;&gt;"",OR(NOT(ISNUMBER(Q906)),Q906&lt;0)),AND(R906&lt;&gt;"",OR(NOT(ISNUMBER(R906)),R906&lt;0)),AND(S906&lt;&gt;"",OR(NOT(ISNUMBER(S906)),S906&lt;0))),"Check days / cost",IF(AND(I906="Lost time",OR(NOT(ISNUMBER(Q906)),Q906&lt;1)),"Enter lost days",IF(AND(I906="Restricted / modified work",OR(NOT(ISNUMBER(R906)),R906&lt;1)),"Enter restricted days",IF(AND(Z906="Closed",NOT(ISNUMBER(AB906))),"Enter closure date",IF(AND(ISNUMBER(AB906),OR(AB906&lt;C906,AB906&gt;TODAY())),"Check closure date","Ready"))))))))))))))</f>
        <v/>
      </c>
    </row>
    <row r="907" spans="1:37" ht="24.95" customHeight="1">
      <c r="A907" s="17"/>
      <c r="B907" s="17"/>
      <c r="C907" s="18"/>
      <c r="D907" s="19"/>
      <c r="E907" s="20"/>
      <c r="F907" s="20"/>
      <c r="G907" s="20"/>
      <c r="H907" s="20"/>
      <c r="I907" s="20"/>
      <c r="J907" s="20"/>
      <c r="K907" s="20"/>
      <c r="L907" s="20"/>
      <c r="M907" s="20"/>
      <c r="N907" s="20"/>
      <c r="O907" s="20"/>
      <c r="P907" s="20"/>
      <c r="Q907" s="21"/>
      <c r="R907" s="21"/>
      <c r="S907" s="22"/>
      <c r="T907" s="20"/>
      <c r="U907" s="20"/>
      <c r="V907" s="20"/>
      <c r="W907" s="20"/>
      <c r="X907" s="20"/>
      <c r="Y907" s="20"/>
      <c r="Z907" s="20"/>
      <c r="AA907" s="20"/>
      <c r="AB907" s="18"/>
      <c r="AC907" s="20"/>
      <c r="AD907" s="15" t="str">
        <f t="shared" si="84"/>
        <v/>
      </c>
      <c r="AE907" s="16" t="str">
        <f t="shared" si="85"/>
        <v/>
      </c>
      <c r="AF907" s="15" t="str">
        <f t="shared" si="86"/>
        <v/>
      </c>
      <c r="AG907" s="15">
        <f t="shared" si="87"/>
        <v>0</v>
      </c>
      <c r="AH907" s="15">
        <f t="shared" si="88"/>
        <v>0</v>
      </c>
      <c r="AI907" s="15" t="str">
        <f t="shared" si="89"/>
        <v/>
      </c>
      <c r="AJ907" s="15" t="str">
        <f>IF(AI907="","",IF(COUNTIFS($AI$9:AI907,AI907)=1,1,0))</f>
        <v/>
      </c>
      <c r="AK907" s="15" t="str">
        <f ca="1">IF(COUNTA(A907:AC907)=0,"",IF(OR(NOT(ISNUMBER(C907)),C907&lt;1),"Missing / invalid date",IF(A907="","Missing case ID",IF(COUNTIFS($A$9:$A$1008,A907)&gt;1,"Duplicate case ID",IF(C907&gt;TODAY(),"Future incident date",IF(OR(E907="",F907="",G907="",H907="",I907="",J907=""),"Complete required fields",IF(OR(AND(E907&lt;&gt;"",COUNTIFS(Setup!$F$13:$F$212,E907)=0),AND(F907&lt;&gt;"",COUNTIFS(Setup!$G$13:$G$212,F907)=0),AND(G907&lt;&gt;"",COUNTIFS(Setup!$H$13:$H$212,G907)=0),AND(H907&lt;&gt;"",COUNTIFS(Setup!$I$13:$I$212,H907)=0),AND(I907&lt;&gt;"",COUNTIFS(Setup!$J$13:$J$212,I907)=0),AND(J907&lt;&gt;"",COUNTIFS(Setup!$K$13:$K$212,J907)=0),AND(K907&lt;&gt;"",COUNTIFS(Setup!$L$13:$L$212,K907)=0),AND(L907&lt;&gt;"",COUNTIFS(Setup!$M$13:$M$212,L907)=0),AND(M907&lt;&gt;"",COUNTIFS(Setup!$N$13:$N$212,M907)=0),AND(N907&lt;&gt;"",COUNTIFS(Setup!$O$13:$O$212,N907)=0),AND(O907&lt;&gt;"",COUNTIFS(Setup!$P$13:$P$212,O907)=0),AND(P907&lt;&gt;"",COUNTIFS(Setup!$Q$13:$Q$212,P907)=0),AND(V907&lt;&gt;"",COUNTIFS(Setup!$R$13:$R$212,V907)=0),AND(W907&lt;&gt;"",COUNTIFS(Setup!$R$13:$R$212,W907)=0),AND(X907&lt;&gt;"",COUNTIFS(Setup!$S$13:$S$212,X907)=0),AND(Y907&lt;&gt;"",COUNTIFS(Setup!$S$13:$S$212,Y907)=0),AND(Z907&lt;&gt;"",COUNTIFS(Setup!$T$13:$T$212,Z907)=0)),"Use listed categories",IF(J907="Pending","Confirm work-relatedness",IF(COUNTIFS($AI$9:$AI$1008,AI907,$C$9:$C$1008,"&lt;&gt;"&amp;C907)&gt;0,"Event dates disagree",IF(OR(AND(Q907&lt;&gt;"",OR(NOT(ISNUMBER(Q907)),Q907&lt;0)),AND(R907&lt;&gt;"",OR(NOT(ISNUMBER(R907)),R907&lt;0)),AND(S907&lt;&gt;"",OR(NOT(ISNUMBER(S907)),S907&lt;0))),"Check days / cost",IF(AND(I907="Lost time",OR(NOT(ISNUMBER(Q907)),Q907&lt;1)),"Enter lost days",IF(AND(I907="Restricted / modified work",OR(NOT(ISNUMBER(R907)),R907&lt;1)),"Enter restricted days",IF(AND(Z907="Closed",NOT(ISNUMBER(AB907))),"Enter closure date",IF(AND(ISNUMBER(AB907),OR(AB907&lt;C907,AB907&gt;TODAY())),"Check closure date","Ready"))))))))))))))</f>
        <v/>
      </c>
    </row>
    <row r="908" spans="1:37" ht="24.95" customHeight="1">
      <c r="A908" s="23"/>
      <c r="B908" s="23"/>
      <c r="C908" s="24"/>
      <c r="D908" s="25"/>
      <c r="E908" s="26"/>
      <c r="F908" s="26"/>
      <c r="G908" s="26"/>
      <c r="H908" s="26"/>
      <c r="I908" s="26"/>
      <c r="J908" s="26"/>
      <c r="K908" s="26"/>
      <c r="L908" s="26"/>
      <c r="M908" s="26"/>
      <c r="N908" s="26"/>
      <c r="O908" s="26"/>
      <c r="P908" s="26"/>
      <c r="Q908" s="27"/>
      <c r="R908" s="27"/>
      <c r="S908" s="28"/>
      <c r="T908" s="26"/>
      <c r="U908" s="26"/>
      <c r="V908" s="26"/>
      <c r="W908" s="26"/>
      <c r="X908" s="26"/>
      <c r="Y908" s="26"/>
      <c r="Z908" s="26"/>
      <c r="AA908" s="26"/>
      <c r="AB908" s="24"/>
      <c r="AC908" s="26"/>
      <c r="AD908" s="15" t="str">
        <f t="shared" si="84"/>
        <v/>
      </c>
      <c r="AE908" s="16" t="str">
        <f t="shared" si="85"/>
        <v/>
      </c>
      <c r="AF908" s="15" t="str">
        <f t="shared" si="86"/>
        <v/>
      </c>
      <c r="AG908" s="15">
        <f t="shared" si="87"/>
        <v>0</v>
      </c>
      <c r="AH908" s="15">
        <f t="shared" si="88"/>
        <v>0</v>
      </c>
      <c r="AI908" s="15" t="str">
        <f t="shared" si="89"/>
        <v/>
      </c>
      <c r="AJ908" s="15" t="str">
        <f>IF(AI908="","",IF(COUNTIFS($AI$9:AI908,AI908)=1,1,0))</f>
        <v/>
      </c>
      <c r="AK908" s="15" t="str">
        <f ca="1">IF(COUNTA(A908:AC908)=0,"",IF(OR(NOT(ISNUMBER(C908)),C908&lt;1),"Missing / invalid date",IF(A908="","Missing case ID",IF(COUNTIFS($A$9:$A$1008,A908)&gt;1,"Duplicate case ID",IF(C908&gt;TODAY(),"Future incident date",IF(OR(E908="",F908="",G908="",H908="",I908="",J908=""),"Complete required fields",IF(OR(AND(E908&lt;&gt;"",COUNTIFS(Setup!$F$13:$F$212,E908)=0),AND(F908&lt;&gt;"",COUNTIFS(Setup!$G$13:$G$212,F908)=0),AND(G908&lt;&gt;"",COUNTIFS(Setup!$H$13:$H$212,G908)=0),AND(H908&lt;&gt;"",COUNTIFS(Setup!$I$13:$I$212,H908)=0),AND(I908&lt;&gt;"",COUNTIFS(Setup!$J$13:$J$212,I908)=0),AND(J908&lt;&gt;"",COUNTIFS(Setup!$K$13:$K$212,J908)=0),AND(K908&lt;&gt;"",COUNTIFS(Setup!$L$13:$L$212,K908)=0),AND(L908&lt;&gt;"",COUNTIFS(Setup!$M$13:$M$212,L908)=0),AND(M908&lt;&gt;"",COUNTIFS(Setup!$N$13:$N$212,M908)=0),AND(N908&lt;&gt;"",COUNTIFS(Setup!$O$13:$O$212,N908)=0),AND(O908&lt;&gt;"",COUNTIFS(Setup!$P$13:$P$212,O908)=0),AND(P908&lt;&gt;"",COUNTIFS(Setup!$Q$13:$Q$212,P908)=0),AND(V908&lt;&gt;"",COUNTIFS(Setup!$R$13:$R$212,V908)=0),AND(W908&lt;&gt;"",COUNTIFS(Setup!$R$13:$R$212,W908)=0),AND(X908&lt;&gt;"",COUNTIFS(Setup!$S$13:$S$212,X908)=0),AND(Y908&lt;&gt;"",COUNTIFS(Setup!$S$13:$S$212,Y908)=0),AND(Z908&lt;&gt;"",COUNTIFS(Setup!$T$13:$T$212,Z908)=0)),"Use listed categories",IF(J908="Pending","Confirm work-relatedness",IF(COUNTIFS($AI$9:$AI$1008,AI908,$C$9:$C$1008,"&lt;&gt;"&amp;C908)&gt;0,"Event dates disagree",IF(OR(AND(Q908&lt;&gt;"",OR(NOT(ISNUMBER(Q908)),Q908&lt;0)),AND(R908&lt;&gt;"",OR(NOT(ISNUMBER(R908)),R908&lt;0)),AND(S908&lt;&gt;"",OR(NOT(ISNUMBER(S908)),S908&lt;0))),"Check days / cost",IF(AND(I908="Lost time",OR(NOT(ISNUMBER(Q908)),Q908&lt;1)),"Enter lost days",IF(AND(I908="Restricted / modified work",OR(NOT(ISNUMBER(R908)),R908&lt;1)),"Enter restricted days",IF(AND(Z908="Closed",NOT(ISNUMBER(AB908))),"Enter closure date",IF(AND(ISNUMBER(AB908),OR(AB908&lt;C908,AB908&gt;TODAY())),"Check closure date","Ready"))))))))))))))</f>
        <v/>
      </c>
    </row>
    <row r="909" spans="1:37" ht="24.95" customHeight="1">
      <c r="A909" s="17"/>
      <c r="B909" s="17"/>
      <c r="C909" s="18"/>
      <c r="D909" s="19"/>
      <c r="E909" s="20"/>
      <c r="F909" s="20"/>
      <c r="G909" s="20"/>
      <c r="H909" s="20"/>
      <c r="I909" s="20"/>
      <c r="J909" s="20"/>
      <c r="K909" s="20"/>
      <c r="L909" s="20"/>
      <c r="M909" s="20"/>
      <c r="N909" s="20"/>
      <c r="O909" s="20"/>
      <c r="P909" s="20"/>
      <c r="Q909" s="21"/>
      <c r="R909" s="21"/>
      <c r="S909" s="22"/>
      <c r="T909" s="20"/>
      <c r="U909" s="20"/>
      <c r="V909" s="20"/>
      <c r="W909" s="20"/>
      <c r="X909" s="20"/>
      <c r="Y909" s="20"/>
      <c r="Z909" s="20"/>
      <c r="AA909" s="20"/>
      <c r="AB909" s="18"/>
      <c r="AC909" s="20"/>
      <c r="AD909" s="15" t="str">
        <f t="shared" si="84"/>
        <v/>
      </c>
      <c r="AE909" s="16" t="str">
        <f t="shared" si="85"/>
        <v/>
      </c>
      <c r="AF909" s="15" t="str">
        <f t="shared" si="86"/>
        <v/>
      </c>
      <c r="AG909" s="15">
        <f t="shared" si="87"/>
        <v>0</v>
      </c>
      <c r="AH909" s="15">
        <f t="shared" si="88"/>
        <v>0</v>
      </c>
      <c r="AI909" s="15" t="str">
        <f t="shared" si="89"/>
        <v/>
      </c>
      <c r="AJ909" s="15" t="str">
        <f>IF(AI909="","",IF(COUNTIFS($AI$9:AI909,AI909)=1,1,0))</f>
        <v/>
      </c>
      <c r="AK909" s="15" t="str">
        <f ca="1">IF(COUNTA(A909:AC909)=0,"",IF(OR(NOT(ISNUMBER(C909)),C909&lt;1),"Missing / invalid date",IF(A909="","Missing case ID",IF(COUNTIFS($A$9:$A$1008,A909)&gt;1,"Duplicate case ID",IF(C909&gt;TODAY(),"Future incident date",IF(OR(E909="",F909="",G909="",H909="",I909="",J909=""),"Complete required fields",IF(OR(AND(E909&lt;&gt;"",COUNTIFS(Setup!$F$13:$F$212,E909)=0),AND(F909&lt;&gt;"",COUNTIFS(Setup!$G$13:$G$212,F909)=0),AND(G909&lt;&gt;"",COUNTIFS(Setup!$H$13:$H$212,G909)=0),AND(H909&lt;&gt;"",COUNTIFS(Setup!$I$13:$I$212,H909)=0),AND(I909&lt;&gt;"",COUNTIFS(Setup!$J$13:$J$212,I909)=0),AND(J909&lt;&gt;"",COUNTIFS(Setup!$K$13:$K$212,J909)=0),AND(K909&lt;&gt;"",COUNTIFS(Setup!$L$13:$L$212,K909)=0),AND(L909&lt;&gt;"",COUNTIFS(Setup!$M$13:$M$212,L909)=0),AND(M909&lt;&gt;"",COUNTIFS(Setup!$N$13:$N$212,M909)=0),AND(N909&lt;&gt;"",COUNTIFS(Setup!$O$13:$O$212,N909)=0),AND(O909&lt;&gt;"",COUNTIFS(Setup!$P$13:$P$212,O909)=0),AND(P909&lt;&gt;"",COUNTIFS(Setup!$Q$13:$Q$212,P909)=0),AND(V909&lt;&gt;"",COUNTIFS(Setup!$R$13:$R$212,V909)=0),AND(W909&lt;&gt;"",COUNTIFS(Setup!$R$13:$R$212,W909)=0),AND(X909&lt;&gt;"",COUNTIFS(Setup!$S$13:$S$212,X909)=0),AND(Y909&lt;&gt;"",COUNTIFS(Setup!$S$13:$S$212,Y909)=0),AND(Z909&lt;&gt;"",COUNTIFS(Setup!$T$13:$T$212,Z909)=0)),"Use listed categories",IF(J909="Pending","Confirm work-relatedness",IF(COUNTIFS($AI$9:$AI$1008,AI909,$C$9:$C$1008,"&lt;&gt;"&amp;C909)&gt;0,"Event dates disagree",IF(OR(AND(Q909&lt;&gt;"",OR(NOT(ISNUMBER(Q909)),Q909&lt;0)),AND(R909&lt;&gt;"",OR(NOT(ISNUMBER(R909)),R909&lt;0)),AND(S909&lt;&gt;"",OR(NOT(ISNUMBER(S909)),S909&lt;0))),"Check days / cost",IF(AND(I909="Lost time",OR(NOT(ISNUMBER(Q909)),Q909&lt;1)),"Enter lost days",IF(AND(I909="Restricted / modified work",OR(NOT(ISNUMBER(R909)),R909&lt;1)),"Enter restricted days",IF(AND(Z909="Closed",NOT(ISNUMBER(AB909))),"Enter closure date",IF(AND(ISNUMBER(AB909),OR(AB909&lt;C909,AB909&gt;TODAY())),"Check closure date","Ready"))))))))))))))</f>
        <v/>
      </c>
    </row>
    <row r="910" spans="1:37" ht="24.95" customHeight="1">
      <c r="A910" s="23"/>
      <c r="B910" s="23"/>
      <c r="C910" s="24"/>
      <c r="D910" s="25"/>
      <c r="E910" s="26"/>
      <c r="F910" s="26"/>
      <c r="G910" s="26"/>
      <c r="H910" s="26"/>
      <c r="I910" s="26"/>
      <c r="J910" s="26"/>
      <c r="K910" s="26"/>
      <c r="L910" s="26"/>
      <c r="M910" s="26"/>
      <c r="N910" s="26"/>
      <c r="O910" s="26"/>
      <c r="P910" s="26"/>
      <c r="Q910" s="27"/>
      <c r="R910" s="27"/>
      <c r="S910" s="28"/>
      <c r="T910" s="26"/>
      <c r="U910" s="26"/>
      <c r="V910" s="26"/>
      <c r="W910" s="26"/>
      <c r="X910" s="26"/>
      <c r="Y910" s="26"/>
      <c r="Z910" s="26"/>
      <c r="AA910" s="26"/>
      <c r="AB910" s="24"/>
      <c r="AC910" s="26"/>
      <c r="AD910" s="15" t="str">
        <f t="shared" si="84"/>
        <v/>
      </c>
      <c r="AE910" s="16" t="str">
        <f t="shared" si="85"/>
        <v/>
      </c>
      <c r="AF910" s="15" t="str">
        <f t="shared" si="86"/>
        <v/>
      </c>
      <c r="AG910" s="15">
        <f t="shared" si="87"/>
        <v>0</v>
      </c>
      <c r="AH910" s="15">
        <f t="shared" si="88"/>
        <v>0</v>
      </c>
      <c r="AI910" s="15" t="str">
        <f t="shared" si="89"/>
        <v/>
      </c>
      <c r="AJ910" s="15" t="str">
        <f>IF(AI910="","",IF(COUNTIFS($AI$9:AI910,AI910)=1,1,0))</f>
        <v/>
      </c>
      <c r="AK910" s="15" t="str">
        <f ca="1">IF(COUNTA(A910:AC910)=0,"",IF(OR(NOT(ISNUMBER(C910)),C910&lt;1),"Missing / invalid date",IF(A910="","Missing case ID",IF(COUNTIFS($A$9:$A$1008,A910)&gt;1,"Duplicate case ID",IF(C910&gt;TODAY(),"Future incident date",IF(OR(E910="",F910="",G910="",H910="",I910="",J910=""),"Complete required fields",IF(OR(AND(E910&lt;&gt;"",COUNTIFS(Setup!$F$13:$F$212,E910)=0),AND(F910&lt;&gt;"",COUNTIFS(Setup!$G$13:$G$212,F910)=0),AND(G910&lt;&gt;"",COUNTIFS(Setup!$H$13:$H$212,G910)=0),AND(H910&lt;&gt;"",COUNTIFS(Setup!$I$13:$I$212,H910)=0),AND(I910&lt;&gt;"",COUNTIFS(Setup!$J$13:$J$212,I910)=0),AND(J910&lt;&gt;"",COUNTIFS(Setup!$K$13:$K$212,J910)=0),AND(K910&lt;&gt;"",COUNTIFS(Setup!$L$13:$L$212,K910)=0),AND(L910&lt;&gt;"",COUNTIFS(Setup!$M$13:$M$212,L910)=0),AND(M910&lt;&gt;"",COUNTIFS(Setup!$N$13:$N$212,M910)=0),AND(N910&lt;&gt;"",COUNTIFS(Setup!$O$13:$O$212,N910)=0),AND(O910&lt;&gt;"",COUNTIFS(Setup!$P$13:$P$212,O910)=0),AND(P910&lt;&gt;"",COUNTIFS(Setup!$Q$13:$Q$212,P910)=0),AND(V910&lt;&gt;"",COUNTIFS(Setup!$R$13:$R$212,V910)=0),AND(W910&lt;&gt;"",COUNTIFS(Setup!$R$13:$R$212,W910)=0),AND(X910&lt;&gt;"",COUNTIFS(Setup!$S$13:$S$212,X910)=0),AND(Y910&lt;&gt;"",COUNTIFS(Setup!$S$13:$S$212,Y910)=0),AND(Z910&lt;&gt;"",COUNTIFS(Setup!$T$13:$T$212,Z910)=0)),"Use listed categories",IF(J910="Pending","Confirm work-relatedness",IF(COUNTIFS($AI$9:$AI$1008,AI910,$C$9:$C$1008,"&lt;&gt;"&amp;C910)&gt;0,"Event dates disagree",IF(OR(AND(Q910&lt;&gt;"",OR(NOT(ISNUMBER(Q910)),Q910&lt;0)),AND(R910&lt;&gt;"",OR(NOT(ISNUMBER(R910)),R910&lt;0)),AND(S910&lt;&gt;"",OR(NOT(ISNUMBER(S910)),S910&lt;0))),"Check days / cost",IF(AND(I910="Lost time",OR(NOT(ISNUMBER(Q910)),Q910&lt;1)),"Enter lost days",IF(AND(I910="Restricted / modified work",OR(NOT(ISNUMBER(R910)),R910&lt;1)),"Enter restricted days",IF(AND(Z910="Closed",NOT(ISNUMBER(AB910))),"Enter closure date",IF(AND(ISNUMBER(AB910),OR(AB910&lt;C910,AB910&gt;TODAY())),"Check closure date","Ready"))))))))))))))</f>
        <v/>
      </c>
    </row>
    <row r="911" spans="1:37" ht="24.95" customHeight="1">
      <c r="A911" s="17"/>
      <c r="B911" s="17"/>
      <c r="C911" s="18"/>
      <c r="D911" s="19"/>
      <c r="E911" s="20"/>
      <c r="F911" s="20"/>
      <c r="G911" s="20"/>
      <c r="H911" s="20"/>
      <c r="I911" s="20"/>
      <c r="J911" s="20"/>
      <c r="K911" s="20"/>
      <c r="L911" s="20"/>
      <c r="M911" s="20"/>
      <c r="N911" s="20"/>
      <c r="O911" s="20"/>
      <c r="P911" s="20"/>
      <c r="Q911" s="21"/>
      <c r="R911" s="21"/>
      <c r="S911" s="22"/>
      <c r="T911" s="20"/>
      <c r="U911" s="20"/>
      <c r="V911" s="20"/>
      <c r="W911" s="20"/>
      <c r="X911" s="20"/>
      <c r="Y911" s="20"/>
      <c r="Z911" s="20"/>
      <c r="AA911" s="20"/>
      <c r="AB911" s="18"/>
      <c r="AC911" s="20"/>
      <c r="AD911" s="15" t="str">
        <f t="shared" si="84"/>
        <v/>
      </c>
      <c r="AE911" s="16" t="str">
        <f t="shared" si="85"/>
        <v/>
      </c>
      <c r="AF911" s="15" t="str">
        <f t="shared" si="86"/>
        <v/>
      </c>
      <c r="AG911" s="15">
        <f t="shared" si="87"/>
        <v>0</v>
      </c>
      <c r="AH911" s="15">
        <f t="shared" si="88"/>
        <v>0</v>
      </c>
      <c r="AI911" s="15" t="str">
        <f t="shared" si="89"/>
        <v/>
      </c>
      <c r="AJ911" s="15" t="str">
        <f>IF(AI911="","",IF(COUNTIFS($AI$9:AI911,AI911)=1,1,0))</f>
        <v/>
      </c>
      <c r="AK911" s="15" t="str">
        <f ca="1">IF(COUNTA(A911:AC911)=0,"",IF(OR(NOT(ISNUMBER(C911)),C911&lt;1),"Missing / invalid date",IF(A911="","Missing case ID",IF(COUNTIFS($A$9:$A$1008,A911)&gt;1,"Duplicate case ID",IF(C911&gt;TODAY(),"Future incident date",IF(OR(E911="",F911="",G911="",H911="",I911="",J911=""),"Complete required fields",IF(OR(AND(E911&lt;&gt;"",COUNTIFS(Setup!$F$13:$F$212,E911)=0),AND(F911&lt;&gt;"",COUNTIFS(Setup!$G$13:$G$212,F911)=0),AND(G911&lt;&gt;"",COUNTIFS(Setup!$H$13:$H$212,G911)=0),AND(H911&lt;&gt;"",COUNTIFS(Setup!$I$13:$I$212,H911)=0),AND(I911&lt;&gt;"",COUNTIFS(Setup!$J$13:$J$212,I911)=0),AND(J911&lt;&gt;"",COUNTIFS(Setup!$K$13:$K$212,J911)=0),AND(K911&lt;&gt;"",COUNTIFS(Setup!$L$13:$L$212,K911)=0),AND(L911&lt;&gt;"",COUNTIFS(Setup!$M$13:$M$212,L911)=0),AND(M911&lt;&gt;"",COUNTIFS(Setup!$N$13:$N$212,M911)=0),AND(N911&lt;&gt;"",COUNTIFS(Setup!$O$13:$O$212,N911)=0),AND(O911&lt;&gt;"",COUNTIFS(Setup!$P$13:$P$212,O911)=0),AND(P911&lt;&gt;"",COUNTIFS(Setup!$Q$13:$Q$212,P911)=0),AND(V911&lt;&gt;"",COUNTIFS(Setup!$R$13:$R$212,V911)=0),AND(W911&lt;&gt;"",COUNTIFS(Setup!$R$13:$R$212,W911)=0),AND(X911&lt;&gt;"",COUNTIFS(Setup!$S$13:$S$212,X911)=0),AND(Y911&lt;&gt;"",COUNTIFS(Setup!$S$13:$S$212,Y911)=0),AND(Z911&lt;&gt;"",COUNTIFS(Setup!$T$13:$T$212,Z911)=0)),"Use listed categories",IF(J911="Pending","Confirm work-relatedness",IF(COUNTIFS($AI$9:$AI$1008,AI911,$C$9:$C$1008,"&lt;&gt;"&amp;C911)&gt;0,"Event dates disagree",IF(OR(AND(Q911&lt;&gt;"",OR(NOT(ISNUMBER(Q911)),Q911&lt;0)),AND(R911&lt;&gt;"",OR(NOT(ISNUMBER(R911)),R911&lt;0)),AND(S911&lt;&gt;"",OR(NOT(ISNUMBER(S911)),S911&lt;0))),"Check days / cost",IF(AND(I911="Lost time",OR(NOT(ISNUMBER(Q911)),Q911&lt;1)),"Enter lost days",IF(AND(I911="Restricted / modified work",OR(NOT(ISNUMBER(R911)),R911&lt;1)),"Enter restricted days",IF(AND(Z911="Closed",NOT(ISNUMBER(AB911))),"Enter closure date",IF(AND(ISNUMBER(AB911),OR(AB911&lt;C911,AB911&gt;TODAY())),"Check closure date","Ready"))))))))))))))</f>
        <v/>
      </c>
    </row>
    <row r="912" spans="1:37" ht="24.95" customHeight="1">
      <c r="A912" s="23"/>
      <c r="B912" s="23"/>
      <c r="C912" s="24"/>
      <c r="D912" s="25"/>
      <c r="E912" s="26"/>
      <c r="F912" s="26"/>
      <c r="G912" s="26"/>
      <c r="H912" s="26"/>
      <c r="I912" s="26"/>
      <c r="J912" s="26"/>
      <c r="K912" s="26"/>
      <c r="L912" s="26"/>
      <c r="M912" s="26"/>
      <c r="N912" s="26"/>
      <c r="O912" s="26"/>
      <c r="P912" s="26"/>
      <c r="Q912" s="27"/>
      <c r="R912" s="27"/>
      <c r="S912" s="28"/>
      <c r="T912" s="26"/>
      <c r="U912" s="26"/>
      <c r="V912" s="26"/>
      <c r="W912" s="26"/>
      <c r="X912" s="26"/>
      <c r="Y912" s="26"/>
      <c r="Z912" s="26"/>
      <c r="AA912" s="26"/>
      <c r="AB912" s="24"/>
      <c r="AC912" s="26"/>
      <c r="AD912" s="15" t="str">
        <f t="shared" si="84"/>
        <v/>
      </c>
      <c r="AE912" s="16" t="str">
        <f t="shared" si="85"/>
        <v/>
      </c>
      <c r="AF912" s="15" t="str">
        <f t="shared" si="86"/>
        <v/>
      </c>
      <c r="AG912" s="15">
        <f t="shared" si="87"/>
        <v>0</v>
      </c>
      <c r="AH912" s="15">
        <f t="shared" si="88"/>
        <v>0</v>
      </c>
      <c r="AI912" s="15" t="str">
        <f t="shared" si="89"/>
        <v/>
      </c>
      <c r="AJ912" s="15" t="str">
        <f>IF(AI912="","",IF(COUNTIFS($AI$9:AI912,AI912)=1,1,0))</f>
        <v/>
      </c>
      <c r="AK912" s="15" t="str">
        <f ca="1">IF(COUNTA(A912:AC912)=0,"",IF(OR(NOT(ISNUMBER(C912)),C912&lt;1),"Missing / invalid date",IF(A912="","Missing case ID",IF(COUNTIFS($A$9:$A$1008,A912)&gt;1,"Duplicate case ID",IF(C912&gt;TODAY(),"Future incident date",IF(OR(E912="",F912="",G912="",H912="",I912="",J912=""),"Complete required fields",IF(OR(AND(E912&lt;&gt;"",COUNTIFS(Setup!$F$13:$F$212,E912)=0),AND(F912&lt;&gt;"",COUNTIFS(Setup!$G$13:$G$212,F912)=0),AND(G912&lt;&gt;"",COUNTIFS(Setup!$H$13:$H$212,G912)=0),AND(H912&lt;&gt;"",COUNTIFS(Setup!$I$13:$I$212,H912)=0),AND(I912&lt;&gt;"",COUNTIFS(Setup!$J$13:$J$212,I912)=0),AND(J912&lt;&gt;"",COUNTIFS(Setup!$K$13:$K$212,J912)=0),AND(K912&lt;&gt;"",COUNTIFS(Setup!$L$13:$L$212,K912)=0),AND(L912&lt;&gt;"",COUNTIFS(Setup!$M$13:$M$212,L912)=0),AND(M912&lt;&gt;"",COUNTIFS(Setup!$N$13:$N$212,M912)=0),AND(N912&lt;&gt;"",COUNTIFS(Setup!$O$13:$O$212,N912)=0),AND(O912&lt;&gt;"",COUNTIFS(Setup!$P$13:$P$212,O912)=0),AND(P912&lt;&gt;"",COUNTIFS(Setup!$Q$13:$Q$212,P912)=0),AND(V912&lt;&gt;"",COUNTIFS(Setup!$R$13:$R$212,V912)=0),AND(W912&lt;&gt;"",COUNTIFS(Setup!$R$13:$R$212,W912)=0),AND(X912&lt;&gt;"",COUNTIFS(Setup!$S$13:$S$212,X912)=0),AND(Y912&lt;&gt;"",COUNTIFS(Setup!$S$13:$S$212,Y912)=0),AND(Z912&lt;&gt;"",COUNTIFS(Setup!$T$13:$T$212,Z912)=0)),"Use listed categories",IF(J912="Pending","Confirm work-relatedness",IF(COUNTIFS($AI$9:$AI$1008,AI912,$C$9:$C$1008,"&lt;&gt;"&amp;C912)&gt;0,"Event dates disagree",IF(OR(AND(Q912&lt;&gt;"",OR(NOT(ISNUMBER(Q912)),Q912&lt;0)),AND(R912&lt;&gt;"",OR(NOT(ISNUMBER(R912)),R912&lt;0)),AND(S912&lt;&gt;"",OR(NOT(ISNUMBER(S912)),S912&lt;0))),"Check days / cost",IF(AND(I912="Lost time",OR(NOT(ISNUMBER(Q912)),Q912&lt;1)),"Enter lost days",IF(AND(I912="Restricted / modified work",OR(NOT(ISNUMBER(R912)),R912&lt;1)),"Enter restricted days",IF(AND(Z912="Closed",NOT(ISNUMBER(AB912))),"Enter closure date",IF(AND(ISNUMBER(AB912),OR(AB912&lt;C912,AB912&gt;TODAY())),"Check closure date","Ready"))))))))))))))</f>
        <v/>
      </c>
    </row>
    <row r="913" spans="1:37" ht="24.95" customHeight="1">
      <c r="A913" s="17"/>
      <c r="B913" s="17"/>
      <c r="C913" s="18"/>
      <c r="D913" s="19"/>
      <c r="E913" s="20"/>
      <c r="F913" s="20"/>
      <c r="G913" s="20"/>
      <c r="H913" s="20"/>
      <c r="I913" s="20"/>
      <c r="J913" s="20"/>
      <c r="K913" s="20"/>
      <c r="L913" s="20"/>
      <c r="M913" s="20"/>
      <c r="N913" s="20"/>
      <c r="O913" s="20"/>
      <c r="P913" s="20"/>
      <c r="Q913" s="21"/>
      <c r="R913" s="21"/>
      <c r="S913" s="22"/>
      <c r="T913" s="20"/>
      <c r="U913" s="20"/>
      <c r="V913" s="20"/>
      <c r="W913" s="20"/>
      <c r="X913" s="20"/>
      <c r="Y913" s="20"/>
      <c r="Z913" s="20"/>
      <c r="AA913" s="20"/>
      <c r="AB913" s="18"/>
      <c r="AC913" s="20"/>
      <c r="AD913" s="15" t="str">
        <f t="shared" si="84"/>
        <v/>
      </c>
      <c r="AE913" s="16" t="str">
        <f t="shared" si="85"/>
        <v/>
      </c>
      <c r="AF913" s="15" t="str">
        <f t="shared" si="86"/>
        <v/>
      </c>
      <c r="AG913" s="15">
        <f t="shared" si="87"/>
        <v>0</v>
      </c>
      <c r="AH913" s="15">
        <f t="shared" si="88"/>
        <v>0</v>
      </c>
      <c r="AI913" s="15" t="str">
        <f t="shared" si="89"/>
        <v/>
      </c>
      <c r="AJ913" s="15" t="str">
        <f>IF(AI913="","",IF(COUNTIFS($AI$9:AI913,AI913)=1,1,0))</f>
        <v/>
      </c>
      <c r="AK913" s="15" t="str">
        <f ca="1">IF(COUNTA(A913:AC913)=0,"",IF(OR(NOT(ISNUMBER(C913)),C913&lt;1),"Missing / invalid date",IF(A913="","Missing case ID",IF(COUNTIFS($A$9:$A$1008,A913)&gt;1,"Duplicate case ID",IF(C913&gt;TODAY(),"Future incident date",IF(OR(E913="",F913="",G913="",H913="",I913="",J913=""),"Complete required fields",IF(OR(AND(E913&lt;&gt;"",COUNTIFS(Setup!$F$13:$F$212,E913)=0),AND(F913&lt;&gt;"",COUNTIFS(Setup!$G$13:$G$212,F913)=0),AND(G913&lt;&gt;"",COUNTIFS(Setup!$H$13:$H$212,G913)=0),AND(H913&lt;&gt;"",COUNTIFS(Setup!$I$13:$I$212,H913)=0),AND(I913&lt;&gt;"",COUNTIFS(Setup!$J$13:$J$212,I913)=0),AND(J913&lt;&gt;"",COUNTIFS(Setup!$K$13:$K$212,J913)=0),AND(K913&lt;&gt;"",COUNTIFS(Setup!$L$13:$L$212,K913)=0),AND(L913&lt;&gt;"",COUNTIFS(Setup!$M$13:$M$212,L913)=0),AND(M913&lt;&gt;"",COUNTIFS(Setup!$N$13:$N$212,M913)=0),AND(N913&lt;&gt;"",COUNTIFS(Setup!$O$13:$O$212,N913)=0),AND(O913&lt;&gt;"",COUNTIFS(Setup!$P$13:$P$212,O913)=0),AND(P913&lt;&gt;"",COUNTIFS(Setup!$Q$13:$Q$212,P913)=0),AND(V913&lt;&gt;"",COUNTIFS(Setup!$R$13:$R$212,V913)=0),AND(W913&lt;&gt;"",COUNTIFS(Setup!$R$13:$R$212,W913)=0),AND(X913&lt;&gt;"",COUNTIFS(Setup!$S$13:$S$212,X913)=0),AND(Y913&lt;&gt;"",COUNTIFS(Setup!$S$13:$S$212,Y913)=0),AND(Z913&lt;&gt;"",COUNTIFS(Setup!$T$13:$T$212,Z913)=0)),"Use listed categories",IF(J913="Pending","Confirm work-relatedness",IF(COUNTIFS($AI$9:$AI$1008,AI913,$C$9:$C$1008,"&lt;&gt;"&amp;C913)&gt;0,"Event dates disagree",IF(OR(AND(Q913&lt;&gt;"",OR(NOT(ISNUMBER(Q913)),Q913&lt;0)),AND(R913&lt;&gt;"",OR(NOT(ISNUMBER(R913)),R913&lt;0)),AND(S913&lt;&gt;"",OR(NOT(ISNUMBER(S913)),S913&lt;0))),"Check days / cost",IF(AND(I913="Lost time",OR(NOT(ISNUMBER(Q913)),Q913&lt;1)),"Enter lost days",IF(AND(I913="Restricted / modified work",OR(NOT(ISNUMBER(R913)),R913&lt;1)),"Enter restricted days",IF(AND(Z913="Closed",NOT(ISNUMBER(AB913))),"Enter closure date",IF(AND(ISNUMBER(AB913),OR(AB913&lt;C913,AB913&gt;TODAY())),"Check closure date","Ready"))))))))))))))</f>
        <v/>
      </c>
    </row>
    <row r="914" spans="1:37" ht="24.95" customHeight="1">
      <c r="A914" s="23"/>
      <c r="B914" s="23"/>
      <c r="C914" s="24"/>
      <c r="D914" s="25"/>
      <c r="E914" s="26"/>
      <c r="F914" s="26"/>
      <c r="G914" s="26"/>
      <c r="H914" s="26"/>
      <c r="I914" s="26"/>
      <c r="J914" s="26"/>
      <c r="K914" s="26"/>
      <c r="L914" s="26"/>
      <c r="M914" s="26"/>
      <c r="N914" s="26"/>
      <c r="O914" s="26"/>
      <c r="P914" s="26"/>
      <c r="Q914" s="27"/>
      <c r="R914" s="27"/>
      <c r="S914" s="28"/>
      <c r="T914" s="26"/>
      <c r="U914" s="26"/>
      <c r="V914" s="26"/>
      <c r="W914" s="26"/>
      <c r="X914" s="26"/>
      <c r="Y914" s="26"/>
      <c r="Z914" s="26"/>
      <c r="AA914" s="26"/>
      <c r="AB914" s="24"/>
      <c r="AC914" s="26"/>
      <c r="AD914" s="15" t="str">
        <f t="shared" si="84"/>
        <v/>
      </c>
      <c r="AE914" s="16" t="str">
        <f t="shared" si="85"/>
        <v/>
      </c>
      <c r="AF914" s="15" t="str">
        <f t="shared" si="86"/>
        <v/>
      </c>
      <c r="AG914" s="15">
        <f t="shared" si="87"/>
        <v>0</v>
      </c>
      <c r="AH914" s="15">
        <f t="shared" si="88"/>
        <v>0</v>
      </c>
      <c r="AI914" s="15" t="str">
        <f t="shared" si="89"/>
        <v/>
      </c>
      <c r="AJ914" s="15" t="str">
        <f>IF(AI914="","",IF(COUNTIFS($AI$9:AI914,AI914)=1,1,0))</f>
        <v/>
      </c>
      <c r="AK914" s="15" t="str">
        <f ca="1">IF(COUNTA(A914:AC914)=0,"",IF(OR(NOT(ISNUMBER(C914)),C914&lt;1),"Missing / invalid date",IF(A914="","Missing case ID",IF(COUNTIFS($A$9:$A$1008,A914)&gt;1,"Duplicate case ID",IF(C914&gt;TODAY(),"Future incident date",IF(OR(E914="",F914="",G914="",H914="",I914="",J914=""),"Complete required fields",IF(OR(AND(E914&lt;&gt;"",COUNTIFS(Setup!$F$13:$F$212,E914)=0),AND(F914&lt;&gt;"",COUNTIFS(Setup!$G$13:$G$212,F914)=0),AND(G914&lt;&gt;"",COUNTIFS(Setup!$H$13:$H$212,G914)=0),AND(H914&lt;&gt;"",COUNTIFS(Setup!$I$13:$I$212,H914)=0),AND(I914&lt;&gt;"",COUNTIFS(Setup!$J$13:$J$212,I914)=0),AND(J914&lt;&gt;"",COUNTIFS(Setup!$K$13:$K$212,J914)=0),AND(K914&lt;&gt;"",COUNTIFS(Setup!$L$13:$L$212,K914)=0),AND(L914&lt;&gt;"",COUNTIFS(Setup!$M$13:$M$212,L914)=0),AND(M914&lt;&gt;"",COUNTIFS(Setup!$N$13:$N$212,M914)=0),AND(N914&lt;&gt;"",COUNTIFS(Setup!$O$13:$O$212,N914)=0),AND(O914&lt;&gt;"",COUNTIFS(Setup!$P$13:$P$212,O914)=0),AND(P914&lt;&gt;"",COUNTIFS(Setup!$Q$13:$Q$212,P914)=0),AND(V914&lt;&gt;"",COUNTIFS(Setup!$R$13:$R$212,V914)=0),AND(W914&lt;&gt;"",COUNTIFS(Setup!$R$13:$R$212,W914)=0),AND(X914&lt;&gt;"",COUNTIFS(Setup!$S$13:$S$212,X914)=0),AND(Y914&lt;&gt;"",COUNTIFS(Setup!$S$13:$S$212,Y914)=0),AND(Z914&lt;&gt;"",COUNTIFS(Setup!$T$13:$T$212,Z914)=0)),"Use listed categories",IF(J914="Pending","Confirm work-relatedness",IF(COUNTIFS($AI$9:$AI$1008,AI914,$C$9:$C$1008,"&lt;&gt;"&amp;C914)&gt;0,"Event dates disagree",IF(OR(AND(Q914&lt;&gt;"",OR(NOT(ISNUMBER(Q914)),Q914&lt;0)),AND(R914&lt;&gt;"",OR(NOT(ISNUMBER(R914)),R914&lt;0)),AND(S914&lt;&gt;"",OR(NOT(ISNUMBER(S914)),S914&lt;0))),"Check days / cost",IF(AND(I914="Lost time",OR(NOT(ISNUMBER(Q914)),Q914&lt;1)),"Enter lost days",IF(AND(I914="Restricted / modified work",OR(NOT(ISNUMBER(R914)),R914&lt;1)),"Enter restricted days",IF(AND(Z914="Closed",NOT(ISNUMBER(AB914))),"Enter closure date",IF(AND(ISNUMBER(AB914),OR(AB914&lt;C914,AB914&gt;TODAY())),"Check closure date","Ready"))))))))))))))</f>
        <v/>
      </c>
    </row>
    <row r="915" spans="1:37" ht="24.95" customHeight="1">
      <c r="A915" s="17"/>
      <c r="B915" s="17"/>
      <c r="C915" s="18"/>
      <c r="D915" s="19"/>
      <c r="E915" s="20"/>
      <c r="F915" s="20"/>
      <c r="G915" s="20"/>
      <c r="H915" s="20"/>
      <c r="I915" s="20"/>
      <c r="J915" s="20"/>
      <c r="K915" s="20"/>
      <c r="L915" s="20"/>
      <c r="M915" s="20"/>
      <c r="N915" s="20"/>
      <c r="O915" s="20"/>
      <c r="P915" s="20"/>
      <c r="Q915" s="21"/>
      <c r="R915" s="21"/>
      <c r="S915" s="22"/>
      <c r="T915" s="20"/>
      <c r="U915" s="20"/>
      <c r="V915" s="20"/>
      <c r="W915" s="20"/>
      <c r="X915" s="20"/>
      <c r="Y915" s="20"/>
      <c r="Z915" s="20"/>
      <c r="AA915" s="20"/>
      <c r="AB915" s="18"/>
      <c r="AC915" s="20"/>
      <c r="AD915" s="15" t="str">
        <f t="shared" si="84"/>
        <v/>
      </c>
      <c r="AE915" s="16" t="str">
        <f t="shared" si="85"/>
        <v/>
      </c>
      <c r="AF915" s="15" t="str">
        <f t="shared" si="86"/>
        <v/>
      </c>
      <c r="AG915" s="15">
        <f t="shared" si="87"/>
        <v>0</v>
      </c>
      <c r="AH915" s="15">
        <f t="shared" si="88"/>
        <v>0</v>
      </c>
      <c r="AI915" s="15" t="str">
        <f t="shared" si="89"/>
        <v/>
      </c>
      <c r="AJ915" s="15" t="str">
        <f>IF(AI915="","",IF(COUNTIFS($AI$9:AI915,AI915)=1,1,0))</f>
        <v/>
      </c>
      <c r="AK915" s="15" t="str">
        <f ca="1">IF(COUNTA(A915:AC915)=0,"",IF(OR(NOT(ISNUMBER(C915)),C915&lt;1),"Missing / invalid date",IF(A915="","Missing case ID",IF(COUNTIFS($A$9:$A$1008,A915)&gt;1,"Duplicate case ID",IF(C915&gt;TODAY(),"Future incident date",IF(OR(E915="",F915="",G915="",H915="",I915="",J915=""),"Complete required fields",IF(OR(AND(E915&lt;&gt;"",COUNTIFS(Setup!$F$13:$F$212,E915)=0),AND(F915&lt;&gt;"",COUNTIFS(Setup!$G$13:$G$212,F915)=0),AND(G915&lt;&gt;"",COUNTIFS(Setup!$H$13:$H$212,G915)=0),AND(H915&lt;&gt;"",COUNTIFS(Setup!$I$13:$I$212,H915)=0),AND(I915&lt;&gt;"",COUNTIFS(Setup!$J$13:$J$212,I915)=0),AND(J915&lt;&gt;"",COUNTIFS(Setup!$K$13:$K$212,J915)=0),AND(K915&lt;&gt;"",COUNTIFS(Setup!$L$13:$L$212,K915)=0),AND(L915&lt;&gt;"",COUNTIFS(Setup!$M$13:$M$212,L915)=0),AND(M915&lt;&gt;"",COUNTIFS(Setup!$N$13:$N$212,M915)=0),AND(N915&lt;&gt;"",COUNTIFS(Setup!$O$13:$O$212,N915)=0),AND(O915&lt;&gt;"",COUNTIFS(Setup!$P$13:$P$212,O915)=0),AND(P915&lt;&gt;"",COUNTIFS(Setup!$Q$13:$Q$212,P915)=0),AND(V915&lt;&gt;"",COUNTIFS(Setup!$R$13:$R$212,V915)=0),AND(W915&lt;&gt;"",COUNTIFS(Setup!$R$13:$R$212,W915)=0),AND(X915&lt;&gt;"",COUNTIFS(Setup!$S$13:$S$212,X915)=0),AND(Y915&lt;&gt;"",COUNTIFS(Setup!$S$13:$S$212,Y915)=0),AND(Z915&lt;&gt;"",COUNTIFS(Setup!$T$13:$T$212,Z915)=0)),"Use listed categories",IF(J915="Pending","Confirm work-relatedness",IF(COUNTIFS($AI$9:$AI$1008,AI915,$C$9:$C$1008,"&lt;&gt;"&amp;C915)&gt;0,"Event dates disagree",IF(OR(AND(Q915&lt;&gt;"",OR(NOT(ISNUMBER(Q915)),Q915&lt;0)),AND(R915&lt;&gt;"",OR(NOT(ISNUMBER(R915)),R915&lt;0)),AND(S915&lt;&gt;"",OR(NOT(ISNUMBER(S915)),S915&lt;0))),"Check days / cost",IF(AND(I915="Lost time",OR(NOT(ISNUMBER(Q915)),Q915&lt;1)),"Enter lost days",IF(AND(I915="Restricted / modified work",OR(NOT(ISNUMBER(R915)),R915&lt;1)),"Enter restricted days",IF(AND(Z915="Closed",NOT(ISNUMBER(AB915))),"Enter closure date",IF(AND(ISNUMBER(AB915),OR(AB915&lt;C915,AB915&gt;TODAY())),"Check closure date","Ready"))))))))))))))</f>
        <v/>
      </c>
    </row>
    <row r="916" spans="1:37" ht="24.95" customHeight="1">
      <c r="A916" s="23"/>
      <c r="B916" s="23"/>
      <c r="C916" s="24"/>
      <c r="D916" s="25"/>
      <c r="E916" s="26"/>
      <c r="F916" s="26"/>
      <c r="G916" s="26"/>
      <c r="H916" s="26"/>
      <c r="I916" s="26"/>
      <c r="J916" s="26"/>
      <c r="K916" s="26"/>
      <c r="L916" s="26"/>
      <c r="M916" s="26"/>
      <c r="N916" s="26"/>
      <c r="O916" s="26"/>
      <c r="P916" s="26"/>
      <c r="Q916" s="27"/>
      <c r="R916" s="27"/>
      <c r="S916" s="28"/>
      <c r="T916" s="26"/>
      <c r="U916" s="26"/>
      <c r="V916" s="26"/>
      <c r="W916" s="26"/>
      <c r="X916" s="26"/>
      <c r="Y916" s="26"/>
      <c r="Z916" s="26"/>
      <c r="AA916" s="26"/>
      <c r="AB916" s="24"/>
      <c r="AC916" s="26"/>
      <c r="AD916" s="15" t="str">
        <f t="shared" si="84"/>
        <v/>
      </c>
      <c r="AE916" s="16" t="str">
        <f t="shared" si="85"/>
        <v/>
      </c>
      <c r="AF916" s="15" t="str">
        <f t="shared" si="86"/>
        <v/>
      </c>
      <c r="AG916" s="15">
        <f t="shared" si="87"/>
        <v>0</v>
      </c>
      <c r="AH916" s="15">
        <f t="shared" si="88"/>
        <v>0</v>
      </c>
      <c r="AI916" s="15" t="str">
        <f t="shared" si="89"/>
        <v/>
      </c>
      <c r="AJ916" s="15" t="str">
        <f>IF(AI916="","",IF(COUNTIFS($AI$9:AI916,AI916)=1,1,0))</f>
        <v/>
      </c>
      <c r="AK916" s="15" t="str">
        <f ca="1">IF(COUNTA(A916:AC916)=0,"",IF(OR(NOT(ISNUMBER(C916)),C916&lt;1),"Missing / invalid date",IF(A916="","Missing case ID",IF(COUNTIFS($A$9:$A$1008,A916)&gt;1,"Duplicate case ID",IF(C916&gt;TODAY(),"Future incident date",IF(OR(E916="",F916="",G916="",H916="",I916="",J916=""),"Complete required fields",IF(OR(AND(E916&lt;&gt;"",COUNTIFS(Setup!$F$13:$F$212,E916)=0),AND(F916&lt;&gt;"",COUNTIFS(Setup!$G$13:$G$212,F916)=0),AND(G916&lt;&gt;"",COUNTIFS(Setup!$H$13:$H$212,G916)=0),AND(H916&lt;&gt;"",COUNTIFS(Setup!$I$13:$I$212,H916)=0),AND(I916&lt;&gt;"",COUNTIFS(Setup!$J$13:$J$212,I916)=0),AND(J916&lt;&gt;"",COUNTIFS(Setup!$K$13:$K$212,J916)=0),AND(K916&lt;&gt;"",COUNTIFS(Setup!$L$13:$L$212,K916)=0),AND(L916&lt;&gt;"",COUNTIFS(Setup!$M$13:$M$212,L916)=0),AND(M916&lt;&gt;"",COUNTIFS(Setup!$N$13:$N$212,M916)=0),AND(N916&lt;&gt;"",COUNTIFS(Setup!$O$13:$O$212,N916)=0),AND(O916&lt;&gt;"",COUNTIFS(Setup!$P$13:$P$212,O916)=0),AND(P916&lt;&gt;"",COUNTIFS(Setup!$Q$13:$Q$212,P916)=0),AND(V916&lt;&gt;"",COUNTIFS(Setup!$R$13:$R$212,V916)=0),AND(W916&lt;&gt;"",COUNTIFS(Setup!$R$13:$R$212,W916)=0),AND(X916&lt;&gt;"",COUNTIFS(Setup!$S$13:$S$212,X916)=0),AND(Y916&lt;&gt;"",COUNTIFS(Setup!$S$13:$S$212,Y916)=0),AND(Z916&lt;&gt;"",COUNTIFS(Setup!$T$13:$T$212,Z916)=0)),"Use listed categories",IF(J916="Pending","Confirm work-relatedness",IF(COUNTIFS($AI$9:$AI$1008,AI916,$C$9:$C$1008,"&lt;&gt;"&amp;C916)&gt;0,"Event dates disagree",IF(OR(AND(Q916&lt;&gt;"",OR(NOT(ISNUMBER(Q916)),Q916&lt;0)),AND(R916&lt;&gt;"",OR(NOT(ISNUMBER(R916)),R916&lt;0)),AND(S916&lt;&gt;"",OR(NOT(ISNUMBER(S916)),S916&lt;0))),"Check days / cost",IF(AND(I916="Lost time",OR(NOT(ISNUMBER(Q916)),Q916&lt;1)),"Enter lost days",IF(AND(I916="Restricted / modified work",OR(NOT(ISNUMBER(R916)),R916&lt;1)),"Enter restricted days",IF(AND(Z916="Closed",NOT(ISNUMBER(AB916))),"Enter closure date",IF(AND(ISNUMBER(AB916),OR(AB916&lt;C916,AB916&gt;TODAY())),"Check closure date","Ready"))))))))))))))</f>
        <v/>
      </c>
    </row>
    <row r="917" spans="1:37" ht="24.95" customHeight="1">
      <c r="A917" s="17"/>
      <c r="B917" s="17"/>
      <c r="C917" s="18"/>
      <c r="D917" s="19"/>
      <c r="E917" s="20"/>
      <c r="F917" s="20"/>
      <c r="G917" s="20"/>
      <c r="H917" s="20"/>
      <c r="I917" s="20"/>
      <c r="J917" s="20"/>
      <c r="K917" s="20"/>
      <c r="L917" s="20"/>
      <c r="M917" s="20"/>
      <c r="N917" s="20"/>
      <c r="O917" s="20"/>
      <c r="P917" s="20"/>
      <c r="Q917" s="21"/>
      <c r="R917" s="21"/>
      <c r="S917" s="22"/>
      <c r="T917" s="20"/>
      <c r="U917" s="20"/>
      <c r="V917" s="20"/>
      <c r="W917" s="20"/>
      <c r="X917" s="20"/>
      <c r="Y917" s="20"/>
      <c r="Z917" s="20"/>
      <c r="AA917" s="20"/>
      <c r="AB917" s="18"/>
      <c r="AC917" s="20"/>
      <c r="AD917" s="15" t="str">
        <f t="shared" si="84"/>
        <v/>
      </c>
      <c r="AE917" s="16" t="str">
        <f t="shared" si="85"/>
        <v/>
      </c>
      <c r="AF917" s="15" t="str">
        <f t="shared" si="86"/>
        <v/>
      </c>
      <c r="AG917" s="15">
        <f t="shared" si="87"/>
        <v>0</v>
      </c>
      <c r="AH917" s="15">
        <f t="shared" si="88"/>
        <v>0</v>
      </c>
      <c r="AI917" s="15" t="str">
        <f t="shared" si="89"/>
        <v/>
      </c>
      <c r="AJ917" s="15" t="str">
        <f>IF(AI917="","",IF(COUNTIFS($AI$9:AI917,AI917)=1,1,0))</f>
        <v/>
      </c>
      <c r="AK917" s="15" t="str">
        <f ca="1">IF(COUNTA(A917:AC917)=0,"",IF(OR(NOT(ISNUMBER(C917)),C917&lt;1),"Missing / invalid date",IF(A917="","Missing case ID",IF(COUNTIFS($A$9:$A$1008,A917)&gt;1,"Duplicate case ID",IF(C917&gt;TODAY(),"Future incident date",IF(OR(E917="",F917="",G917="",H917="",I917="",J917=""),"Complete required fields",IF(OR(AND(E917&lt;&gt;"",COUNTIFS(Setup!$F$13:$F$212,E917)=0),AND(F917&lt;&gt;"",COUNTIFS(Setup!$G$13:$G$212,F917)=0),AND(G917&lt;&gt;"",COUNTIFS(Setup!$H$13:$H$212,G917)=0),AND(H917&lt;&gt;"",COUNTIFS(Setup!$I$13:$I$212,H917)=0),AND(I917&lt;&gt;"",COUNTIFS(Setup!$J$13:$J$212,I917)=0),AND(J917&lt;&gt;"",COUNTIFS(Setup!$K$13:$K$212,J917)=0),AND(K917&lt;&gt;"",COUNTIFS(Setup!$L$13:$L$212,K917)=0),AND(L917&lt;&gt;"",COUNTIFS(Setup!$M$13:$M$212,L917)=0),AND(M917&lt;&gt;"",COUNTIFS(Setup!$N$13:$N$212,M917)=0),AND(N917&lt;&gt;"",COUNTIFS(Setup!$O$13:$O$212,N917)=0),AND(O917&lt;&gt;"",COUNTIFS(Setup!$P$13:$P$212,O917)=0),AND(P917&lt;&gt;"",COUNTIFS(Setup!$Q$13:$Q$212,P917)=0),AND(V917&lt;&gt;"",COUNTIFS(Setup!$R$13:$R$212,V917)=0),AND(W917&lt;&gt;"",COUNTIFS(Setup!$R$13:$R$212,W917)=0),AND(X917&lt;&gt;"",COUNTIFS(Setup!$S$13:$S$212,X917)=0),AND(Y917&lt;&gt;"",COUNTIFS(Setup!$S$13:$S$212,Y917)=0),AND(Z917&lt;&gt;"",COUNTIFS(Setup!$T$13:$T$212,Z917)=0)),"Use listed categories",IF(J917="Pending","Confirm work-relatedness",IF(COUNTIFS($AI$9:$AI$1008,AI917,$C$9:$C$1008,"&lt;&gt;"&amp;C917)&gt;0,"Event dates disagree",IF(OR(AND(Q917&lt;&gt;"",OR(NOT(ISNUMBER(Q917)),Q917&lt;0)),AND(R917&lt;&gt;"",OR(NOT(ISNUMBER(R917)),R917&lt;0)),AND(S917&lt;&gt;"",OR(NOT(ISNUMBER(S917)),S917&lt;0))),"Check days / cost",IF(AND(I917="Lost time",OR(NOT(ISNUMBER(Q917)),Q917&lt;1)),"Enter lost days",IF(AND(I917="Restricted / modified work",OR(NOT(ISNUMBER(R917)),R917&lt;1)),"Enter restricted days",IF(AND(Z917="Closed",NOT(ISNUMBER(AB917))),"Enter closure date",IF(AND(ISNUMBER(AB917),OR(AB917&lt;C917,AB917&gt;TODAY())),"Check closure date","Ready"))))))))))))))</f>
        <v/>
      </c>
    </row>
    <row r="918" spans="1:37" ht="24.95" customHeight="1">
      <c r="A918" s="23"/>
      <c r="B918" s="23"/>
      <c r="C918" s="24"/>
      <c r="D918" s="25"/>
      <c r="E918" s="26"/>
      <c r="F918" s="26"/>
      <c r="G918" s="26"/>
      <c r="H918" s="26"/>
      <c r="I918" s="26"/>
      <c r="J918" s="26"/>
      <c r="K918" s="26"/>
      <c r="L918" s="26"/>
      <c r="M918" s="26"/>
      <c r="N918" s="26"/>
      <c r="O918" s="26"/>
      <c r="P918" s="26"/>
      <c r="Q918" s="27"/>
      <c r="R918" s="27"/>
      <c r="S918" s="28"/>
      <c r="T918" s="26"/>
      <c r="U918" s="26"/>
      <c r="V918" s="26"/>
      <c r="W918" s="26"/>
      <c r="X918" s="26"/>
      <c r="Y918" s="26"/>
      <c r="Z918" s="26"/>
      <c r="AA918" s="26"/>
      <c r="AB918" s="24"/>
      <c r="AC918" s="26"/>
      <c r="AD918" s="15" t="str">
        <f t="shared" si="84"/>
        <v/>
      </c>
      <c r="AE918" s="16" t="str">
        <f t="shared" si="85"/>
        <v/>
      </c>
      <c r="AF918" s="15" t="str">
        <f t="shared" si="86"/>
        <v/>
      </c>
      <c r="AG918" s="15">
        <f t="shared" si="87"/>
        <v>0</v>
      </c>
      <c r="AH918" s="15">
        <f t="shared" si="88"/>
        <v>0</v>
      </c>
      <c r="AI918" s="15" t="str">
        <f t="shared" si="89"/>
        <v/>
      </c>
      <c r="AJ918" s="15" t="str">
        <f>IF(AI918="","",IF(COUNTIFS($AI$9:AI918,AI918)=1,1,0))</f>
        <v/>
      </c>
      <c r="AK918" s="15" t="str">
        <f ca="1">IF(COUNTA(A918:AC918)=0,"",IF(OR(NOT(ISNUMBER(C918)),C918&lt;1),"Missing / invalid date",IF(A918="","Missing case ID",IF(COUNTIFS($A$9:$A$1008,A918)&gt;1,"Duplicate case ID",IF(C918&gt;TODAY(),"Future incident date",IF(OR(E918="",F918="",G918="",H918="",I918="",J918=""),"Complete required fields",IF(OR(AND(E918&lt;&gt;"",COUNTIFS(Setup!$F$13:$F$212,E918)=0),AND(F918&lt;&gt;"",COUNTIFS(Setup!$G$13:$G$212,F918)=0),AND(G918&lt;&gt;"",COUNTIFS(Setup!$H$13:$H$212,G918)=0),AND(H918&lt;&gt;"",COUNTIFS(Setup!$I$13:$I$212,H918)=0),AND(I918&lt;&gt;"",COUNTIFS(Setup!$J$13:$J$212,I918)=0),AND(J918&lt;&gt;"",COUNTIFS(Setup!$K$13:$K$212,J918)=0),AND(K918&lt;&gt;"",COUNTIFS(Setup!$L$13:$L$212,K918)=0),AND(L918&lt;&gt;"",COUNTIFS(Setup!$M$13:$M$212,L918)=0),AND(M918&lt;&gt;"",COUNTIFS(Setup!$N$13:$N$212,M918)=0),AND(N918&lt;&gt;"",COUNTIFS(Setup!$O$13:$O$212,N918)=0),AND(O918&lt;&gt;"",COUNTIFS(Setup!$P$13:$P$212,O918)=0),AND(P918&lt;&gt;"",COUNTIFS(Setup!$Q$13:$Q$212,P918)=0),AND(V918&lt;&gt;"",COUNTIFS(Setup!$R$13:$R$212,V918)=0),AND(W918&lt;&gt;"",COUNTIFS(Setup!$R$13:$R$212,W918)=0),AND(X918&lt;&gt;"",COUNTIFS(Setup!$S$13:$S$212,X918)=0),AND(Y918&lt;&gt;"",COUNTIFS(Setup!$S$13:$S$212,Y918)=0),AND(Z918&lt;&gt;"",COUNTIFS(Setup!$T$13:$T$212,Z918)=0)),"Use listed categories",IF(J918="Pending","Confirm work-relatedness",IF(COUNTIFS($AI$9:$AI$1008,AI918,$C$9:$C$1008,"&lt;&gt;"&amp;C918)&gt;0,"Event dates disagree",IF(OR(AND(Q918&lt;&gt;"",OR(NOT(ISNUMBER(Q918)),Q918&lt;0)),AND(R918&lt;&gt;"",OR(NOT(ISNUMBER(R918)),R918&lt;0)),AND(S918&lt;&gt;"",OR(NOT(ISNUMBER(S918)),S918&lt;0))),"Check days / cost",IF(AND(I918="Lost time",OR(NOT(ISNUMBER(Q918)),Q918&lt;1)),"Enter lost days",IF(AND(I918="Restricted / modified work",OR(NOT(ISNUMBER(R918)),R918&lt;1)),"Enter restricted days",IF(AND(Z918="Closed",NOT(ISNUMBER(AB918))),"Enter closure date",IF(AND(ISNUMBER(AB918),OR(AB918&lt;C918,AB918&gt;TODAY())),"Check closure date","Ready"))))))))))))))</f>
        <v/>
      </c>
    </row>
    <row r="919" spans="1:37" ht="24.95" customHeight="1">
      <c r="A919" s="17"/>
      <c r="B919" s="17"/>
      <c r="C919" s="18"/>
      <c r="D919" s="19"/>
      <c r="E919" s="20"/>
      <c r="F919" s="20"/>
      <c r="G919" s="20"/>
      <c r="H919" s="20"/>
      <c r="I919" s="20"/>
      <c r="J919" s="20"/>
      <c r="K919" s="20"/>
      <c r="L919" s="20"/>
      <c r="M919" s="20"/>
      <c r="N919" s="20"/>
      <c r="O919" s="20"/>
      <c r="P919" s="20"/>
      <c r="Q919" s="21"/>
      <c r="R919" s="21"/>
      <c r="S919" s="22"/>
      <c r="T919" s="20"/>
      <c r="U919" s="20"/>
      <c r="V919" s="20"/>
      <c r="W919" s="20"/>
      <c r="X919" s="20"/>
      <c r="Y919" s="20"/>
      <c r="Z919" s="20"/>
      <c r="AA919" s="20"/>
      <c r="AB919" s="18"/>
      <c r="AC919" s="20"/>
      <c r="AD919" s="15" t="str">
        <f t="shared" si="84"/>
        <v/>
      </c>
      <c r="AE919" s="16" t="str">
        <f t="shared" si="85"/>
        <v/>
      </c>
      <c r="AF919" s="15" t="str">
        <f t="shared" si="86"/>
        <v/>
      </c>
      <c r="AG919" s="15">
        <f t="shared" si="87"/>
        <v>0</v>
      </c>
      <c r="AH919" s="15">
        <f t="shared" si="88"/>
        <v>0</v>
      </c>
      <c r="AI919" s="15" t="str">
        <f t="shared" si="89"/>
        <v/>
      </c>
      <c r="AJ919" s="15" t="str">
        <f>IF(AI919="","",IF(COUNTIFS($AI$9:AI919,AI919)=1,1,0))</f>
        <v/>
      </c>
      <c r="AK919" s="15" t="str">
        <f ca="1">IF(COUNTA(A919:AC919)=0,"",IF(OR(NOT(ISNUMBER(C919)),C919&lt;1),"Missing / invalid date",IF(A919="","Missing case ID",IF(COUNTIFS($A$9:$A$1008,A919)&gt;1,"Duplicate case ID",IF(C919&gt;TODAY(),"Future incident date",IF(OR(E919="",F919="",G919="",H919="",I919="",J919=""),"Complete required fields",IF(OR(AND(E919&lt;&gt;"",COUNTIFS(Setup!$F$13:$F$212,E919)=0),AND(F919&lt;&gt;"",COUNTIFS(Setup!$G$13:$G$212,F919)=0),AND(G919&lt;&gt;"",COUNTIFS(Setup!$H$13:$H$212,G919)=0),AND(H919&lt;&gt;"",COUNTIFS(Setup!$I$13:$I$212,H919)=0),AND(I919&lt;&gt;"",COUNTIFS(Setup!$J$13:$J$212,I919)=0),AND(J919&lt;&gt;"",COUNTIFS(Setup!$K$13:$K$212,J919)=0),AND(K919&lt;&gt;"",COUNTIFS(Setup!$L$13:$L$212,K919)=0),AND(L919&lt;&gt;"",COUNTIFS(Setup!$M$13:$M$212,L919)=0),AND(M919&lt;&gt;"",COUNTIFS(Setup!$N$13:$N$212,M919)=0),AND(N919&lt;&gt;"",COUNTIFS(Setup!$O$13:$O$212,N919)=0),AND(O919&lt;&gt;"",COUNTIFS(Setup!$P$13:$P$212,O919)=0),AND(P919&lt;&gt;"",COUNTIFS(Setup!$Q$13:$Q$212,P919)=0),AND(V919&lt;&gt;"",COUNTIFS(Setup!$R$13:$R$212,V919)=0),AND(W919&lt;&gt;"",COUNTIFS(Setup!$R$13:$R$212,W919)=0),AND(X919&lt;&gt;"",COUNTIFS(Setup!$S$13:$S$212,X919)=0),AND(Y919&lt;&gt;"",COUNTIFS(Setup!$S$13:$S$212,Y919)=0),AND(Z919&lt;&gt;"",COUNTIFS(Setup!$T$13:$T$212,Z919)=0)),"Use listed categories",IF(J919="Pending","Confirm work-relatedness",IF(COUNTIFS($AI$9:$AI$1008,AI919,$C$9:$C$1008,"&lt;&gt;"&amp;C919)&gt;0,"Event dates disagree",IF(OR(AND(Q919&lt;&gt;"",OR(NOT(ISNUMBER(Q919)),Q919&lt;0)),AND(R919&lt;&gt;"",OR(NOT(ISNUMBER(R919)),R919&lt;0)),AND(S919&lt;&gt;"",OR(NOT(ISNUMBER(S919)),S919&lt;0))),"Check days / cost",IF(AND(I919="Lost time",OR(NOT(ISNUMBER(Q919)),Q919&lt;1)),"Enter lost days",IF(AND(I919="Restricted / modified work",OR(NOT(ISNUMBER(R919)),R919&lt;1)),"Enter restricted days",IF(AND(Z919="Closed",NOT(ISNUMBER(AB919))),"Enter closure date",IF(AND(ISNUMBER(AB919),OR(AB919&lt;C919,AB919&gt;TODAY())),"Check closure date","Ready"))))))))))))))</f>
        <v/>
      </c>
    </row>
    <row r="920" spans="1:37" ht="24.95" customHeight="1">
      <c r="A920" s="23"/>
      <c r="B920" s="23"/>
      <c r="C920" s="24"/>
      <c r="D920" s="25"/>
      <c r="E920" s="26"/>
      <c r="F920" s="26"/>
      <c r="G920" s="26"/>
      <c r="H920" s="26"/>
      <c r="I920" s="26"/>
      <c r="J920" s="26"/>
      <c r="K920" s="26"/>
      <c r="L920" s="26"/>
      <c r="M920" s="26"/>
      <c r="N920" s="26"/>
      <c r="O920" s="26"/>
      <c r="P920" s="26"/>
      <c r="Q920" s="27"/>
      <c r="R920" s="27"/>
      <c r="S920" s="28"/>
      <c r="T920" s="26"/>
      <c r="U920" s="26"/>
      <c r="V920" s="26"/>
      <c r="W920" s="26"/>
      <c r="X920" s="26"/>
      <c r="Y920" s="26"/>
      <c r="Z920" s="26"/>
      <c r="AA920" s="26"/>
      <c r="AB920" s="24"/>
      <c r="AC920" s="26"/>
      <c r="AD920" s="15" t="str">
        <f t="shared" si="84"/>
        <v/>
      </c>
      <c r="AE920" s="16" t="str">
        <f t="shared" si="85"/>
        <v/>
      </c>
      <c r="AF920" s="15" t="str">
        <f t="shared" si="86"/>
        <v/>
      </c>
      <c r="AG920" s="15">
        <f t="shared" si="87"/>
        <v>0</v>
      </c>
      <c r="AH920" s="15">
        <f t="shared" si="88"/>
        <v>0</v>
      </c>
      <c r="AI920" s="15" t="str">
        <f t="shared" si="89"/>
        <v/>
      </c>
      <c r="AJ920" s="15" t="str">
        <f>IF(AI920="","",IF(COUNTIFS($AI$9:AI920,AI920)=1,1,0))</f>
        <v/>
      </c>
      <c r="AK920" s="15" t="str">
        <f ca="1">IF(COUNTA(A920:AC920)=0,"",IF(OR(NOT(ISNUMBER(C920)),C920&lt;1),"Missing / invalid date",IF(A920="","Missing case ID",IF(COUNTIFS($A$9:$A$1008,A920)&gt;1,"Duplicate case ID",IF(C920&gt;TODAY(),"Future incident date",IF(OR(E920="",F920="",G920="",H920="",I920="",J920=""),"Complete required fields",IF(OR(AND(E920&lt;&gt;"",COUNTIFS(Setup!$F$13:$F$212,E920)=0),AND(F920&lt;&gt;"",COUNTIFS(Setup!$G$13:$G$212,F920)=0),AND(G920&lt;&gt;"",COUNTIFS(Setup!$H$13:$H$212,G920)=0),AND(H920&lt;&gt;"",COUNTIFS(Setup!$I$13:$I$212,H920)=0),AND(I920&lt;&gt;"",COUNTIFS(Setup!$J$13:$J$212,I920)=0),AND(J920&lt;&gt;"",COUNTIFS(Setup!$K$13:$K$212,J920)=0),AND(K920&lt;&gt;"",COUNTIFS(Setup!$L$13:$L$212,K920)=0),AND(L920&lt;&gt;"",COUNTIFS(Setup!$M$13:$M$212,L920)=0),AND(M920&lt;&gt;"",COUNTIFS(Setup!$N$13:$N$212,M920)=0),AND(N920&lt;&gt;"",COUNTIFS(Setup!$O$13:$O$212,N920)=0),AND(O920&lt;&gt;"",COUNTIFS(Setup!$P$13:$P$212,O920)=0),AND(P920&lt;&gt;"",COUNTIFS(Setup!$Q$13:$Q$212,P920)=0),AND(V920&lt;&gt;"",COUNTIFS(Setup!$R$13:$R$212,V920)=0),AND(W920&lt;&gt;"",COUNTIFS(Setup!$R$13:$R$212,W920)=0),AND(X920&lt;&gt;"",COUNTIFS(Setup!$S$13:$S$212,X920)=0),AND(Y920&lt;&gt;"",COUNTIFS(Setup!$S$13:$S$212,Y920)=0),AND(Z920&lt;&gt;"",COUNTIFS(Setup!$T$13:$T$212,Z920)=0)),"Use listed categories",IF(J920="Pending","Confirm work-relatedness",IF(COUNTIFS($AI$9:$AI$1008,AI920,$C$9:$C$1008,"&lt;&gt;"&amp;C920)&gt;0,"Event dates disagree",IF(OR(AND(Q920&lt;&gt;"",OR(NOT(ISNUMBER(Q920)),Q920&lt;0)),AND(R920&lt;&gt;"",OR(NOT(ISNUMBER(R920)),R920&lt;0)),AND(S920&lt;&gt;"",OR(NOT(ISNUMBER(S920)),S920&lt;0))),"Check days / cost",IF(AND(I920="Lost time",OR(NOT(ISNUMBER(Q920)),Q920&lt;1)),"Enter lost days",IF(AND(I920="Restricted / modified work",OR(NOT(ISNUMBER(R920)),R920&lt;1)),"Enter restricted days",IF(AND(Z920="Closed",NOT(ISNUMBER(AB920))),"Enter closure date",IF(AND(ISNUMBER(AB920),OR(AB920&lt;C920,AB920&gt;TODAY())),"Check closure date","Ready"))))))))))))))</f>
        <v/>
      </c>
    </row>
    <row r="921" spans="1:37" ht="24.95" customHeight="1">
      <c r="A921" s="17"/>
      <c r="B921" s="17"/>
      <c r="C921" s="18"/>
      <c r="D921" s="19"/>
      <c r="E921" s="20"/>
      <c r="F921" s="20"/>
      <c r="G921" s="20"/>
      <c r="H921" s="20"/>
      <c r="I921" s="20"/>
      <c r="J921" s="20"/>
      <c r="K921" s="20"/>
      <c r="L921" s="20"/>
      <c r="M921" s="20"/>
      <c r="N921" s="20"/>
      <c r="O921" s="20"/>
      <c r="P921" s="20"/>
      <c r="Q921" s="21"/>
      <c r="R921" s="21"/>
      <c r="S921" s="22"/>
      <c r="T921" s="20"/>
      <c r="U921" s="20"/>
      <c r="V921" s="20"/>
      <c r="W921" s="20"/>
      <c r="X921" s="20"/>
      <c r="Y921" s="20"/>
      <c r="Z921" s="20"/>
      <c r="AA921" s="20"/>
      <c r="AB921" s="18"/>
      <c r="AC921" s="20"/>
      <c r="AD921" s="15" t="str">
        <f t="shared" si="84"/>
        <v/>
      </c>
      <c r="AE921" s="16" t="str">
        <f t="shared" si="85"/>
        <v/>
      </c>
      <c r="AF921" s="15" t="str">
        <f t="shared" si="86"/>
        <v/>
      </c>
      <c r="AG921" s="15">
        <f t="shared" si="87"/>
        <v>0</v>
      </c>
      <c r="AH921" s="15">
        <f t="shared" si="88"/>
        <v>0</v>
      </c>
      <c r="AI921" s="15" t="str">
        <f t="shared" si="89"/>
        <v/>
      </c>
      <c r="AJ921" s="15" t="str">
        <f>IF(AI921="","",IF(COUNTIFS($AI$9:AI921,AI921)=1,1,0))</f>
        <v/>
      </c>
      <c r="AK921" s="15" t="str">
        <f ca="1">IF(COUNTA(A921:AC921)=0,"",IF(OR(NOT(ISNUMBER(C921)),C921&lt;1),"Missing / invalid date",IF(A921="","Missing case ID",IF(COUNTIFS($A$9:$A$1008,A921)&gt;1,"Duplicate case ID",IF(C921&gt;TODAY(),"Future incident date",IF(OR(E921="",F921="",G921="",H921="",I921="",J921=""),"Complete required fields",IF(OR(AND(E921&lt;&gt;"",COUNTIFS(Setup!$F$13:$F$212,E921)=0),AND(F921&lt;&gt;"",COUNTIFS(Setup!$G$13:$G$212,F921)=0),AND(G921&lt;&gt;"",COUNTIFS(Setup!$H$13:$H$212,G921)=0),AND(H921&lt;&gt;"",COUNTIFS(Setup!$I$13:$I$212,H921)=0),AND(I921&lt;&gt;"",COUNTIFS(Setup!$J$13:$J$212,I921)=0),AND(J921&lt;&gt;"",COUNTIFS(Setup!$K$13:$K$212,J921)=0),AND(K921&lt;&gt;"",COUNTIFS(Setup!$L$13:$L$212,K921)=0),AND(L921&lt;&gt;"",COUNTIFS(Setup!$M$13:$M$212,L921)=0),AND(M921&lt;&gt;"",COUNTIFS(Setup!$N$13:$N$212,M921)=0),AND(N921&lt;&gt;"",COUNTIFS(Setup!$O$13:$O$212,N921)=0),AND(O921&lt;&gt;"",COUNTIFS(Setup!$P$13:$P$212,O921)=0),AND(P921&lt;&gt;"",COUNTIFS(Setup!$Q$13:$Q$212,P921)=0),AND(V921&lt;&gt;"",COUNTIFS(Setup!$R$13:$R$212,V921)=0),AND(W921&lt;&gt;"",COUNTIFS(Setup!$R$13:$R$212,W921)=0),AND(X921&lt;&gt;"",COUNTIFS(Setup!$S$13:$S$212,X921)=0),AND(Y921&lt;&gt;"",COUNTIFS(Setup!$S$13:$S$212,Y921)=0),AND(Z921&lt;&gt;"",COUNTIFS(Setup!$T$13:$T$212,Z921)=0)),"Use listed categories",IF(J921="Pending","Confirm work-relatedness",IF(COUNTIFS($AI$9:$AI$1008,AI921,$C$9:$C$1008,"&lt;&gt;"&amp;C921)&gt;0,"Event dates disagree",IF(OR(AND(Q921&lt;&gt;"",OR(NOT(ISNUMBER(Q921)),Q921&lt;0)),AND(R921&lt;&gt;"",OR(NOT(ISNUMBER(R921)),R921&lt;0)),AND(S921&lt;&gt;"",OR(NOT(ISNUMBER(S921)),S921&lt;0))),"Check days / cost",IF(AND(I921="Lost time",OR(NOT(ISNUMBER(Q921)),Q921&lt;1)),"Enter lost days",IF(AND(I921="Restricted / modified work",OR(NOT(ISNUMBER(R921)),R921&lt;1)),"Enter restricted days",IF(AND(Z921="Closed",NOT(ISNUMBER(AB921))),"Enter closure date",IF(AND(ISNUMBER(AB921),OR(AB921&lt;C921,AB921&gt;TODAY())),"Check closure date","Ready"))))))))))))))</f>
        <v/>
      </c>
    </row>
    <row r="922" spans="1:37" ht="24.95" customHeight="1">
      <c r="A922" s="23"/>
      <c r="B922" s="23"/>
      <c r="C922" s="24"/>
      <c r="D922" s="25"/>
      <c r="E922" s="26"/>
      <c r="F922" s="26"/>
      <c r="G922" s="26"/>
      <c r="H922" s="26"/>
      <c r="I922" s="26"/>
      <c r="J922" s="26"/>
      <c r="K922" s="26"/>
      <c r="L922" s="26"/>
      <c r="M922" s="26"/>
      <c r="N922" s="26"/>
      <c r="O922" s="26"/>
      <c r="P922" s="26"/>
      <c r="Q922" s="27"/>
      <c r="R922" s="27"/>
      <c r="S922" s="28"/>
      <c r="T922" s="26"/>
      <c r="U922" s="26"/>
      <c r="V922" s="26"/>
      <c r="W922" s="26"/>
      <c r="X922" s="26"/>
      <c r="Y922" s="26"/>
      <c r="Z922" s="26"/>
      <c r="AA922" s="26"/>
      <c r="AB922" s="24"/>
      <c r="AC922" s="26"/>
      <c r="AD922" s="15" t="str">
        <f t="shared" si="84"/>
        <v/>
      </c>
      <c r="AE922" s="16" t="str">
        <f t="shared" si="85"/>
        <v/>
      </c>
      <c r="AF922" s="15" t="str">
        <f t="shared" si="86"/>
        <v/>
      </c>
      <c r="AG922" s="15">
        <f t="shared" si="87"/>
        <v>0</v>
      </c>
      <c r="AH922" s="15">
        <f t="shared" si="88"/>
        <v>0</v>
      </c>
      <c r="AI922" s="15" t="str">
        <f t="shared" si="89"/>
        <v/>
      </c>
      <c r="AJ922" s="15" t="str">
        <f>IF(AI922="","",IF(COUNTIFS($AI$9:AI922,AI922)=1,1,0))</f>
        <v/>
      </c>
      <c r="AK922" s="15" t="str">
        <f ca="1">IF(COUNTA(A922:AC922)=0,"",IF(OR(NOT(ISNUMBER(C922)),C922&lt;1),"Missing / invalid date",IF(A922="","Missing case ID",IF(COUNTIFS($A$9:$A$1008,A922)&gt;1,"Duplicate case ID",IF(C922&gt;TODAY(),"Future incident date",IF(OR(E922="",F922="",G922="",H922="",I922="",J922=""),"Complete required fields",IF(OR(AND(E922&lt;&gt;"",COUNTIFS(Setup!$F$13:$F$212,E922)=0),AND(F922&lt;&gt;"",COUNTIFS(Setup!$G$13:$G$212,F922)=0),AND(G922&lt;&gt;"",COUNTIFS(Setup!$H$13:$H$212,G922)=0),AND(H922&lt;&gt;"",COUNTIFS(Setup!$I$13:$I$212,H922)=0),AND(I922&lt;&gt;"",COUNTIFS(Setup!$J$13:$J$212,I922)=0),AND(J922&lt;&gt;"",COUNTIFS(Setup!$K$13:$K$212,J922)=0),AND(K922&lt;&gt;"",COUNTIFS(Setup!$L$13:$L$212,K922)=0),AND(L922&lt;&gt;"",COUNTIFS(Setup!$M$13:$M$212,L922)=0),AND(M922&lt;&gt;"",COUNTIFS(Setup!$N$13:$N$212,M922)=0),AND(N922&lt;&gt;"",COUNTIFS(Setup!$O$13:$O$212,N922)=0),AND(O922&lt;&gt;"",COUNTIFS(Setup!$P$13:$P$212,O922)=0),AND(P922&lt;&gt;"",COUNTIFS(Setup!$Q$13:$Q$212,P922)=0),AND(V922&lt;&gt;"",COUNTIFS(Setup!$R$13:$R$212,V922)=0),AND(W922&lt;&gt;"",COUNTIFS(Setup!$R$13:$R$212,W922)=0),AND(X922&lt;&gt;"",COUNTIFS(Setup!$S$13:$S$212,X922)=0),AND(Y922&lt;&gt;"",COUNTIFS(Setup!$S$13:$S$212,Y922)=0),AND(Z922&lt;&gt;"",COUNTIFS(Setup!$T$13:$T$212,Z922)=0)),"Use listed categories",IF(J922="Pending","Confirm work-relatedness",IF(COUNTIFS($AI$9:$AI$1008,AI922,$C$9:$C$1008,"&lt;&gt;"&amp;C922)&gt;0,"Event dates disagree",IF(OR(AND(Q922&lt;&gt;"",OR(NOT(ISNUMBER(Q922)),Q922&lt;0)),AND(R922&lt;&gt;"",OR(NOT(ISNUMBER(R922)),R922&lt;0)),AND(S922&lt;&gt;"",OR(NOT(ISNUMBER(S922)),S922&lt;0))),"Check days / cost",IF(AND(I922="Lost time",OR(NOT(ISNUMBER(Q922)),Q922&lt;1)),"Enter lost days",IF(AND(I922="Restricted / modified work",OR(NOT(ISNUMBER(R922)),R922&lt;1)),"Enter restricted days",IF(AND(Z922="Closed",NOT(ISNUMBER(AB922))),"Enter closure date",IF(AND(ISNUMBER(AB922),OR(AB922&lt;C922,AB922&gt;TODAY())),"Check closure date","Ready"))))))))))))))</f>
        <v/>
      </c>
    </row>
    <row r="923" spans="1:37" ht="24.95" customHeight="1">
      <c r="A923" s="17"/>
      <c r="B923" s="17"/>
      <c r="C923" s="18"/>
      <c r="D923" s="19"/>
      <c r="E923" s="20"/>
      <c r="F923" s="20"/>
      <c r="G923" s="20"/>
      <c r="H923" s="20"/>
      <c r="I923" s="20"/>
      <c r="J923" s="20"/>
      <c r="K923" s="20"/>
      <c r="L923" s="20"/>
      <c r="M923" s="20"/>
      <c r="N923" s="20"/>
      <c r="O923" s="20"/>
      <c r="P923" s="20"/>
      <c r="Q923" s="21"/>
      <c r="R923" s="21"/>
      <c r="S923" s="22"/>
      <c r="T923" s="20"/>
      <c r="U923" s="20"/>
      <c r="V923" s="20"/>
      <c r="W923" s="20"/>
      <c r="X923" s="20"/>
      <c r="Y923" s="20"/>
      <c r="Z923" s="20"/>
      <c r="AA923" s="20"/>
      <c r="AB923" s="18"/>
      <c r="AC923" s="20"/>
      <c r="AD923" s="15" t="str">
        <f t="shared" si="84"/>
        <v/>
      </c>
      <c r="AE923" s="16" t="str">
        <f t="shared" si="85"/>
        <v/>
      </c>
      <c r="AF923" s="15" t="str">
        <f t="shared" si="86"/>
        <v/>
      </c>
      <c r="AG923" s="15">
        <f t="shared" si="87"/>
        <v>0</v>
      </c>
      <c r="AH923" s="15">
        <f t="shared" si="88"/>
        <v>0</v>
      </c>
      <c r="AI923" s="15" t="str">
        <f t="shared" si="89"/>
        <v/>
      </c>
      <c r="AJ923" s="15" t="str">
        <f>IF(AI923="","",IF(COUNTIFS($AI$9:AI923,AI923)=1,1,0))</f>
        <v/>
      </c>
      <c r="AK923" s="15" t="str">
        <f ca="1">IF(COUNTA(A923:AC923)=0,"",IF(OR(NOT(ISNUMBER(C923)),C923&lt;1),"Missing / invalid date",IF(A923="","Missing case ID",IF(COUNTIFS($A$9:$A$1008,A923)&gt;1,"Duplicate case ID",IF(C923&gt;TODAY(),"Future incident date",IF(OR(E923="",F923="",G923="",H923="",I923="",J923=""),"Complete required fields",IF(OR(AND(E923&lt;&gt;"",COUNTIFS(Setup!$F$13:$F$212,E923)=0),AND(F923&lt;&gt;"",COUNTIFS(Setup!$G$13:$G$212,F923)=0),AND(G923&lt;&gt;"",COUNTIFS(Setup!$H$13:$H$212,G923)=0),AND(H923&lt;&gt;"",COUNTIFS(Setup!$I$13:$I$212,H923)=0),AND(I923&lt;&gt;"",COUNTIFS(Setup!$J$13:$J$212,I923)=0),AND(J923&lt;&gt;"",COUNTIFS(Setup!$K$13:$K$212,J923)=0),AND(K923&lt;&gt;"",COUNTIFS(Setup!$L$13:$L$212,K923)=0),AND(L923&lt;&gt;"",COUNTIFS(Setup!$M$13:$M$212,L923)=0),AND(M923&lt;&gt;"",COUNTIFS(Setup!$N$13:$N$212,M923)=0),AND(N923&lt;&gt;"",COUNTIFS(Setup!$O$13:$O$212,N923)=0),AND(O923&lt;&gt;"",COUNTIFS(Setup!$P$13:$P$212,O923)=0),AND(P923&lt;&gt;"",COUNTIFS(Setup!$Q$13:$Q$212,P923)=0),AND(V923&lt;&gt;"",COUNTIFS(Setup!$R$13:$R$212,V923)=0),AND(W923&lt;&gt;"",COUNTIFS(Setup!$R$13:$R$212,W923)=0),AND(X923&lt;&gt;"",COUNTIFS(Setup!$S$13:$S$212,X923)=0),AND(Y923&lt;&gt;"",COUNTIFS(Setup!$S$13:$S$212,Y923)=0),AND(Z923&lt;&gt;"",COUNTIFS(Setup!$T$13:$T$212,Z923)=0)),"Use listed categories",IF(J923="Pending","Confirm work-relatedness",IF(COUNTIFS($AI$9:$AI$1008,AI923,$C$9:$C$1008,"&lt;&gt;"&amp;C923)&gt;0,"Event dates disagree",IF(OR(AND(Q923&lt;&gt;"",OR(NOT(ISNUMBER(Q923)),Q923&lt;0)),AND(R923&lt;&gt;"",OR(NOT(ISNUMBER(R923)),R923&lt;0)),AND(S923&lt;&gt;"",OR(NOT(ISNUMBER(S923)),S923&lt;0))),"Check days / cost",IF(AND(I923="Lost time",OR(NOT(ISNUMBER(Q923)),Q923&lt;1)),"Enter lost days",IF(AND(I923="Restricted / modified work",OR(NOT(ISNUMBER(R923)),R923&lt;1)),"Enter restricted days",IF(AND(Z923="Closed",NOT(ISNUMBER(AB923))),"Enter closure date",IF(AND(ISNUMBER(AB923),OR(AB923&lt;C923,AB923&gt;TODAY())),"Check closure date","Ready"))))))))))))))</f>
        <v/>
      </c>
    </row>
    <row r="924" spans="1:37" ht="24.95" customHeight="1">
      <c r="A924" s="23"/>
      <c r="B924" s="23"/>
      <c r="C924" s="24"/>
      <c r="D924" s="25"/>
      <c r="E924" s="26"/>
      <c r="F924" s="26"/>
      <c r="G924" s="26"/>
      <c r="H924" s="26"/>
      <c r="I924" s="26"/>
      <c r="J924" s="26"/>
      <c r="K924" s="26"/>
      <c r="L924" s="26"/>
      <c r="M924" s="26"/>
      <c r="N924" s="26"/>
      <c r="O924" s="26"/>
      <c r="P924" s="26"/>
      <c r="Q924" s="27"/>
      <c r="R924" s="27"/>
      <c r="S924" s="28"/>
      <c r="T924" s="26"/>
      <c r="U924" s="26"/>
      <c r="V924" s="26"/>
      <c r="W924" s="26"/>
      <c r="X924" s="26"/>
      <c r="Y924" s="26"/>
      <c r="Z924" s="26"/>
      <c r="AA924" s="26"/>
      <c r="AB924" s="24"/>
      <c r="AC924" s="26"/>
      <c r="AD924" s="15" t="str">
        <f t="shared" si="84"/>
        <v/>
      </c>
      <c r="AE924" s="16" t="str">
        <f t="shared" si="85"/>
        <v/>
      </c>
      <c r="AF924" s="15" t="str">
        <f t="shared" si="86"/>
        <v/>
      </c>
      <c r="AG924" s="15">
        <f t="shared" si="87"/>
        <v>0</v>
      </c>
      <c r="AH924" s="15">
        <f t="shared" si="88"/>
        <v>0</v>
      </c>
      <c r="AI924" s="15" t="str">
        <f t="shared" si="89"/>
        <v/>
      </c>
      <c r="AJ924" s="15" t="str">
        <f>IF(AI924="","",IF(COUNTIFS($AI$9:AI924,AI924)=1,1,0))</f>
        <v/>
      </c>
      <c r="AK924" s="15" t="str">
        <f ca="1">IF(COUNTA(A924:AC924)=0,"",IF(OR(NOT(ISNUMBER(C924)),C924&lt;1),"Missing / invalid date",IF(A924="","Missing case ID",IF(COUNTIFS($A$9:$A$1008,A924)&gt;1,"Duplicate case ID",IF(C924&gt;TODAY(),"Future incident date",IF(OR(E924="",F924="",G924="",H924="",I924="",J924=""),"Complete required fields",IF(OR(AND(E924&lt;&gt;"",COUNTIFS(Setup!$F$13:$F$212,E924)=0),AND(F924&lt;&gt;"",COUNTIFS(Setup!$G$13:$G$212,F924)=0),AND(G924&lt;&gt;"",COUNTIFS(Setup!$H$13:$H$212,G924)=0),AND(H924&lt;&gt;"",COUNTIFS(Setup!$I$13:$I$212,H924)=0),AND(I924&lt;&gt;"",COUNTIFS(Setup!$J$13:$J$212,I924)=0),AND(J924&lt;&gt;"",COUNTIFS(Setup!$K$13:$K$212,J924)=0),AND(K924&lt;&gt;"",COUNTIFS(Setup!$L$13:$L$212,K924)=0),AND(L924&lt;&gt;"",COUNTIFS(Setup!$M$13:$M$212,L924)=0),AND(M924&lt;&gt;"",COUNTIFS(Setup!$N$13:$N$212,M924)=0),AND(N924&lt;&gt;"",COUNTIFS(Setup!$O$13:$O$212,N924)=0),AND(O924&lt;&gt;"",COUNTIFS(Setup!$P$13:$P$212,O924)=0),AND(P924&lt;&gt;"",COUNTIFS(Setup!$Q$13:$Q$212,P924)=0),AND(V924&lt;&gt;"",COUNTIFS(Setup!$R$13:$R$212,V924)=0),AND(W924&lt;&gt;"",COUNTIFS(Setup!$R$13:$R$212,W924)=0),AND(X924&lt;&gt;"",COUNTIFS(Setup!$S$13:$S$212,X924)=0),AND(Y924&lt;&gt;"",COUNTIFS(Setup!$S$13:$S$212,Y924)=0),AND(Z924&lt;&gt;"",COUNTIFS(Setup!$T$13:$T$212,Z924)=0)),"Use listed categories",IF(J924="Pending","Confirm work-relatedness",IF(COUNTIFS($AI$9:$AI$1008,AI924,$C$9:$C$1008,"&lt;&gt;"&amp;C924)&gt;0,"Event dates disagree",IF(OR(AND(Q924&lt;&gt;"",OR(NOT(ISNUMBER(Q924)),Q924&lt;0)),AND(R924&lt;&gt;"",OR(NOT(ISNUMBER(R924)),R924&lt;0)),AND(S924&lt;&gt;"",OR(NOT(ISNUMBER(S924)),S924&lt;0))),"Check days / cost",IF(AND(I924="Lost time",OR(NOT(ISNUMBER(Q924)),Q924&lt;1)),"Enter lost days",IF(AND(I924="Restricted / modified work",OR(NOT(ISNUMBER(R924)),R924&lt;1)),"Enter restricted days",IF(AND(Z924="Closed",NOT(ISNUMBER(AB924))),"Enter closure date",IF(AND(ISNUMBER(AB924),OR(AB924&lt;C924,AB924&gt;TODAY())),"Check closure date","Ready"))))))))))))))</f>
        <v/>
      </c>
    </row>
    <row r="925" spans="1:37" ht="24.95" customHeight="1">
      <c r="A925" s="17"/>
      <c r="B925" s="17"/>
      <c r="C925" s="18"/>
      <c r="D925" s="19"/>
      <c r="E925" s="20"/>
      <c r="F925" s="20"/>
      <c r="G925" s="20"/>
      <c r="H925" s="20"/>
      <c r="I925" s="20"/>
      <c r="J925" s="20"/>
      <c r="K925" s="20"/>
      <c r="L925" s="20"/>
      <c r="M925" s="20"/>
      <c r="N925" s="20"/>
      <c r="O925" s="20"/>
      <c r="P925" s="20"/>
      <c r="Q925" s="21"/>
      <c r="R925" s="21"/>
      <c r="S925" s="22"/>
      <c r="T925" s="20"/>
      <c r="U925" s="20"/>
      <c r="V925" s="20"/>
      <c r="W925" s="20"/>
      <c r="X925" s="20"/>
      <c r="Y925" s="20"/>
      <c r="Z925" s="20"/>
      <c r="AA925" s="20"/>
      <c r="AB925" s="18"/>
      <c r="AC925" s="20"/>
      <c r="AD925" s="15" t="str">
        <f t="shared" si="84"/>
        <v/>
      </c>
      <c r="AE925" s="16" t="str">
        <f t="shared" si="85"/>
        <v/>
      </c>
      <c r="AF925" s="15" t="str">
        <f t="shared" si="86"/>
        <v/>
      </c>
      <c r="AG925" s="15">
        <f t="shared" si="87"/>
        <v>0</v>
      </c>
      <c r="AH925" s="15">
        <f t="shared" si="88"/>
        <v>0</v>
      </c>
      <c r="AI925" s="15" t="str">
        <f t="shared" si="89"/>
        <v/>
      </c>
      <c r="AJ925" s="15" t="str">
        <f>IF(AI925="","",IF(COUNTIFS($AI$9:AI925,AI925)=1,1,0))</f>
        <v/>
      </c>
      <c r="AK925" s="15" t="str">
        <f ca="1">IF(COUNTA(A925:AC925)=0,"",IF(OR(NOT(ISNUMBER(C925)),C925&lt;1),"Missing / invalid date",IF(A925="","Missing case ID",IF(COUNTIFS($A$9:$A$1008,A925)&gt;1,"Duplicate case ID",IF(C925&gt;TODAY(),"Future incident date",IF(OR(E925="",F925="",G925="",H925="",I925="",J925=""),"Complete required fields",IF(OR(AND(E925&lt;&gt;"",COUNTIFS(Setup!$F$13:$F$212,E925)=0),AND(F925&lt;&gt;"",COUNTIFS(Setup!$G$13:$G$212,F925)=0),AND(G925&lt;&gt;"",COUNTIFS(Setup!$H$13:$H$212,G925)=0),AND(H925&lt;&gt;"",COUNTIFS(Setup!$I$13:$I$212,H925)=0),AND(I925&lt;&gt;"",COUNTIFS(Setup!$J$13:$J$212,I925)=0),AND(J925&lt;&gt;"",COUNTIFS(Setup!$K$13:$K$212,J925)=0),AND(K925&lt;&gt;"",COUNTIFS(Setup!$L$13:$L$212,K925)=0),AND(L925&lt;&gt;"",COUNTIFS(Setup!$M$13:$M$212,L925)=0),AND(M925&lt;&gt;"",COUNTIFS(Setup!$N$13:$N$212,M925)=0),AND(N925&lt;&gt;"",COUNTIFS(Setup!$O$13:$O$212,N925)=0),AND(O925&lt;&gt;"",COUNTIFS(Setup!$P$13:$P$212,O925)=0),AND(P925&lt;&gt;"",COUNTIFS(Setup!$Q$13:$Q$212,P925)=0),AND(V925&lt;&gt;"",COUNTIFS(Setup!$R$13:$R$212,V925)=0),AND(W925&lt;&gt;"",COUNTIFS(Setup!$R$13:$R$212,W925)=0),AND(X925&lt;&gt;"",COUNTIFS(Setup!$S$13:$S$212,X925)=0),AND(Y925&lt;&gt;"",COUNTIFS(Setup!$S$13:$S$212,Y925)=0),AND(Z925&lt;&gt;"",COUNTIFS(Setup!$T$13:$T$212,Z925)=0)),"Use listed categories",IF(J925="Pending","Confirm work-relatedness",IF(COUNTIFS($AI$9:$AI$1008,AI925,$C$9:$C$1008,"&lt;&gt;"&amp;C925)&gt;0,"Event dates disagree",IF(OR(AND(Q925&lt;&gt;"",OR(NOT(ISNUMBER(Q925)),Q925&lt;0)),AND(R925&lt;&gt;"",OR(NOT(ISNUMBER(R925)),R925&lt;0)),AND(S925&lt;&gt;"",OR(NOT(ISNUMBER(S925)),S925&lt;0))),"Check days / cost",IF(AND(I925="Lost time",OR(NOT(ISNUMBER(Q925)),Q925&lt;1)),"Enter lost days",IF(AND(I925="Restricted / modified work",OR(NOT(ISNUMBER(R925)),R925&lt;1)),"Enter restricted days",IF(AND(Z925="Closed",NOT(ISNUMBER(AB925))),"Enter closure date",IF(AND(ISNUMBER(AB925),OR(AB925&lt;C925,AB925&gt;TODAY())),"Check closure date","Ready"))))))))))))))</f>
        <v/>
      </c>
    </row>
    <row r="926" spans="1:37" ht="24.95" customHeight="1">
      <c r="A926" s="23"/>
      <c r="B926" s="23"/>
      <c r="C926" s="24"/>
      <c r="D926" s="25"/>
      <c r="E926" s="26"/>
      <c r="F926" s="26"/>
      <c r="G926" s="26"/>
      <c r="H926" s="26"/>
      <c r="I926" s="26"/>
      <c r="J926" s="26"/>
      <c r="K926" s="26"/>
      <c r="L926" s="26"/>
      <c r="M926" s="26"/>
      <c r="N926" s="26"/>
      <c r="O926" s="26"/>
      <c r="P926" s="26"/>
      <c r="Q926" s="27"/>
      <c r="R926" s="27"/>
      <c r="S926" s="28"/>
      <c r="T926" s="26"/>
      <c r="U926" s="26"/>
      <c r="V926" s="26"/>
      <c r="W926" s="26"/>
      <c r="X926" s="26"/>
      <c r="Y926" s="26"/>
      <c r="Z926" s="26"/>
      <c r="AA926" s="26"/>
      <c r="AB926" s="24"/>
      <c r="AC926" s="26"/>
      <c r="AD926" s="15" t="str">
        <f t="shared" si="84"/>
        <v/>
      </c>
      <c r="AE926" s="16" t="str">
        <f t="shared" si="85"/>
        <v/>
      </c>
      <c r="AF926" s="15" t="str">
        <f t="shared" si="86"/>
        <v/>
      </c>
      <c r="AG926" s="15">
        <f t="shared" si="87"/>
        <v>0</v>
      </c>
      <c r="AH926" s="15">
        <f t="shared" si="88"/>
        <v>0</v>
      </c>
      <c r="AI926" s="15" t="str">
        <f t="shared" si="89"/>
        <v/>
      </c>
      <c r="AJ926" s="15" t="str">
        <f>IF(AI926="","",IF(COUNTIFS($AI$9:AI926,AI926)=1,1,0))</f>
        <v/>
      </c>
      <c r="AK926" s="15" t="str">
        <f ca="1">IF(COUNTA(A926:AC926)=0,"",IF(OR(NOT(ISNUMBER(C926)),C926&lt;1),"Missing / invalid date",IF(A926="","Missing case ID",IF(COUNTIFS($A$9:$A$1008,A926)&gt;1,"Duplicate case ID",IF(C926&gt;TODAY(),"Future incident date",IF(OR(E926="",F926="",G926="",H926="",I926="",J926=""),"Complete required fields",IF(OR(AND(E926&lt;&gt;"",COUNTIFS(Setup!$F$13:$F$212,E926)=0),AND(F926&lt;&gt;"",COUNTIFS(Setup!$G$13:$G$212,F926)=0),AND(G926&lt;&gt;"",COUNTIFS(Setup!$H$13:$H$212,G926)=0),AND(H926&lt;&gt;"",COUNTIFS(Setup!$I$13:$I$212,H926)=0),AND(I926&lt;&gt;"",COUNTIFS(Setup!$J$13:$J$212,I926)=0),AND(J926&lt;&gt;"",COUNTIFS(Setup!$K$13:$K$212,J926)=0),AND(K926&lt;&gt;"",COUNTIFS(Setup!$L$13:$L$212,K926)=0),AND(L926&lt;&gt;"",COUNTIFS(Setup!$M$13:$M$212,L926)=0),AND(M926&lt;&gt;"",COUNTIFS(Setup!$N$13:$N$212,M926)=0),AND(N926&lt;&gt;"",COUNTIFS(Setup!$O$13:$O$212,N926)=0),AND(O926&lt;&gt;"",COUNTIFS(Setup!$P$13:$P$212,O926)=0),AND(P926&lt;&gt;"",COUNTIFS(Setup!$Q$13:$Q$212,P926)=0),AND(V926&lt;&gt;"",COUNTIFS(Setup!$R$13:$R$212,V926)=0),AND(W926&lt;&gt;"",COUNTIFS(Setup!$R$13:$R$212,W926)=0),AND(X926&lt;&gt;"",COUNTIFS(Setup!$S$13:$S$212,X926)=0),AND(Y926&lt;&gt;"",COUNTIFS(Setup!$S$13:$S$212,Y926)=0),AND(Z926&lt;&gt;"",COUNTIFS(Setup!$T$13:$T$212,Z926)=0)),"Use listed categories",IF(J926="Pending","Confirm work-relatedness",IF(COUNTIFS($AI$9:$AI$1008,AI926,$C$9:$C$1008,"&lt;&gt;"&amp;C926)&gt;0,"Event dates disagree",IF(OR(AND(Q926&lt;&gt;"",OR(NOT(ISNUMBER(Q926)),Q926&lt;0)),AND(R926&lt;&gt;"",OR(NOT(ISNUMBER(R926)),R926&lt;0)),AND(S926&lt;&gt;"",OR(NOT(ISNUMBER(S926)),S926&lt;0))),"Check days / cost",IF(AND(I926="Lost time",OR(NOT(ISNUMBER(Q926)),Q926&lt;1)),"Enter lost days",IF(AND(I926="Restricted / modified work",OR(NOT(ISNUMBER(R926)),R926&lt;1)),"Enter restricted days",IF(AND(Z926="Closed",NOT(ISNUMBER(AB926))),"Enter closure date",IF(AND(ISNUMBER(AB926),OR(AB926&lt;C926,AB926&gt;TODAY())),"Check closure date","Ready"))))))))))))))</f>
        <v/>
      </c>
    </row>
    <row r="927" spans="1:37" ht="24.95" customHeight="1">
      <c r="A927" s="17"/>
      <c r="B927" s="17"/>
      <c r="C927" s="18"/>
      <c r="D927" s="19"/>
      <c r="E927" s="20"/>
      <c r="F927" s="20"/>
      <c r="G927" s="20"/>
      <c r="H927" s="20"/>
      <c r="I927" s="20"/>
      <c r="J927" s="20"/>
      <c r="K927" s="20"/>
      <c r="L927" s="20"/>
      <c r="M927" s="20"/>
      <c r="N927" s="20"/>
      <c r="O927" s="20"/>
      <c r="P927" s="20"/>
      <c r="Q927" s="21"/>
      <c r="R927" s="21"/>
      <c r="S927" s="22"/>
      <c r="T927" s="20"/>
      <c r="U927" s="20"/>
      <c r="V927" s="20"/>
      <c r="W927" s="20"/>
      <c r="X927" s="20"/>
      <c r="Y927" s="20"/>
      <c r="Z927" s="20"/>
      <c r="AA927" s="20"/>
      <c r="AB927" s="18"/>
      <c r="AC927" s="20"/>
      <c r="AD927" s="15" t="str">
        <f t="shared" si="84"/>
        <v/>
      </c>
      <c r="AE927" s="16" t="str">
        <f t="shared" si="85"/>
        <v/>
      </c>
      <c r="AF927" s="15" t="str">
        <f t="shared" si="86"/>
        <v/>
      </c>
      <c r="AG927" s="15">
        <f t="shared" si="87"/>
        <v>0</v>
      </c>
      <c r="AH927" s="15">
        <f t="shared" si="88"/>
        <v>0</v>
      </c>
      <c r="AI927" s="15" t="str">
        <f t="shared" si="89"/>
        <v/>
      </c>
      <c r="AJ927" s="15" t="str">
        <f>IF(AI927="","",IF(COUNTIFS($AI$9:AI927,AI927)=1,1,0))</f>
        <v/>
      </c>
      <c r="AK927" s="15" t="str">
        <f ca="1">IF(COUNTA(A927:AC927)=0,"",IF(OR(NOT(ISNUMBER(C927)),C927&lt;1),"Missing / invalid date",IF(A927="","Missing case ID",IF(COUNTIFS($A$9:$A$1008,A927)&gt;1,"Duplicate case ID",IF(C927&gt;TODAY(),"Future incident date",IF(OR(E927="",F927="",G927="",H927="",I927="",J927=""),"Complete required fields",IF(OR(AND(E927&lt;&gt;"",COUNTIFS(Setup!$F$13:$F$212,E927)=0),AND(F927&lt;&gt;"",COUNTIFS(Setup!$G$13:$G$212,F927)=0),AND(G927&lt;&gt;"",COUNTIFS(Setup!$H$13:$H$212,G927)=0),AND(H927&lt;&gt;"",COUNTIFS(Setup!$I$13:$I$212,H927)=0),AND(I927&lt;&gt;"",COUNTIFS(Setup!$J$13:$J$212,I927)=0),AND(J927&lt;&gt;"",COUNTIFS(Setup!$K$13:$K$212,J927)=0),AND(K927&lt;&gt;"",COUNTIFS(Setup!$L$13:$L$212,K927)=0),AND(L927&lt;&gt;"",COUNTIFS(Setup!$M$13:$M$212,L927)=0),AND(M927&lt;&gt;"",COUNTIFS(Setup!$N$13:$N$212,M927)=0),AND(N927&lt;&gt;"",COUNTIFS(Setup!$O$13:$O$212,N927)=0),AND(O927&lt;&gt;"",COUNTIFS(Setup!$P$13:$P$212,O927)=0),AND(P927&lt;&gt;"",COUNTIFS(Setup!$Q$13:$Q$212,P927)=0),AND(V927&lt;&gt;"",COUNTIFS(Setup!$R$13:$R$212,V927)=0),AND(W927&lt;&gt;"",COUNTIFS(Setup!$R$13:$R$212,W927)=0),AND(X927&lt;&gt;"",COUNTIFS(Setup!$S$13:$S$212,X927)=0),AND(Y927&lt;&gt;"",COUNTIFS(Setup!$S$13:$S$212,Y927)=0),AND(Z927&lt;&gt;"",COUNTIFS(Setup!$T$13:$T$212,Z927)=0)),"Use listed categories",IF(J927="Pending","Confirm work-relatedness",IF(COUNTIFS($AI$9:$AI$1008,AI927,$C$9:$C$1008,"&lt;&gt;"&amp;C927)&gt;0,"Event dates disagree",IF(OR(AND(Q927&lt;&gt;"",OR(NOT(ISNUMBER(Q927)),Q927&lt;0)),AND(R927&lt;&gt;"",OR(NOT(ISNUMBER(R927)),R927&lt;0)),AND(S927&lt;&gt;"",OR(NOT(ISNUMBER(S927)),S927&lt;0))),"Check days / cost",IF(AND(I927="Lost time",OR(NOT(ISNUMBER(Q927)),Q927&lt;1)),"Enter lost days",IF(AND(I927="Restricted / modified work",OR(NOT(ISNUMBER(R927)),R927&lt;1)),"Enter restricted days",IF(AND(Z927="Closed",NOT(ISNUMBER(AB927))),"Enter closure date",IF(AND(ISNUMBER(AB927),OR(AB927&lt;C927,AB927&gt;TODAY())),"Check closure date","Ready"))))))))))))))</f>
        <v/>
      </c>
    </row>
    <row r="928" spans="1:37" ht="24.95" customHeight="1">
      <c r="A928" s="23"/>
      <c r="B928" s="23"/>
      <c r="C928" s="24"/>
      <c r="D928" s="25"/>
      <c r="E928" s="26"/>
      <c r="F928" s="26"/>
      <c r="G928" s="26"/>
      <c r="H928" s="26"/>
      <c r="I928" s="26"/>
      <c r="J928" s="26"/>
      <c r="K928" s="26"/>
      <c r="L928" s="26"/>
      <c r="M928" s="26"/>
      <c r="N928" s="26"/>
      <c r="O928" s="26"/>
      <c r="P928" s="26"/>
      <c r="Q928" s="27"/>
      <c r="R928" s="27"/>
      <c r="S928" s="28"/>
      <c r="T928" s="26"/>
      <c r="U928" s="26"/>
      <c r="V928" s="26"/>
      <c r="W928" s="26"/>
      <c r="X928" s="26"/>
      <c r="Y928" s="26"/>
      <c r="Z928" s="26"/>
      <c r="AA928" s="26"/>
      <c r="AB928" s="24"/>
      <c r="AC928" s="26"/>
      <c r="AD928" s="15" t="str">
        <f t="shared" si="84"/>
        <v/>
      </c>
      <c r="AE928" s="16" t="str">
        <f t="shared" si="85"/>
        <v/>
      </c>
      <c r="AF928" s="15" t="str">
        <f t="shared" si="86"/>
        <v/>
      </c>
      <c r="AG928" s="15">
        <f t="shared" si="87"/>
        <v>0</v>
      </c>
      <c r="AH928" s="15">
        <f t="shared" si="88"/>
        <v>0</v>
      </c>
      <c r="AI928" s="15" t="str">
        <f t="shared" si="89"/>
        <v/>
      </c>
      <c r="AJ928" s="15" t="str">
        <f>IF(AI928="","",IF(COUNTIFS($AI$9:AI928,AI928)=1,1,0))</f>
        <v/>
      </c>
      <c r="AK928" s="15" t="str">
        <f ca="1">IF(COUNTA(A928:AC928)=0,"",IF(OR(NOT(ISNUMBER(C928)),C928&lt;1),"Missing / invalid date",IF(A928="","Missing case ID",IF(COUNTIFS($A$9:$A$1008,A928)&gt;1,"Duplicate case ID",IF(C928&gt;TODAY(),"Future incident date",IF(OR(E928="",F928="",G928="",H928="",I928="",J928=""),"Complete required fields",IF(OR(AND(E928&lt;&gt;"",COUNTIFS(Setup!$F$13:$F$212,E928)=0),AND(F928&lt;&gt;"",COUNTIFS(Setup!$G$13:$G$212,F928)=0),AND(G928&lt;&gt;"",COUNTIFS(Setup!$H$13:$H$212,G928)=0),AND(H928&lt;&gt;"",COUNTIFS(Setup!$I$13:$I$212,H928)=0),AND(I928&lt;&gt;"",COUNTIFS(Setup!$J$13:$J$212,I928)=0),AND(J928&lt;&gt;"",COUNTIFS(Setup!$K$13:$K$212,J928)=0),AND(K928&lt;&gt;"",COUNTIFS(Setup!$L$13:$L$212,K928)=0),AND(L928&lt;&gt;"",COUNTIFS(Setup!$M$13:$M$212,L928)=0),AND(M928&lt;&gt;"",COUNTIFS(Setup!$N$13:$N$212,M928)=0),AND(N928&lt;&gt;"",COUNTIFS(Setup!$O$13:$O$212,N928)=0),AND(O928&lt;&gt;"",COUNTIFS(Setup!$P$13:$P$212,O928)=0),AND(P928&lt;&gt;"",COUNTIFS(Setup!$Q$13:$Q$212,P928)=0),AND(V928&lt;&gt;"",COUNTIFS(Setup!$R$13:$R$212,V928)=0),AND(W928&lt;&gt;"",COUNTIFS(Setup!$R$13:$R$212,W928)=0),AND(X928&lt;&gt;"",COUNTIFS(Setup!$S$13:$S$212,X928)=0),AND(Y928&lt;&gt;"",COUNTIFS(Setup!$S$13:$S$212,Y928)=0),AND(Z928&lt;&gt;"",COUNTIFS(Setup!$T$13:$T$212,Z928)=0)),"Use listed categories",IF(J928="Pending","Confirm work-relatedness",IF(COUNTIFS($AI$9:$AI$1008,AI928,$C$9:$C$1008,"&lt;&gt;"&amp;C928)&gt;0,"Event dates disagree",IF(OR(AND(Q928&lt;&gt;"",OR(NOT(ISNUMBER(Q928)),Q928&lt;0)),AND(R928&lt;&gt;"",OR(NOT(ISNUMBER(R928)),R928&lt;0)),AND(S928&lt;&gt;"",OR(NOT(ISNUMBER(S928)),S928&lt;0))),"Check days / cost",IF(AND(I928="Lost time",OR(NOT(ISNUMBER(Q928)),Q928&lt;1)),"Enter lost days",IF(AND(I928="Restricted / modified work",OR(NOT(ISNUMBER(R928)),R928&lt;1)),"Enter restricted days",IF(AND(Z928="Closed",NOT(ISNUMBER(AB928))),"Enter closure date",IF(AND(ISNUMBER(AB928),OR(AB928&lt;C928,AB928&gt;TODAY())),"Check closure date","Ready"))))))))))))))</f>
        <v/>
      </c>
    </row>
    <row r="929" spans="1:37" ht="24.95" customHeight="1">
      <c r="A929" s="17"/>
      <c r="B929" s="17"/>
      <c r="C929" s="18"/>
      <c r="D929" s="19"/>
      <c r="E929" s="20"/>
      <c r="F929" s="20"/>
      <c r="G929" s="20"/>
      <c r="H929" s="20"/>
      <c r="I929" s="20"/>
      <c r="J929" s="20"/>
      <c r="K929" s="20"/>
      <c r="L929" s="20"/>
      <c r="M929" s="20"/>
      <c r="N929" s="20"/>
      <c r="O929" s="20"/>
      <c r="P929" s="20"/>
      <c r="Q929" s="21"/>
      <c r="R929" s="21"/>
      <c r="S929" s="22"/>
      <c r="T929" s="20"/>
      <c r="U929" s="20"/>
      <c r="V929" s="20"/>
      <c r="W929" s="20"/>
      <c r="X929" s="20"/>
      <c r="Y929" s="20"/>
      <c r="Z929" s="20"/>
      <c r="AA929" s="20"/>
      <c r="AB929" s="18"/>
      <c r="AC929" s="20"/>
      <c r="AD929" s="15" t="str">
        <f t="shared" si="84"/>
        <v/>
      </c>
      <c r="AE929" s="16" t="str">
        <f t="shared" si="85"/>
        <v/>
      </c>
      <c r="AF929" s="15" t="str">
        <f t="shared" si="86"/>
        <v/>
      </c>
      <c r="AG929" s="15">
        <f t="shared" si="87"/>
        <v>0</v>
      </c>
      <c r="AH929" s="15">
        <f t="shared" si="88"/>
        <v>0</v>
      </c>
      <c r="AI929" s="15" t="str">
        <f t="shared" si="89"/>
        <v/>
      </c>
      <c r="AJ929" s="15" t="str">
        <f>IF(AI929="","",IF(COUNTIFS($AI$9:AI929,AI929)=1,1,0))</f>
        <v/>
      </c>
      <c r="AK929" s="15" t="str">
        <f ca="1">IF(COUNTA(A929:AC929)=0,"",IF(OR(NOT(ISNUMBER(C929)),C929&lt;1),"Missing / invalid date",IF(A929="","Missing case ID",IF(COUNTIFS($A$9:$A$1008,A929)&gt;1,"Duplicate case ID",IF(C929&gt;TODAY(),"Future incident date",IF(OR(E929="",F929="",G929="",H929="",I929="",J929=""),"Complete required fields",IF(OR(AND(E929&lt;&gt;"",COUNTIFS(Setup!$F$13:$F$212,E929)=0),AND(F929&lt;&gt;"",COUNTIFS(Setup!$G$13:$G$212,F929)=0),AND(G929&lt;&gt;"",COUNTIFS(Setup!$H$13:$H$212,G929)=0),AND(H929&lt;&gt;"",COUNTIFS(Setup!$I$13:$I$212,H929)=0),AND(I929&lt;&gt;"",COUNTIFS(Setup!$J$13:$J$212,I929)=0),AND(J929&lt;&gt;"",COUNTIFS(Setup!$K$13:$K$212,J929)=0),AND(K929&lt;&gt;"",COUNTIFS(Setup!$L$13:$L$212,K929)=0),AND(L929&lt;&gt;"",COUNTIFS(Setup!$M$13:$M$212,L929)=0),AND(M929&lt;&gt;"",COUNTIFS(Setup!$N$13:$N$212,M929)=0),AND(N929&lt;&gt;"",COUNTIFS(Setup!$O$13:$O$212,N929)=0),AND(O929&lt;&gt;"",COUNTIFS(Setup!$P$13:$P$212,O929)=0),AND(P929&lt;&gt;"",COUNTIFS(Setup!$Q$13:$Q$212,P929)=0),AND(V929&lt;&gt;"",COUNTIFS(Setup!$R$13:$R$212,V929)=0),AND(W929&lt;&gt;"",COUNTIFS(Setup!$R$13:$R$212,W929)=0),AND(X929&lt;&gt;"",COUNTIFS(Setup!$S$13:$S$212,X929)=0),AND(Y929&lt;&gt;"",COUNTIFS(Setup!$S$13:$S$212,Y929)=0),AND(Z929&lt;&gt;"",COUNTIFS(Setup!$T$13:$T$212,Z929)=0)),"Use listed categories",IF(J929="Pending","Confirm work-relatedness",IF(COUNTIFS($AI$9:$AI$1008,AI929,$C$9:$C$1008,"&lt;&gt;"&amp;C929)&gt;0,"Event dates disagree",IF(OR(AND(Q929&lt;&gt;"",OR(NOT(ISNUMBER(Q929)),Q929&lt;0)),AND(R929&lt;&gt;"",OR(NOT(ISNUMBER(R929)),R929&lt;0)),AND(S929&lt;&gt;"",OR(NOT(ISNUMBER(S929)),S929&lt;0))),"Check days / cost",IF(AND(I929="Lost time",OR(NOT(ISNUMBER(Q929)),Q929&lt;1)),"Enter lost days",IF(AND(I929="Restricted / modified work",OR(NOT(ISNUMBER(R929)),R929&lt;1)),"Enter restricted days",IF(AND(Z929="Closed",NOT(ISNUMBER(AB929))),"Enter closure date",IF(AND(ISNUMBER(AB929),OR(AB929&lt;C929,AB929&gt;TODAY())),"Check closure date","Ready"))))))))))))))</f>
        <v/>
      </c>
    </row>
    <row r="930" spans="1:37" ht="24.95" customHeight="1">
      <c r="A930" s="23"/>
      <c r="B930" s="23"/>
      <c r="C930" s="24"/>
      <c r="D930" s="25"/>
      <c r="E930" s="26"/>
      <c r="F930" s="26"/>
      <c r="G930" s="26"/>
      <c r="H930" s="26"/>
      <c r="I930" s="26"/>
      <c r="J930" s="26"/>
      <c r="K930" s="26"/>
      <c r="L930" s="26"/>
      <c r="M930" s="26"/>
      <c r="N930" s="26"/>
      <c r="O930" s="26"/>
      <c r="P930" s="26"/>
      <c r="Q930" s="27"/>
      <c r="R930" s="27"/>
      <c r="S930" s="28"/>
      <c r="T930" s="26"/>
      <c r="U930" s="26"/>
      <c r="V930" s="26"/>
      <c r="W930" s="26"/>
      <c r="X930" s="26"/>
      <c r="Y930" s="26"/>
      <c r="Z930" s="26"/>
      <c r="AA930" s="26"/>
      <c r="AB930" s="24"/>
      <c r="AC930" s="26"/>
      <c r="AD930" s="15" t="str">
        <f t="shared" si="84"/>
        <v/>
      </c>
      <c r="AE930" s="16" t="str">
        <f t="shared" si="85"/>
        <v/>
      </c>
      <c r="AF930" s="15" t="str">
        <f t="shared" si="86"/>
        <v/>
      </c>
      <c r="AG930" s="15">
        <f t="shared" si="87"/>
        <v>0</v>
      </c>
      <c r="AH930" s="15">
        <f t="shared" si="88"/>
        <v>0</v>
      </c>
      <c r="AI930" s="15" t="str">
        <f t="shared" si="89"/>
        <v/>
      </c>
      <c r="AJ930" s="15" t="str">
        <f>IF(AI930="","",IF(COUNTIFS($AI$9:AI930,AI930)=1,1,0))</f>
        <v/>
      </c>
      <c r="AK930" s="15" t="str">
        <f ca="1">IF(COUNTA(A930:AC930)=0,"",IF(OR(NOT(ISNUMBER(C930)),C930&lt;1),"Missing / invalid date",IF(A930="","Missing case ID",IF(COUNTIFS($A$9:$A$1008,A930)&gt;1,"Duplicate case ID",IF(C930&gt;TODAY(),"Future incident date",IF(OR(E930="",F930="",G930="",H930="",I930="",J930=""),"Complete required fields",IF(OR(AND(E930&lt;&gt;"",COUNTIFS(Setup!$F$13:$F$212,E930)=0),AND(F930&lt;&gt;"",COUNTIFS(Setup!$G$13:$G$212,F930)=0),AND(G930&lt;&gt;"",COUNTIFS(Setup!$H$13:$H$212,G930)=0),AND(H930&lt;&gt;"",COUNTIFS(Setup!$I$13:$I$212,H930)=0),AND(I930&lt;&gt;"",COUNTIFS(Setup!$J$13:$J$212,I930)=0),AND(J930&lt;&gt;"",COUNTIFS(Setup!$K$13:$K$212,J930)=0),AND(K930&lt;&gt;"",COUNTIFS(Setup!$L$13:$L$212,K930)=0),AND(L930&lt;&gt;"",COUNTIFS(Setup!$M$13:$M$212,L930)=0),AND(M930&lt;&gt;"",COUNTIFS(Setup!$N$13:$N$212,M930)=0),AND(N930&lt;&gt;"",COUNTIFS(Setup!$O$13:$O$212,N930)=0),AND(O930&lt;&gt;"",COUNTIFS(Setup!$P$13:$P$212,O930)=0),AND(P930&lt;&gt;"",COUNTIFS(Setup!$Q$13:$Q$212,P930)=0),AND(V930&lt;&gt;"",COUNTIFS(Setup!$R$13:$R$212,V930)=0),AND(W930&lt;&gt;"",COUNTIFS(Setup!$R$13:$R$212,W930)=0),AND(X930&lt;&gt;"",COUNTIFS(Setup!$S$13:$S$212,X930)=0),AND(Y930&lt;&gt;"",COUNTIFS(Setup!$S$13:$S$212,Y930)=0),AND(Z930&lt;&gt;"",COUNTIFS(Setup!$T$13:$T$212,Z930)=0)),"Use listed categories",IF(J930="Pending","Confirm work-relatedness",IF(COUNTIFS($AI$9:$AI$1008,AI930,$C$9:$C$1008,"&lt;&gt;"&amp;C930)&gt;0,"Event dates disagree",IF(OR(AND(Q930&lt;&gt;"",OR(NOT(ISNUMBER(Q930)),Q930&lt;0)),AND(R930&lt;&gt;"",OR(NOT(ISNUMBER(R930)),R930&lt;0)),AND(S930&lt;&gt;"",OR(NOT(ISNUMBER(S930)),S930&lt;0))),"Check days / cost",IF(AND(I930="Lost time",OR(NOT(ISNUMBER(Q930)),Q930&lt;1)),"Enter lost days",IF(AND(I930="Restricted / modified work",OR(NOT(ISNUMBER(R930)),R930&lt;1)),"Enter restricted days",IF(AND(Z930="Closed",NOT(ISNUMBER(AB930))),"Enter closure date",IF(AND(ISNUMBER(AB930),OR(AB930&lt;C930,AB930&gt;TODAY())),"Check closure date","Ready"))))))))))))))</f>
        <v/>
      </c>
    </row>
    <row r="931" spans="1:37" ht="24.95" customHeight="1">
      <c r="A931" s="17"/>
      <c r="B931" s="17"/>
      <c r="C931" s="18"/>
      <c r="D931" s="19"/>
      <c r="E931" s="20"/>
      <c r="F931" s="20"/>
      <c r="G931" s="20"/>
      <c r="H931" s="20"/>
      <c r="I931" s="20"/>
      <c r="J931" s="20"/>
      <c r="K931" s="20"/>
      <c r="L931" s="20"/>
      <c r="M931" s="20"/>
      <c r="N931" s="20"/>
      <c r="O931" s="20"/>
      <c r="P931" s="20"/>
      <c r="Q931" s="21"/>
      <c r="R931" s="21"/>
      <c r="S931" s="22"/>
      <c r="T931" s="20"/>
      <c r="U931" s="20"/>
      <c r="V931" s="20"/>
      <c r="W931" s="20"/>
      <c r="X931" s="20"/>
      <c r="Y931" s="20"/>
      <c r="Z931" s="20"/>
      <c r="AA931" s="20"/>
      <c r="AB931" s="18"/>
      <c r="AC931" s="20"/>
      <c r="AD931" s="15" t="str">
        <f t="shared" si="84"/>
        <v/>
      </c>
      <c r="AE931" s="16" t="str">
        <f t="shared" si="85"/>
        <v/>
      </c>
      <c r="AF931" s="15" t="str">
        <f t="shared" si="86"/>
        <v/>
      </c>
      <c r="AG931" s="15">
        <f t="shared" si="87"/>
        <v>0</v>
      </c>
      <c r="AH931" s="15">
        <f t="shared" si="88"/>
        <v>0</v>
      </c>
      <c r="AI931" s="15" t="str">
        <f t="shared" si="89"/>
        <v/>
      </c>
      <c r="AJ931" s="15" t="str">
        <f>IF(AI931="","",IF(COUNTIFS($AI$9:AI931,AI931)=1,1,0))</f>
        <v/>
      </c>
      <c r="AK931" s="15" t="str">
        <f ca="1">IF(COUNTA(A931:AC931)=0,"",IF(OR(NOT(ISNUMBER(C931)),C931&lt;1),"Missing / invalid date",IF(A931="","Missing case ID",IF(COUNTIFS($A$9:$A$1008,A931)&gt;1,"Duplicate case ID",IF(C931&gt;TODAY(),"Future incident date",IF(OR(E931="",F931="",G931="",H931="",I931="",J931=""),"Complete required fields",IF(OR(AND(E931&lt;&gt;"",COUNTIFS(Setup!$F$13:$F$212,E931)=0),AND(F931&lt;&gt;"",COUNTIFS(Setup!$G$13:$G$212,F931)=0),AND(G931&lt;&gt;"",COUNTIFS(Setup!$H$13:$H$212,G931)=0),AND(H931&lt;&gt;"",COUNTIFS(Setup!$I$13:$I$212,H931)=0),AND(I931&lt;&gt;"",COUNTIFS(Setup!$J$13:$J$212,I931)=0),AND(J931&lt;&gt;"",COUNTIFS(Setup!$K$13:$K$212,J931)=0),AND(K931&lt;&gt;"",COUNTIFS(Setup!$L$13:$L$212,K931)=0),AND(L931&lt;&gt;"",COUNTIFS(Setup!$M$13:$M$212,L931)=0),AND(M931&lt;&gt;"",COUNTIFS(Setup!$N$13:$N$212,M931)=0),AND(N931&lt;&gt;"",COUNTIFS(Setup!$O$13:$O$212,N931)=0),AND(O931&lt;&gt;"",COUNTIFS(Setup!$P$13:$P$212,O931)=0),AND(P931&lt;&gt;"",COUNTIFS(Setup!$Q$13:$Q$212,P931)=0),AND(V931&lt;&gt;"",COUNTIFS(Setup!$R$13:$R$212,V931)=0),AND(W931&lt;&gt;"",COUNTIFS(Setup!$R$13:$R$212,W931)=0),AND(X931&lt;&gt;"",COUNTIFS(Setup!$S$13:$S$212,X931)=0),AND(Y931&lt;&gt;"",COUNTIFS(Setup!$S$13:$S$212,Y931)=0),AND(Z931&lt;&gt;"",COUNTIFS(Setup!$T$13:$T$212,Z931)=0)),"Use listed categories",IF(J931="Pending","Confirm work-relatedness",IF(COUNTIFS($AI$9:$AI$1008,AI931,$C$9:$C$1008,"&lt;&gt;"&amp;C931)&gt;0,"Event dates disagree",IF(OR(AND(Q931&lt;&gt;"",OR(NOT(ISNUMBER(Q931)),Q931&lt;0)),AND(R931&lt;&gt;"",OR(NOT(ISNUMBER(R931)),R931&lt;0)),AND(S931&lt;&gt;"",OR(NOT(ISNUMBER(S931)),S931&lt;0))),"Check days / cost",IF(AND(I931="Lost time",OR(NOT(ISNUMBER(Q931)),Q931&lt;1)),"Enter lost days",IF(AND(I931="Restricted / modified work",OR(NOT(ISNUMBER(R931)),R931&lt;1)),"Enter restricted days",IF(AND(Z931="Closed",NOT(ISNUMBER(AB931))),"Enter closure date",IF(AND(ISNUMBER(AB931),OR(AB931&lt;C931,AB931&gt;TODAY())),"Check closure date","Ready"))))))))))))))</f>
        <v/>
      </c>
    </row>
    <row r="932" spans="1:37" ht="24.95" customHeight="1">
      <c r="A932" s="23"/>
      <c r="B932" s="23"/>
      <c r="C932" s="24"/>
      <c r="D932" s="25"/>
      <c r="E932" s="26"/>
      <c r="F932" s="26"/>
      <c r="G932" s="26"/>
      <c r="H932" s="26"/>
      <c r="I932" s="26"/>
      <c r="J932" s="26"/>
      <c r="K932" s="26"/>
      <c r="L932" s="26"/>
      <c r="M932" s="26"/>
      <c r="N932" s="26"/>
      <c r="O932" s="26"/>
      <c r="P932" s="26"/>
      <c r="Q932" s="27"/>
      <c r="R932" s="27"/>
      <c r="S932" s="28"/>
      <c r="T932" s="26"/>
      <c r="U932" s="26"/>
      <c r="V932" s="26"/>
      <c r="W932" s="26"/>
      <c r="X932" s="26"/>
      <c r="Y932" s="26"/>
      <c r="Z932" s="26"/>
      <c r="AA932" s="26"/>
      <c r="AB932" s="24"/>
      <c r="AC932" s="26"/>
      <c r="AD932" s="15" t="str">
        <f t="shared" si="84"/>
        <v/>
      </c>
      <c r="AE932" s="16" t="str">
        <f t="shared" si="85"/>
        <v/>
      </c>
      <c r="AF932" s="15" t="str">
        <f t="shared" si="86"/>
        <v/>
      </c>
      <c r="AG932" s="15">
        <f t="shared" si="87"/>
        <v>0</v>
      </c>
      <c r="AH932" s="15">
        <f t="shared" si="88"/>
        <v>0</v>
      </c>
      <c r="AI932" s="15" t="str">
        <f t="shared" si="89"/>
        <v/>
      </c>
      <c r="AJ932" s="15" t="str">
        <f>IF(AI932="","",IF(COUNTIFS($AI$9:AI932,AI932)=1,1,0))</f>
        <v/>
      </c>
      <c r="AK932" s="15" t="str">
        <f ca="1">IF(COUNTA(A932:AC932)=0,"",IF(OR(NOT(ISNUMBER(C932)),C932&lt;1),"Missing / invalid date",IF(A932="","Missing case ID",IF(COUNTIFS($A$9:$A$1008,A932)&gt;1,"Duplicate case ID",IF(C932&gt;TODAY(),"Future incident date",IF(OR(E932="",F932="",G932="",H932="",I932="",J932=""),"Complete required fields",IF(OR(AND(E932&lt;&gt;"",COUNTIFS(Setup!$F$13:$F$212,E932)=0),AND(F932&lt;&gt;"",COUNTIFS(Setup!$G$13:$G$212,F932)=0),AND(G932&lt;&gt;"",COUNTIFS(Setup!$H$13:$H$212,G932)=0),AND(H932&lt;&gt;"",COUNTIFS(Setup!$I$13:$I$212,H932)=0),AND(I932&lt;&gt;"",COUNTIFS(Setup!$J$13:$J$212,I932)=0),AND(J932&lt;&gt;"",COUNTIFS(Setup!$K$13:$K$212,J932)=0),AND(K932&lt;&gt;"",COUNTIFS(Setup!$L$13:$L$212,K932)=0),AND(L932&lt;&gt;"",COUNTIFS(Setup!$M$13:$M$212,L932)=0),AND(M932&lt;&gt;"",COUNTIFS(Setup!$N$13:$N$212,M932)=0),AND(N932&lt;&gt;"",COUNTIFS(Setup!$O$13:$O$212,N932)=0),AND(O932&lt;&gt;"",COUNTIFS(Setup!$P$13:$P$212,O932)=0),AND(P932&lt;&gt;"",COUNTIFS(Setup!$Q$13:$Q$212,P932)=0),AND(V932&lt;&gt;"",COUNTIFS(Setup!$R$13:$R$212,V932)=0),AND(W932&lt;&gt;"",COUNTIFS(Setup!$R$13:$R$212,W932)=0),AND(X932&lt;&gt;"",COUNTIFS(Setup!$S$13:$S$212,X932)=0),AND(Y932&lt;&gt;"",COUNTIFS(Setup!$S$13:$S$212,Y932)=0),AND(Z932&lt;&gt;"",COUNTIFS(Setup!$T$13:$T$212,Z932)=0)),"Use listed categories",IF(J932="Pending","Confirm work-relatedness",IF(COUNTIFS($AI$9:$AI$1008,AI932,$C$9:$C$1008,"&lt;&gt;"&amp;C932)&gt;0,"Event dates disagree",IF(OR(AND(Q932&lt;&gt;"",OR(NOT(ISNUMBER(Q932)),Q932&lt;0)),AND(R932&lt;&gt;"",OR(NOT(ISNUMBER(R932)),R932&lt;0)),AND(S932&lt;&gt;"",OR(NOT(ISNUMBER(S932)),S932&lt;0))),"Check days / cost",IF(AND(I932="Lost time",OR(NOT(ISNUMBER(Q932)),Q932&lt;1)),"Enter lost days",IF(AND(I932="Restricted / modified work",OR(NOT(ISNUMBER(R932)),R932&lt;1)),"Enter restricted days",IF(AND(Z932="Closed",NOT(ISNUMBER(AB932))),"Enter closure date",IF(AND(ISNUMBER(AB932),OR(AB932&lt;C932,AB932&gt;TODAY())),"Check closure date","Ready"))))))))))))))</f>
        <v/>
      </c>
    </row>
    <row r="933" spans="1:37" ht="24.95" customHeight="1">
      <c r="A933" s="17"/>
      <c r="B933" s="17"/>
      <c r="C933" s="18"/>
      <c r="D933" s="19"/>
      <c r="E933" s="20"/>
      <c r="F933" s="20"/>
      <c r="G933" s="20"/>
      <c r="H933" s="20"/>
      <c r="I933" s="20"/>
      <c r="J933" s="20"/>
      <c r="K933" s="20"/>
      <c r="L933" s="20"/>
      <c r="M933" s="20"/>
      <c r="N933" s="20"/>
      <c r="O933" s="20"/>
      <c r="P933" s="20"/>
      <c r="Q933" s="21"/>
      <c r="R933" s="21"/>
      <c r="S933" s="22"/>
      <c r="T933" s="20"/>
      <c r="U933" s="20"/>
      <c r="V933" s="20"/>
      <c r="W933" s="20"/>
      <c r="X933" s="20"/>
      <c r="Y933" s="20"/>
      <c r="Z933" s="20"/>
      <c r="AA933" s="20"/>
      <c r="AB933" s="18"/>
      <c r="AC933" s="20"/>
      <c r="AD933" s="15" t="str">
        <f t="shared" si="84"/>
        <v/>
      </c>
      <c r="AE933" s="16" t="str">
        <f t="shared" si="85"/>
        <v/>
      </c>
      <c r="AF933" s="15" t="str">
        <f t="shared" si="86"/>
        <v/>
      </c>
      <c r="AG933" s="15">
        <f t="shared" si="87"/>
        <v>0</v>
      </c>
      <c r="AH933" s="15">
        <f t="shared" si="88"/>
        <v>0</v>
      </c>
      <c r="AI933" s="15" t="str">
        <f t="shared" si="89"/>
        <v/>
      </c>
      <c r="AJ933" s="15" t="str">
        <f>IF(AI933="","",IF(COUNTIFS($AI$9:AI933,AI933)=1,1,0))</f>
        <v/>
      </c>
      <c r="AK933" s="15" t="str">
        <f ca="1">IF(COUNTA(A933:AC933)=0,"",IF(OR(NOT(ISNUMBER(C933)),C933&lt;1),"Missing / invalid date",IF(A933="","Missing case ID",IF(COUNTIFS($A$9:$A$1008,A933)&gt;1,"Duplicate case ID",IF(C933&gt;TODAY(),"Future incident date",IF(OR(E933="",F933="",G933="",H933="",I933="",J933=""),"Complete required fields",IF(OR(AND(E933&lt;&gt;"",COUNTIFS(Setup!$F$13:$F$212,E933)=0),AND(F933&lt;&gt;"",COUNTIFS(Setup!$G$13:$G$212,F933)=0),AND(G933&lt;&gt;"",COUNTIFS(Setup!$H$13:$H$212,G933)=0),AND(H933&lt;&gt;"",COUNTIFS(Setup!$I$13:$I$212,H933)=0),AND(I933&lt;&gt;"",COUNTIFS(Setup!$J$13:$J$212,I933)=0),AND(J933&lt;&gt;"",COUNTIFS(Setup!$K$13:$K$212,J933)=0),AND(K933&lt;&gt;"",COUNTIFS(Setup!$L$13:$L$212,K933)=0),AND(L933&lt;&gt;"",COUNTIFS(Setup!$M$13:$M$212,L933)=0),AND(M933&lt;&gt;"",COUNTIFS(Setup!$N$13:$N$212,M933)=0),AND(N933&lt;&gt;"",COUNTIFS(Setup!$O$13:$O$212,N933)=0),AND(O933&lt;&gt;"",COUNTIFS(Setup!$P$13:$P$212,O933)=0),AND(P933&lt;&gt;"",COUNTIFS(Setup!$Q$13:$Q$212,P933)=0),AND(V933&lt;&gt;"",COUNTIFS(Setup!$R$13:$R$212,V933)=0),AND(W933&lt;&gt;"",COUNTIFS(Setup!$R$13:$R$212,W933)=0),AND(X933&lt;&gt;"",COUNTIFS(Setup!$S$13:$S$212,X933)=0),AND(Y933&lt;&gt;"",COUNTIFS(Setup!$S$13:$S$212,Y933)=0),AND(Z933&lt;&gt;"",COUNTIFS(Setup!$T$13:$T$212,Z933)=0)),"Use listed categories",IF(J933="Pending","Confirm work-relatedness",IF(COUNTIFS($AI$9:$AI$1008,AI933,$C$9:$C$1008,"&lt;&gt;"&amp;C933)&gt;0,"Event dates disagree",IF(OR(AND(Q933&lt;&gt;"",OR(NOT(ISNUMBER(Q933)),Q933&lt;0)),AND(R933&lt;&gt;"",OR(NOT(ISNUMBER(R933)),R933&lt;0)),AND(S933&lt;&gt;"",OR(NOT(ISNUMBER(S933)),S933&lt;0))),"Check days / cost",IF(AND(I933="Lost time",OR(NOT(ISNUMBER(Q933)),Q933&lt;1)),"Enter lost days",IF(AND(I933="Restricted / modified work",OR(NOT(ISNUMBER(R933)),R933&lt;1)),"Enter restricted days",IF(AND(Z933="Closed",NOT(ISNUMBER(AB933))),"Enter closure date",IF(AND(ISNUMBER(AB933),OR(AB933&lt;C933,AB933&gt;TODAY())),"Check closure date","Ready"))))))))))))))</f>
        <v/>
      </c>
    </row>
    <row r="934" spans="1:37" ht="24.95" customHeight="1">
      <c r="A934" s="23"/>
      <c r="B934" s="23"/>
      <c r="C934" s="24"/>
      <c r="D934" s="25"/>
      <c r="E934" s="26"/>
      <c r="F934" s="26"/>
      <c r="G934" s="26"/>
      <c r="H934" s="26"/>
      <c r="I934" s="26"/>
      <c r="J934" s="26"/>
      <c r="K934" s="26"/>
      <c r="L934" s="26"/>
      <c r="M934" s="26"/>
      <c r="N934" s="26"/>
      <c r="O934" s="26"/>
      <c r="P934" s="26"/>
      <c r="Q934" s="27"/>
      <c r="R934" s="27"/>
      <c r="S934" s="28"/>
      <c r="T934" s="26"/>
      <c r="U934" s="26"/>
      <c r="V934" s="26"/>
      <c r="W934" s="26"/>
      <c r="X934" s="26"/>
      <c r="Y934" s="26"/>
      <c r="Z934" s="26"/>
      <c r="AA934" s="26"/>
      <c r="AB934" s="24"/>
      <c r="AC934" s="26"/>
      <c r="AD934" s="15" t="str">
        <f t="shared" si="84"/>
        <v/>
      </c>
      <c r="AE934" s="16" t="str">
        <f t="shared" si="85"/>
        <v/>
      </c>
      <c r="AF934" s="15" t="str">
        <f t="shared" si="86"/>
        <v/>
      </c>
      <c r="AG934" s="15">
        <f t="shared" si="87"/>
        <v>0</v>
      </c>
      <c r="AH934" s="15">
        <f t="shared" si="88"/>
        <v>0</v>
      </c>
      <c r="AI934" s="15" t="str">
        <f t="shared" si="89"/>
        <v/>
      </c>
      <c r="AJ934" s="15" t="str">
        <f>IF(AI934="","",IF(COUNTIFS($AI$9:AI934,AI934)=1,1,0))</f>
        <v/>
      </c>
      <c r="AK934" s="15" t="str">
        <f ca="1">IF(COUNTA(A934:AC934)=0,"",IF(OR(NOT(ISNUMBER(C934)),C934&lt;1),"Missing / invalid date",IF(A934="","Missing case ID",IF(COUNTIFS($A$9:$A$1008,A934)&gt;1,"Duplicate case ID",IF(C934&gt;TODAY(),"Future incident date",IF(OR(E934="",F934="",G934="",H934="",I934="",J934=""),"Complete required fields",IF(OR(AND(E934&lt;&gt;"",COUNTIFS(Setup!$F$13:$F$212,E934)=0),AND(F934&lt;&gt;"",COUNTIFS(Setup!$G$13:$G$212,F934)=0),AND(G934&lt;&gt;"",COUNTIFS(Setup!$H$13:$H$212,G934)=0),AND(H934&lt;&gt;"",COUNTIFS(Setup!$I$13:$I$212,H934)=0),AND(I934&lt;&gt;"",COUNTIFS(Setup!$J$13:$J$212,I934)=0),AND(J934&lt;&gt;"",COUNTIFS(Setup!$K$13:$K$212,J934)=0),AND(K934&lt;&gt;"",COUNTIFS(Setup!$L$13:$L$212,K934)=0),AND(L934&lt;&gt;"",COUNTIFS(Setup!$M$13:$M$212,L934)=0),AND(M934&lt;&gt;"",COUNTIFS(Setup!$N$13:$N$212,M934)=0),AND(N934&lt;&gt;"",COUNTIFS(Setup!$O$13:$O$212,N934)=0),AND(O934&lt;&gt;"",COUNTIFS(Setup!$P$13:$P$212,O934)=0),AND(P934&lt;&gt;"",COUNTIFS(Setup!$Q$13:$Q$212,P934)=0),AND(V934&lt;&gt;"",COUNTIFS(Setup!$R$13:$R$212,V934)=0),AND(W934&lt;&gt;"",COUNTIFS(Setup!$R$13:$R$212,W934)=0),AND(X934&lt;&gt;"",COUNTIFS(Setup!$S$13:$S$212,X934)=0),AND(Y934&lt;&gt;"",COUNTIFS(Setup!$S$13:$S$212,Y934)=0),AND(Z934&lt;&gt;"",COUNTIFS(Setup!$T$13:$T$212,Z934)=0)),"Use listed categories",IF(J934="Pending","Confirm work-relatedness",IF(COUNTIFS($AI$9:$AI$1008,AI934,$C$9:$C$1008,"&lt;&gt;"&amp;C934)&gt;0,"Event dates disagree",IF(OR(AND(Q934&lt;&gt;"",OR(NOT(ISNUMBER(Q934)),Q934&lt;0)),AND(R934&lt;&gt;"",OR(NOT(ISNUMBER(R934)),R934&lt;0)),AND(S934&lt;&gt;"",OR(NOT(ISNUMBER(S934)),S934&lt;0))),"Check days / cost",IF(AND(I934="Lost time",OR(NOT(ISNUMBER(Q934)),Q934&lt;1)),"Enter lost days",IF(AND(I934="Restricted / modified work",OR(NOT(ISNUMBER(R934)),R934&lt;1)),"Enter restricted days",IF(AND(Z934="Closed",NOT(ISNUMBER(AB934))),"Enter closure date",IF(AND(ISNUMBER(AB934),OR(AB934&lt;C934,AB934&gt;TODAY())),"Check closure date","Ready"))))))))))))))</f>
        <v/>
      </c>
    </row>
    <row r="935" spans="1:37" ht="24.95" customHeight="1">
      <c r="A935" s="17"/>
      <c r="B935" s="17"/>
      <c r="C935" s="18"/>
      <c r="D935" s="19"/>
      <c r="E935" s="20"/>
      <c r="F935" s="20"/>
      <c r="G935" s="20"/>
      <c r="H935" s="20"/>
      <c r="I935" s="20"/>
      <c r="J935" s="20"/>
      <c r="K935" s="20"/>
      <c r="L935" s="20"/>
      <c r="M935" s="20"/>
      <c r="N935" s="20"/>
      <c r="O935" s="20"/>
      <c r="P935" s="20"/>
      <c r="Q935" s="21"/>
      <c r="R935" s="21"/>
      <c r="S935" s="22"/>
      <c r="T935" s="20"/>
      <c r="U935" s="20"/>
      <c r="V935" s="20"/>
      <c r="W935" s="20"/>
      <c r="X935" s="20"/>
      <c r="Y935" s="20"/>
      <c r="Z935" s="20"/>
      <c r="AA935" s="20"/>
      <c r="AB935" s="18"/>
      <c r="AC935" s="20"/>
      <c r="AD935" s="15" t="str">
        <f t="shared" si="84"/>
        <v/>
      </c>
      <c r="AE935" s="16" t="str">
        <f t="shared" si="85"/>
        <v/>
      </c>
      <c r="AF935" s="15" t="str">
        <f t="shared" si="86"/>
        <v/>
      </c>
      <c r="AG935" s="15">
        <f t="shared" si="87"/>
        <v>0</v>
      </c>
      <c r="AH935" s="15">
        <f t="shared" si="88"/>
        <v>0</v>
      </c>
      <c r="AI935" s="15" t="str">
        <f t="shared" si="89"/>
        <v/>
      </c>
      <c r="AJ935" s="15" t="str">
        <f>IF(AI935="","",IF(COUNTIFS($AI$9:AI935,AI935)=1,1,0))</f>
        <v/>
      </c>
      <c r="AK935" s="15" t="str">
        <f ca="1">IF(COUNTA(A935:AC935)=0,"",IF(OR(NOT(ISNUMBER(C935)),C935&lt;1),"Missing / invalid date",IF(A935="","Missing case ID",IF(COUNTIFS($A$9:$A$1008,A935)&gt;1,"Duplicate case ID",IF(C935&gt;TODAY(),"Future incident date",IF(OR(E935="",F935="",G935="",H935="",I935="",J935=""),"Complete required fields",IF(OR(AND(E935&lt;&gt;"",COUNTIFS(Setup!$F$13:$F$212,E935)=0),AND(F935&lt;&gt;"",COUNTIFS(Setup!$G$13:$G$212,F935)=0),AND(G935&lt;&gt;"",COUNTIFS(Setup!$H$13:$H$212,G935)=0),AND(H935&lt;&gt;"",COUNTIFS(Setup!$I$13:$I$212,H935)=0),AND(I935&lt;&gt;"",COUNTIFS(Setup!$J$13:$J$212,I935)=0),AND(J935&lt;&gt;"",COUNTIFS(Setup!$K$13:$K$212,J935)=0),AND(K935&lt;&gt;"",COUNTIFS(Setup!$L$13:$L$212,K935)=0),AND(L935&lt;&gt;"",COUNTIFS(Setup!$M$13:$M$212,L935)=0),AND(M935&lt;&gt;"",COUNTIFS(Setup!$N$13:$N$212,M935)=0),AND(N935&lt;&gt;"",COUNTIFS(Setup!$O$13:$O$212,N935)=0),AND(O935&lt;&gt;"",COUNTIFS(Setup!$P$13:$P$212,O935)=0),AND(P935&lt;&gt;"",COUNTIFS(Setup!$Q$13:$Q$212,P935)=0),AND(V935&lt;&gt;"",COUNTIFS(Setup!$R$13:$R$212,V935)=0),AND(W935&lt;&gt;"",COUNTIFS(Setup!$R$13:$R$212,W935)=0),AND(X935&lt;&gt;"",COUNTIFS(Setup!$S$13:$S$212,X935)=0),AND(Y935&lt;&gt;"",COUNTIFS(Setup!$S$13:$S$212,Y935)=0),AND(Z935&lt;&gt;"",COUNTIFS(Setup!$T$13:$T$212,Z935)=0)),"Use listed categories",IF(J935="Pending","Confirm work-relatedness",IF(COUNTIFS($AI$9:$AI$1008,AI935,$C$9:$C$1008,"&lt;&gt;"&amp;C935)&gt;0,"Event dates disagree",IF(OR(AND(Q935&lt;&gt;"",OR(NOT(ISNUMBER(Q935)),Q935&lt;0)),AND(R935&lt;&gt;"",OR(NOT(ISNUMBER(R935)),R935&lt;0)),AND(S935&lt;&gt;"",OR(NOT(ISNUMBER(S935)),S935&lt;0))),"Check days / cost",IF(AND(I935="Lost time",OR(NOT(ISNUMBER(Q935)),Q935&lt;1)),"Enter lost days",IF(AND(I935="Restricted / modified work",OR(NOT(ISNUMBER(R935)),R935&lt;1)),"Enter restricted days",IF(AND(Z935="Closed",NOT(ISNUMBER(AB935))),"Enter closure date",IF(AND(ISNUMBER(AB935),OR(AB935&lt;C935,AB935&gt;TODAY())),"Check closure date","Ready"))))))))))))))</f>
        <v/>
      </c>
    </row>
    <row r="936" spans="1:37" ht="24.95" customHeight="1">
      <c r="A936" s="23"/>
      <c r="B936" s="23"/>
      <c r="C936" s="24"/>
      <c r="D936" s="25"/>
      <c r="E936" s="26"/>
      <c r="F936" s="26"/>
      <c r="G936" s="26"/>
      <c r="H936" s="26"/>
      <c r="I936" s="26"/>
      <c r="J936" s="26"/>
      <c r="K936" s="26"/>
      <c r="L936" s="26"/>
      <c r="M936" s="26"/>
      <c r="N936" s="26"/>
      <c r="O936" s="26"/>
      <c r="P936" s="26"/>
      <c r="Q936" s="27"/>
      <c r="R936" s="27"/>
      <c r="S936" s="28"/>
      <c r="T936" s="26"/>
      <c r="U936" s="26"/>
      <c r="V936" s="26"/>
      <c r="W936" s="26"/>
      <c r="X936" s="26"/>
      <c r="Y936" s="26"/>
      <c r="Z936" s="26"/>
      <c r="AA936" s="26"/>
      <c r="AB936" s="24"/>
      <c r="AC936" s="26"/>
      <c r="AD936" s="15" t="str">
        <f t="shared" si="84"/>
        <v/>
      </c>
      <c r="AE936" s="16" t="str">
        <f t="shared" si="85"/>
        <v/>
      </c>
      <c r="AF936" s="15" t="str">
        <f t="shared" si="86"/>
        <v/>
      </c>
      <c r="AG936" s="15">
        <f t="shared" si="87"/>
        <v>0</v>
      </c>
      <c r="AH936" s="15">
        <f t="shared" si="88"/>
        <v>0</v>
      </c>
      <c r="AI936" s="15" t="str">
        <f t="shared" si="89"/>
        <v/>
      </c>
      <c r="AJ936" s="15" t="str">
        <f>IF(AI936="","",IF(COUNTIFS($AI$9:AI936,AI936)=1,1,0))</f>
        <v/>
      </c>
      <c r="AK936" s="15" t="str">
        <f ca="1">IF(COUNTA(A936:AC936)=0,"",IF(OR(NOT(ISNUMBER(C936)),C936&lt;1),"Missing / invalid date",IF(A936="","Missing case ID",IF(COUNTIFS($A$9:$A$1008,A936)&gt;1,"Duplicate case ID",IF(C936&gt;TODAY(),"Future incident date",IF(OR(E936="",F936="",G936="",H936="",I936="",J936=""),"Complete required fields",IF(OR(AND(E936&lt;&gt;"",COUNTIFS(Setup!$F$13:$F$212,E936)=0),AND(F936&lt;&gt;"",COUNTIFS(Setup!$G$13:$G$212,F936)=0),AND(G936&lt;&gt;"",COUNTIFS(Setup!$H$13:$H$212,G936)=0),AND(H936&lt;&gt;"",COUNTIFS(Setup!$I$13:$I$212,H936)=0),AND(I936&lt;&gt;"",COUNTIFS(Setup!$J$13:$J$212,I936)=0),AND(J936&lt;&gt;"",COUNTIFS(Setup!$K$13:$K$212,J936)=0),AND(K936&lt;&gt;"",COUNTIFS(Setup!$L$13:$L$212,K936)=0),AND(L936&lt;&gt;"",COUNTIFS(Setup!$M$13:$M$212,L936)=0),AND(M936&lt;&gt;"",COUNTIFS(Setup!$N$13:$N$212,M936)=0),AND(N936&lt;&gt;"",COUNTIFS(Setup!$O$13:$O$212,N936)=0),AND(O936&lt;&gt;"",COUNTIFS(Setup!$P$13:$P$212,O936)=0),AND(P936&lt;&gt;"",COUNTIFS(Setup!$Q$13:$Q$212,P936)=0),AND(V936&lt;&gt;"",COUNTIFS(Setup!$R$13:$R$212,V936)=0),AND(W936&lt;&gt;"",COUNTIFS(Setup!$R$13:$R$212,W936)=0),AND(X936&lt;&gt;"",COUNTIFS(Setup!$S$13:$S$212,X936)=0),AND(Y936&lt;&gt;"",COUNTIFS(Setup!$S$13:$S$212,Y936)=0),AND(Z936&lt;&gt;"",COUNTIFS(Setup!$T$13:$T$212,Z936)=0)),"Use listed categories",IF(J936="Pending","Confirm work-relatedness",IF(COUNTIFS($AI$9:$AI$1008,AI936,$C$9:$C$1008,"&lt;&gt;"&amp;C936)&gt;0,"Event dates disagree",IF(OR(AND(Q936&lt;&gt;"",OR(NOT(ISNUMBER(Q936)),Q936&lt;0)),AND(R936&lt;&gt;"",OR(NOT(ISNUMBER(R936)),R936&lt;0)),AND(S936&lt;&gt;"",OR(NOT(ISNUMBER(S936)),S936&lt;0))),"Check days / cost",IF(AND(I936="Lost time",OR(NOT(ISNUMBER(Q936)),Q936&lt;1)),"Enter lost days",IF(AND(I936="Restricted / modified work",OR(NOT(ISNUMBER(R936)),R936&lt;1)),"Enter restricted days",IF(AND(Z936="Closed",NOT(ISNUMBER(AB936))),"Enter closure date",IF(AND(ISNUMBER(AB936),OR(AB936&lt;C936,AB936&gt;TODAY())),"Check closure date","Ready"))))))))))))))</f>
        <v/>
      </c>
    </row>
    <row r="937" spans="1:37" ht="24.95" customHeight="1">
      <c r="A937" s="17"/>
      <c r="B937" s="17"/>
      <c r="C937" s="18"/>
      <c r="D937" s="19"/>
      <c r="E937" s="20"/>
      <c r="F937" s="20"/>
      <c r="G937" s="20"/>
      <c r="H937" s="20"/>
      <c r="I937" s="20"/>
      <c r="J937" s="20"/>
      <c r="K937" s="20"/>
      <c r="L937" s="20"/>
      <c r="M937" s="20"/>
      <c r="N937" s="20"/>
      <c r="O937" s="20"/>
      <c r="P937" s="20"/>
      <c r="Q937" s="21"/>
      <c r="R937" s="21"/>
      <c r="S937" s="22"/>
      <c r="T937" s="20"/>
      <c r="U937" s="20"/>
      <c r="V937" s="20"/>
      <c r="W937" s="20"/>
      <c r="X937" s="20"/>
      <c r="Y937" s="20"/>
      <c r="Z937" s="20"/>
      <c r="AA937" s="20"/>
      <c r="AB937" s="18"/>
      <c r="AC937" s="20"/>
      <c r="AD937" s="15" t="str">
        <f t="shared" si="84"/>
        <v/>
      </c>
      <c r="AE937" s="16" t="str">
        <f t="shared" si="85"/>
        <v/>
      </c>
      <c r="AF937" s="15" t="str">
        <f t="shared" si="86"/>
        <v/>
      </c>
      <c r="AG937" s="15">
        <f t="shared" si="87"/>
        <v>0</v>
      </c>
      <c r="AH937" s="15">
        <f t="shared" si="88"/>
        <v>0</v>
      </c>
      <c r="AI937" s="15" t="str">
        <f t="shared" si="89"/>
        <v/>
      </c>
      <c r="AJ937" s="15" t="str">
        <f>IF(AI937="","",IF(COUNTIFS($AI$9:AI937,AI937)=1,1,0))</f>
        <v/>
      </c>
      <c r="AK937" s="15" t="str">
        <f ca="1">IF(COUNTA(A937:AC937)=0,"",IF(OR(NOT(ISNUMBER(C937)),C937&lt;1),"Missing / invalid date",IF(A937="","Missing case ID",IF(COUNTIFS($A$9:$A$1008,A937)&gt;1,"Duplicate case ID",IF(C937&gt;TODAY(),"Future incident date",IF(OR(E937="",F937="",G937="",H937="",I937="",J937=""),"Complete required fields",IF(OR(AND(E937&lt;&gt;"",COUNTIFS(Setup!$F$13:$F$212,E937)=0),AND(F937&lt;&gt;"",COUNTIFS(Setup!$G$13:$G$212,F937)=0),AND(G937&lt;&gt;"",COUNTIFS(Setup!$H$13:$H$212,G937)=0),AND(H937&lt;&gt;"",COUNTIFS(Setup!$I$13:$I$212,H937)=0),AND(I937&lt;&gt;"",COUNTIFS(Setup!$J$13:$J$212,I937)=0),AND(J937&lt;&gt;"",COUNTIFS(Setup!$K$13:$K$212,J937)=0),AND(K937&lt;&gt;"",COUNTIFS(Setup!$L$13:$L$212,K937)=0),AND(L937&lt;&gt;"",COUNTIFS(Setup!$M$13:$M$212,L937)=0),AND(M937&lt;&gt;"",COUNTIFS(Setup!$N$13:$N$212,M937)=0),AND(N937&lt;&gt;"",COUNTIFS(Setup!$O$13:$O$212,N937)=0),AND(O937&lt;&gt;"",COUNTIFS(Setup!$P$13:$P$212,O937)=0),AND(P937&lt;&gt;"",COUNTIFS(Setup!$Q$13:$Q$212,P937)=0),AND(V937&lt;&gt;"",COUNTIFS(Setup!$R$13:$R$212,V937)=0),AND(W937&lt;&gt;"",COUNTIFS(Setup!$R$13:$R$212,W937)=0),AND(X937&lt;&gt;"",COUNTIFS(Setup!$S$13:$S$212,X937)=0),AND(Y937&lt;&gt;"",COUNTIFS(Setup!$S$13:$S$212,Y937)=0),AND(Z937&lt;&gt;"",COUNTIFS(Setup!$T$13:$T$212,Z937)=0)),"Use listed categories",IF(J937="Pending","Confirm work-relatedness",IF(COUNTIFS($AI$9:$AI$1008,AI937,$C$9:$C$1008,"&lt;&gt;"&amp;C937)&gt;0,"Event dates disagree",IF(OR(AND(Q937&lt;&gt;"",OR(NOT(ISNUMBER(Q937)),Q937&lt;0)),AND(R937&lt;&gt;"",OR(NOT(ISNUMBER(R937)),R937&lt;0)),AND(S937&lt;&gt;"",OR(NOT(ISNUMBER(S937)),S937&lt;0))),"Check days / cost",IF(AND(I937="Lost time",OR(NOT(ISNUMBER(Q937)),Q937&lt;1)),"Enter lost days",IF(AND(I937="Restricted / modified work",OR(NOT(ISNUMBER(R937)),R937&lt;1)),"Enter restricted days",IF(AND(Z937="Closed",NOT(ISNUMBER(AB937))),"Enter closure date",IF(AND(ISNUMBER(AB937),OR(AB937&lt;C937,AB937&gt;TODAY())),"Check closure date","Ready"))))))))))))))</f>
        <v/>
      </c>
    </row>
    <row r="938" spans="1:37" ht="24.95" customHeight="1">
      <c r="A938" s="23"/>
      <c r="B938" s="23"/>
      <c r="C938" s="24"/>
      <c r="D938" s="25"/>
      <c r="E938" s="26"/>
      <c r="F938" s="26"/>
      <c r="G938" s="26"/>
      <c r="H938" s="26"/>
      <c r="I938" s="26"/>
      <c r="J938" s="26"/>
      <c r="K938" s="26"/>
      <c r="L938" s="26"/>
      <c r="M938" s="26"/>
      <c r="N938" s="26"/>
      <c r="O938" s="26"/>
      <c r="P938" s="26"/>
      <c r="Q938" s="27"/>
      <c r="R938" s="27"/>
      <c r="S938" s="28"/>
      <c r="T938" s="26"/>
      <c r="U938" s="26"/>
      <c r="V938" s="26"/>
      <c r="W938" s="26"/>
      <c r="X938" s="26"/>
      <c r="Y938" s="26"/>
      <c r="Z938" s="26"/>
      <c r="AA938" s="26"/>
      <c r="AB938" s="24"/>
      <c r="AC938" s="26"/>
      <c r="AD938" s="15" t="str">
        <f t="shared" si="84"/>
        <v/>
      </c>
      <c r="AE938" s="16" t="str">
        <f t="shared" si="85"/>
        <v/>
      </c>
      <c r="AF938" s="15" t="str">
        <f t="shared" si="86"/>
        <v/>
      </c>
      <c r="AG938" s="15">
        <f t="shared" si="87"/>
        <v>0</v>
      </c>
      <c r="AH938" s="15">
        <f t="shared" si="88"/>
        <v>0</v>
      </c>
      <c r="AI938" s="15" t="str">
        <f t="shared" si="89"/>
        <v/>
      </c>
      <c r="AJ938" s="15" t="str">
        <f>IF(AI938="","",IF(COUNTIFS($AI$9:AI938,AI938)=1,1,0))</f>
        <v/>
      </c>
      <c r="AK938" s="15" t="str">
        <f ca="1">IF(COUNTA(A938:AC938)=0,"",IF(OR(NOT(ISNUMBER(C938)),C938&lt;1),"Missing / invalid date",IF(A938="","Missing case ID",IF(COUNTIFS($A$9:$A$1008,A938)&gt;1,"Duplicate case ID",IF(C938&gt;TODAY(),"Future incident date",IF(OR(E938="",F938="",G938="",H938="",I938="",J938=""),"Complete required fields",IF(OR(AND(E938&lt;&gt;"",COUNTIFS(Setup!$F$13:$F$212,E938)=0),AND(F938&lt;&gt;"",COUNTIFS(Setup!$G$13:$G$212,F938)=0),AND(G938&lt;&gt;"",COUNTIFS(Setup!$H$13:$H$212,G938)=0),AND(H938&lt;&gt;"",COUNTIFS(Setup!$I$13:$I$212,H938)=0),AND(I938&lt;&gt;"",COUNTIFS(Setup!$J$13:$J$212,I938)=0),AND(J938&lt;&gt;"",COUNTIFS(Setup!$K$13:$K$212,J938)=0),AND(K938&lt;&gt;"",COUNTIFS(Setup!$L$13:$L$212,K938)=0),AND(L938&lt;&gt;"",COUNTIFS(Setup!$M$13:$M$212,L938)=0),AND(M938&lt;&gt;"",COUNTIFS(Setup!$N$13:$N$212,M938)=0),AND(N938&lt;&gt;"",COUNTIFS(Setup!$O$13:$O$212,N938)=0),AND(O938&lt;&gt;"",COUNTIFS(Setup!$P$13:$P$212,O938)=0),AND(P938&lt;&gt;"",COUNTIFS(Setup!$Q$13:$Q$212,P938)=0),AND(V938&lt;&gt;"",COUNTIFS(Setup!$R$13:$R$212,V938)=0),AND(W938&lt;&gt;"",COUNTIFS(Setup!$R$13:$R$212,W938)=0),AND(X938&lt;&gt;"",COUNTIFS(Setup!$S$13:$S$212,X938)=0),AND(Y938&lt;&gt;"",COUNTIFS(Setup!$S$13:$S$212,Y938)=0),AND(Z938&lt;&gt;"",COUNTIFS(Setup!$T$13:$T$212,Z938)=0)),"Use listed categories",IF(J938="Pending","Confirm work-relatedness",IF(COUNTIFS($AI$9:$AI$1008,AI938,$C$9:$C$1008,"&lt;&gt;"&amp;C938)&gt;0,"Event dates disagree",IF(OR(AND(Q938&lt;&gt;"",OR(NOT(ISNUMBER(Q938)),Q938&lt;0)),AND(R938&lt;&gt;"",OR(NOT(ISNUMBER(R938)),R938&lt;0)),AND(S938&lt;&gt;"",OR(NOT(ISNUMBER(S938)),S938&lt;0))),"Check days / cost",IF(AND(I938="Lost time",OR(NOT(ISNUMBER(Q938)),Q938&lt;1)),"Enter lost days",IF(AND(I938="Restricted / modified work",OR(NOT(ISNUMBER(R938)),R938&lt;1)),"Enter restricted days",IF(AND(Z938="Closed",NOT(ISNUMBER(AB938))),"Enter closure date",IF(AND(ISNUMBER(AB938),OR(AB938&lt;C938,AB938&gt;TODAY())),"Check closure date","Ready"))))))))))))))</f>
        <v/>
      </c>
    </row>
    <row r="939" spans="1:37" ht="24.95" customHeight="1">
      <c r="A939" s="17"/>
      <c r="B939" s="17"/>
      <c r="C939" s="18"/>
      <c r="D939" s="19"/>
      <c r="E939" s="20"/>
      <c r="F939" s="20"/>
      <c r="G939" s="20"/>
      <c r="H939" s="20"/>
      <c r="I939" s="20"/>
      <c r="J939" s="20"/>
      <c r="K939" s="20"/>
      <c r="L939" s="20"/>
      <c r="M939" s="20"/>
      <c r="N939" s="20"/>
      <c r="O939" s="20"/>
      <c r="P939" s="20"/>
      <c r="Q939" s="21"/>
      <c r="R939" s="21"/>
      <c r="S939" s="22"/>
      <c r="T939" s="20"/>
      <c r="U939" s="20"/>
      <c r="V939" s="20"/>
      <c r="W939" s="20"/>
      <c r="X939" s="20"/>
      <c r="Y939" s="20"/>
      <c r="Z939" s="20"/>
      <c r="AA939" s="20"/>
      <c r="AB939" s="18"/>
      <c r="AC939" s="20"/>
      <c r="AD939" s="15" t="str">
        <f t="shared" si="84"/>
        <v/>
      </c>
      <c r="AE939" s="16" t="str">
        <f t="shared" si="85"/>
        <v/>
      </c>
      <c r="AF939" s="15" t="str">
        <f t="shared" si="86"/>
        <v/>
      </c>
      <c r="AG939" s="15">
        <f t="shared" si="87"/>
        <v>0</v>
      </c>
      <c r="AH939" s="15">
        <f t="shared" si="88"/>
        <v>0</v>
      </c>
      <c r="AI939" s="15" t="str">
        <f t="shared" si="89"/>
        <v/>
      </c>
      <c r="AJ939" s="15" t="str">
        <f>IF(AI939="","",IF(COUNTIFS($AI$9:AI939,AI939)=1,1,0))</f>
        <v/>
      </c>
      <c r="AK939" s="15" t="str">
        <f ca="1">IF(COUNTA(A939:AC939)=0,"",IF(OR(NOT(ISNUMBER(C939)),C939&lt;1),"Missing / invalid date",IF(A939="","Missing case ID",IF(COUNTIFS($A$9:$A$1008,A939)&gt;1,"Duplicate case ID",IF(C939&gt;TODAY(),"Future incident date",IF(OR(E939="",F939="",G939="",H939="",I939="",J939=""),"Complete required fields",IF(OR(AND(E939&lt;&gt;"",COUNTIFS(Setup!$F$13:$F$212,E939)=0),AND(F939&lt;&gt;"",COUNTIFS(Setup!$G$13:$G$212,F939)=0),AND(G939&lt;&gt;"",COUNTIFS(Setup!$H$13:$H$212,G939)=0),AND(H939&lt;&gt;"",COUNTIFS(Setup!$I$13:$I$212,H939)=0),AND(I939&lt;&gt;"",COUNTIFS(Setup!$J$13:$J$212,I939)=0),AND(J939&lt;&gt;"",COUNTIFS(Setup!$K$13:$K$212,J939)=0),AND(K939&lt;&gt;"",COUNTIFS(Setup!$L$13:$L$212,K939)=0),AND(L939&lt;&gt;"",COUNTIFS(Setup!$M$13:$M$212,L939)=0),AND(M939&lt;&gt;"",COUNTIFS(Setup!$N$13:$N$212,M939)=0),AND(N939&lt;&gt;"",COUNTIFS(Setup!$O$13:$O$212,N939)=0),AND(O939&lt;&gt;"",COUNTIFS(Setup!$P$13:$P$212,O939)=0),AND(P939&lt;&gt;"",COUNTIFS(Setup!$Q$13:$Q$212,P939)=0),AND(V939&lt;&gt;"",COUNTIFS(Setup!$R$13:$R$212,V939)=0),AND(W939&lt;&gt;"",COUNTIFS(Setup!$R$13:$R$212,W939)=0),AND(X939&lt;&gt;"",COUNTIFS(Setup!$S$13:$S$212,X939)=0),AND(Y939&lt;&gt;"",COUNTIFS(Setup!$S$13:$S$212,Y939)=0),AND(Z939&lt;&gt;"",COUNTIFS(Setup!$T$13:$T$212,Z939)=0)),"Use listed categories",IF(J939="Pending","Confirm work-relatedness",IF(COUNTIFS($AI$9:$AI$1008,AI939,$C$9:$C$1008,"&lt;&gt;"&amp;C939)&gt;0,"Event dates disagree",IF(OR(AND(Q939&lt;&gt;"",OR(NOT(ISNUMBER(Q939)),Q939&lt;0)),AND(R939&lt;&gt;"",OR(NOT(ISNUMBER(R939)),R939&lt;0)),AND(S939&lt;&gt;"",OR(NOT(ISNUMBER(S939)),S939&lt;0))),"Check days / cost",IF(AND(I939="Lost time",OR(NOT(ISNUMBER(Q939)),Q939&lt;1)),"Enter lost days",IF(AND(I939="Restricted / modified work",OR(NOT(ISNUMBER(R939)),R939&lt;1)),"Enter restricted days",IF(AND(Z939="Closed",NOT(ISNUMBER(AB939))),"Enter closure date",IF(AND(ISNUMBER(AB939),OR(AB939&lt;C939,AB939&gt;TODAY())),"Check closure date","Ready"))))))))))))))</f>
        <v/>
      </c>
    </row>
    <row r="940" spans="1:37" ht="24.95" customHeight="1">
      <c r="A940" s="23"/>
      <c r="B940" s="23"/>
      <c r="C940" s="24"/>
      <c r="D940" s="25"/>
      <c r="E940" s="26"/>
      <c r="F940" s="26"/>
      <c r="G940" s="26"/>
      <c r="H940" s="26"/>
      <c r="I940" s="26"/>
      <c r="J940" s="26"/>
      <c r="K940" s="26"/>
      <c r="L940" s="26"/>
      <c r="M940" s="26"/>
      <c r="N940" s="26"/>
      <c r="O940" s="26"/>
      <c r="P940" s="26"/>
      <c r="Q940" s="27"/>
      <c r="R940" s="27"/>
      <c r="S940" s="28"/>
      <c r="T940" s="26"/>
      <c r="U940" s="26"/>
      <c r="V940" s="26"/>
      <c r="W940" s="26"/>
      <c r="X940" s="26"/>
      <c r="Y940" s="26"/>
      <c r="Z940" s="26"/>
      <c r="AA940" s="26"/>
      <c r="AB940" s="24"/>
      <c r="AC940" s="26"/>
      <c r="AD940" s="15" t="str">
        <f t="shared" si="84"/>
        <v/>
      </c>
      <c r="AE940" s="16" t="str">
        <f t="shared" si="85"/>
        <v/>
      </c>
      <c r="AF940" s="15" t="str">
        <f t="shared" si="86"/>
        <v/>
      </c>
      <c r="AG940" s="15">
        <f t="shared" si="87"/>
        <v>0</v>
      </c>
      <c r="AH940" s="15">
        <f t="shared" si="88"/>
        <v>0</v>
      </c>
      <c r="AI940" s="15" t="str">
        <f t="shared" si="89"/>
        <v/>
      </c>
      <c r="AJ940" s="15" t="str">
        <f>IF(AI940="","",IF(COUNTIFS($AI$9:AI940,AI940)=1,1,0))</f>
        <v/>
      </c>
      <c r="AK940" s="15" t="str">
        <f ca="1">IF(COUNTA(A940:AC940)=0,"",IF(OR(NOT(ISNUMBER(C940)),C940&lt;1),"Missing / invalid date",IF(A940="","Missing case ID",IF(COUNTIFS($A$9:$A$1008,A940)&gt;1,"Duplicate case ID",IF(C940&gt;TODAY(),"Future incident date",IF(OR(E940="",F940="",G940="",H940="",I940="",J940=""),"Complete required fields",IF(OR(AND(E940&lt;&gt;"",COUNTIFS(Setup!$F$13:$F$212,E940)=0),AND(F940&lt;&gt;"",COUNTIFS(Setup!$G$13:$G$212,F940)=0),AND(G940&lt;&gt;"",COUNTIFS(Setup!$H$13:$H$212,G940)=0),AND(H940&lt;&gt;"",COUNTIFS(Setup!$I$13:$I$212,H940)=0),AND(I940&lt;&gt;"",COUNTIFS(Setup!$J$13:$J$212,I940)=0),AND(J940&lt;&gt;"",COUNTIFS(Setup!$K$13:$K$212,J940)=0),AND(K940&lt;&gt;"",COUNTIFS(Setup!$L$13:$L$212,K940)=0),AND(L940&lt;&gt;"",COUNTIFS(Setup!$M$13:$M$212,L940)=0),AND(M940&lt;&gt;"",COUNTIFS(Setup!$N$13:$N$212,M940)=0),AND(N940&lt;&gt;"",COUNTIFS(Setup!$O$13:$O$212,N940)=0),AND(O940&lt;&gt;"",COUNTIFS(Setup!$P$13:$P$212,O940)=0),AND(P940&lt;&gt;"",COUNTIFS(Setup!$Q$13:$Q$212,P940)=0),AND(V940&lt;&gt;"",COUNTIFS(Setup!$R$13:$R$212,V940)=0),AND(W940&lt;&gt;"",COUNTIFS(Setup!$R$13:$R$212,W940)=0),AND(X940&lt;&gt;"",COUNTIFS(Setup!$S$13:$S$212,X940)=0),AND(Y940&lt;&gt;"",COUNTIFS(Setup!$S$13:$S$212,Y940)=0),AND(Z940&lt;&gt;"",COUNTIFS(Setup!$T$13:$T$212,Z940)=0)),"Use listed categories",IF(J940="Pending","Confirm work-relatedness",IF(COUNTIFS($AI$9:$AI$1008,AI940,$C$9:$C$1008,"&lt;&gt;"&amp;C940)&gt;0,"Event dates disagree",IF(OR(AND(Q940&lt;&gt;"",OR(NOT(ISNUMBER(Q940)),Q940&lt;0)),AND(R940&lt;&gt;"",OR(NOT(ISNUMBER(R940)),R940&lt;0)),AND(S940&lt;&gt;"",OR(NOT(ISNUMBER(S940)),S940&lt;0))),"Check days / cost",IF(AND(I940="Lost time",OR(NOT(ISNUMBER(Q940)),Q940&lt;1)),"Enter lost days",IF(AND(I940="Restricted / modified work",OR(NOT(ISNUMBER(R940)),R940&lt;1)),"Enter restricted days",IF(AND(Z940="Closed",NOT(ISNUMBER(AB940))),"Enter closure date",IF(AND(ISNUMBER(AB940),OR(AB940&lt;C940,AB940&gt;TODAY())),"Check closure date","Ready"))))))))))))))</f>
        <v/>
      </c>
    </row>
    <row r="941" spans="1:37" ht="24.95" customHeight="1">
      <c r="A941" s="17"/>
      <c r="B941" s="17"/>
      <c r="C941" s="18"/>
      <c r="D941" s="19"/>
      <c r="E941" s="20"/>
      <c r="F941" s="20"/>
      <c r="G941" s="20"/>
      <c r="H941" s="20"/>
      <c r="I941" s="20"/>
      <c r="J941" s="20"/>
      <c r="K941" s="20"/>
      <c r="L941" s="20"/>
      <c r="M941" s="20"/>
      <c r="N941" s="20"/>
      <c r="O941" s="20"/>
      <c r="P941" s="20"/>
      <c r="Q941" s="21"/>
      <c r="R941" s="21"/>
      <c r="S941" s="22"/>
      <c r="T941" s="20"/>
      <c r="U941" s="20"/>
      <c r="V941" s="20"/>
      <c r="W941" s="20"/>
      <c r="X941" s="20"/>
      <c r="Y941" s="20"/>
      <c r="Z941" s="20"/>
      <c r="AA941" s="20"/>
      <c r="AB941" s="18"/>
      <c r="AC941" s="20"/>
      <c r="AD941" s="15" t="str">
        <f t="shared" si="84"/>
        <v/>
      </c>
      <c r="AE941" s="16" t="str">
        <f t="shared" si="85"/>
        <v/>
      </c>
      <c r="AF941" s="15" t="str">
        <f t="shared" si="86"/>
        <v/>
      </c>
      <c r="AG941" s="15">
        <f t="shared" si="87"/>
        <v>0</v>
      </c>
      <c r="AH941" s="15">
        <f t="shared" si="88"/>
        <v>0</v>
      </c>
      <c r="AI941" s="15" t="str">
        <f t="shared" si="89"/>
        <v/>
      </c>
      <c r="AJ941" s="15" t="str">
        <f>IF(AI941="","",IF(COUNTIFS($AI$9:AI941,AI941)=1,1,0))</f>
        <v/>
      </c>
      <c r="AK941" s="15" t="str">
        <f ca="1">IF(COUNTA(A941:AC941)=0,"",IF(OR(NOT(ISNUMBER(C941)),C941&lt;1),"Missing / invalid date",IF(A941="","Missing case ID",IF(COUNTIFS($A$9:$A$1008,A941)&gt;1,"Duplicate case ID",IF(C941&gt;TODAY(),"Future incident date",IF(OR(E941="",F941="",G941="",H941="",I941="",J941=""),"Complete required fields",IF(OR(AND(E941&lt;&gt;"",COUNTIFS(Setup!$F$13:$F$212,E941)=0),AND(F941&lt;&gt;"",COUNTIFS(Setup!$G$13:$G$212,F941)=0),AND(G941&lt;&gt;"",COUNTIFS(Setup!$H$13:$H$212,G941)=0),AND(H941&lt;&gt;"",COUNTIFS(Setup!$I$13:$I$212,H941)=0),AND(I941&lt;&gt;"",COUNTIFS(Setup!$J$13:$J$212,I941)=0),AND(J941&lt;&gt;"",COUNTIFS(Setup!$K$13:$K$212,J941)=0),AND(K941&lt;&gt;"",COUNTIFS(Setup!$L$13:$L$212,K941)=0),AND(L941&lt;&gt;"",COUNTIFS(Setup!$M$13:$M$212,L941)=0),AND(M941&lt;&gt;"",COUNTIFS(Setup!$N$13:$N$212,M941)=0),AND(N941&lt;&gt;"",COUNTIFS(Setup!$O$13:$O$212,N941)=0),AND(O941&lt;&gt;"",COUNTIFS(Setup!$P$13:$P$212,O941)=0),AND(P941&lt;&gt;"",COUNTIFS(Setup!$Q$13:$Q$212,P941)=0),AND(V941&lt;&gt;"",COUNTIFS(Setup!$R$13:$R$212,V941)=0),AND(W941&lt;&gt;"",COUNTIFS(Setup!$R$13:$R$212,W941)=0),AND(X941&lt;&gt;"",COUNTIFS(Setup!$S$13:$S$212,X941)=0),AND(Y941&lt;&gt;"",COUNTIFS(Setup!$S$13:$S$212,Y941)=0),AND(Z941&lt;&gt;"",COUNTIFS(Setup!$T$13:$T$212,Z941)=0)),"Use listed categories",IF(J941="Pending","Confirm work-relatedness",IF(COUNTIFS($AI$9:$AI$1008,AI941,$C$9:$C$1008,"&lt;&gt;"&amp;C941)&gt;0,"Event dates disagree",IF(OR(AND(Q941&lt;&gt;"",OR(NOT(ISNUMBER(Q941)),Q941&lt;0)),AND(R941&lt;&gt;"",OR(NOT(ISNUMBER(R941)),R941&lt;0)),AND(S941&lt;&gt;"",OR(NOT(ISNUMBER(S941)),S941&lt;0))),"Check days / cost",IF(AND(I941="Lost time",OR(NOT(ISNUMBER(Q941)),Q941&lt;1)),"Enter lost days",IF(AND(I941="Restricted / modified work",OR(NOT(ISNUMBER(R941)),R941&lt;1)),"Enter restricted days",IF(AND(Z941="Closed",NOT(ISNUMBER(AB941))),"Enter closure date",IF(AND(ISNUMBER(AB941),OR(AB941&lt;C941,AB941&gt;TODAY())),"Check closure date","Ready"))))))))))))))</f>
        <v/>
      </c>
    </row>
    <row r="942" spans="1:37" ht="24.95" customHeight="1">
      <c r="A942" s="23"/>
      <c r="B942" s="23"/>
      <c r="C942" s="24"/>
      <c r="D942" s="25"/>
      <c r="E942" s="26"/>
      <c r="F942" s="26"/>
      <c r="G942" s="26"/>
      <c r="H942" s="26"/>
      <c r="I942" s="26"/>
      <c r="J942" s="26"/>
      <c r="K942" s="26"/>
      <c r="L942" s="26"/>
      <c r="M942" s="26"/>
      <c r="N942" s="26"/>
      <c r="O942" s="26"/>
      <c r="P942" s="26"/>
      <c r="Q942" s="27"/>
      <c r="R942" s="27"/>
      <c r="S942" s="28"/>
      <c r="T942" s="26"/>
      <c r="U942" s="26"/>
      <c r="V942" s="26"/>
      <c r="W942" s="26"/>
      <c r="X942" s="26"/>
      <c r="Y942" s="26"/>
      <c r="Z942" s="26"/>
      <c r="AA942" s="26"/>
      <c r="AB942" s="24"/>
      <c r="AC942" s="26"/>
      <c r="AD942" s="15" t="str">
        <f t="shared" si="84"/>
        <v/>
      </c>
      <c r="AE942" s="16" t="str">
        <f t="shared" si="85"/>
        <v/>
      </c>
      <c r="AF942" s="15" t="str">
        <f t="shared" si="86"/>
        <v/>
      </c>
      <c r="AG942" s="15">
        <f t="shared" si="87"/>
        <v>0</v>
      </c>
      <c r="AH942" s="15">
        <f t="shared" si="88"/>
        <v>0</v>
      </c>
      <c r="AI942" s="15" t="str">
        <f t="shared" si="89"/>
        <v/>
      </c>
      <c r="AJ942" s="15" t="str">
        <f>IF(AI942="","",IF(COUNTIFS($AI$9:AI942,AI942)=1,1,0))</f>
        <v/>
      </c>
      <c r="AK942" s="15" t="str">
        <f ca="1">IF(COUNTA(A942:AC942)=0,"",IF(OR(NOT(ISNUMBER(C942)),C942&lt;1),"Missing / invalid date",IF(A942="","Missing case ID",IF(COUNTIFS($A$9:$A$1008,A942)&gt;1,"Duplicate case ID",IF(C942&gt;TODAY(),"Future incident date",IF(OR(E942="",F942="",G942="",H942="",I942="",J942=""),"Complete required fields",IF(OR(AND(E942&lt;&gt;"",COUNTIFS(Setup!$F$13:$F$212,E942)=0),AND(F942&lt;&gt;"",COUNTIFS(Setup!$G$13:$G$212,F942)=0),AND(G942&lt;&gt;"",COUNTIFS(Setup!$H$13:$H$212,G942)=0),AND(H942&lt;&gt;"",COUNTIFS(Setup!$I$13:$I$212,H942)=0),AND(I942&lt;&gt;"",COUNTIFS(Setup!$J$13:$J$212,I942)=0),AND(J942&lt;&gt;"",COUNTIFS(Setup!$K$13:$K$212,J942)=0),AND(K942&lt;&gt;"",COUNTIFS(Setup!$L$13:$L$212,K942)=0),AND(L942&lt;&gt;"",COUNTIFS(Setup!$M$13:$M$212,L942)=0),AND(M942&lt;&gt;"",COUNTIFS(Setup!$N$13:$N$212,M942)=0),AND(N942&lt;&gt;"",COUNTIFS(Setup!$O$13:$O$212,N942)=0),AND(O942&lt;&gt;"",COUNTIFS(Setup!$P$13:$P$212,O942)=0),AND(P942&lt;&gt;"",COUNTIFS(Setup!$Q$13:$Q$212,P942)=0),AND(V942&lt;&gt;"",COUNTIFS(Setup!$R$13:$R$212,V942)=0),AND(W942&lt;&gt;"",COUNTIFS(Setup!$R$13:$R$212,W942)=0),AND(X942&lt;&gt;"",COUNTIFS(Setup!$S$13:$S$212,X942)=0),AND(Y942&lt;&gt;"",COUNTIFS(Setup!$S$13:$S$212,Y942)=0),AND(Z942&lt;&gt;"",COUNTIFS(Setup!$T$13:$T$212,Z942)=0)),"Use listed categories",IF(J942="Pending","Confirm work-relatedness",IF(COUNTIFS($AI$9:$AI$1008,AI942,$C$9:$C$1008,"&lt;&gt;"&amp;C942)&gt;0,"Event dates disagree",IF(OR(AND(Q942&lt;&gt;"",OR(NOT(ISNUMBER(Q942)),Q942&lt;0)),AND(R942&lt;&gt;"",OR(NOT(ISNUMBER(R942)),R942&lt;0)),AND(S942&lt;&gt;"",OR(NOT(ISNUMBER(S942)),S942&lt;0))),"Check days / cost",IF(AND(I942="Lost time",OR(NOT(ISNUMBER(Q942)),Q942&lt;1)),"Enter lost days",IF(AND(I942="Restricted / modified work",OR(NOT(ISNUMBER(R942)),R942&lt;1)),"Enter restricted days",IF(AND(Z942="Closed",NOT(ISNUMBER(AB942))),"Enter closure date",IF(AND(ISNUMBER(AB942),OR(AB942&lt;C942,AB942&gt;TODAY())),"Check closure date","Ready"))))))))))))))</f>
        <v/>
      </c>
    </row>
    <row r="943" spans="1:37" ht="24.95" customHeight="1">
      <c r="A943" s="17"/>
      <c r="B943" s="17"/>
      <c r="C943" s="18"/>
      <c r="D943" s="19"/>
      <c r="E943" s="20"/>
      <c r="F943" s="20"/>
      <c r="G943" s="20"/>
      <c r="H943" s="20"/>
      <c r="I943" s="20"/>
      <c r="J943" s="20"/>
      <c r="K943" s="20"/>
      <c r="L943" s="20"/>
      <c r="M943" s="20"/>
      <c r="N943" s="20"/>
      <c r="O943" s="20"/>
      <c r="P943" s="20"/>
      <c r="Q943" s="21"/>
      <c r="R943" s="21"/>
      <c r="S943" s="22"/>
      <c r="T943" s="20"/>
      <c r="U943" s="20"/>
      <c r="V943" s="20"/>
      <c r="W943" s="20"/>
      <c r="X943" s="20"/>
      <c r="Y943" s="20"/>
      <c r="Z943" s="20"/>
      <c r="AA943" s="20"/>
      <c r="AB943" s="18"/>
      <c r="AC943" s="20"/>
      <c r="AD943" s="15" t="str">
        <f t="shared" si="84"/>
        <v/>
      </c>
      <c r="AE943" s="16" t="str">
        <f t="shared" si="85"/>
        <v/>
      </c>
      <c r="AF943" s="15" t="str">
        <f t="shared" si="86"/>
        <v/>
      </c>
      <c r="AG943" s="15">
        <f t="shared" si="87"/>
        <v>0</v>
      </c>
      <c r="AH943" s="15">
        <f t="shared" si="88"/>
        <v>0</v>
      </c>
      <c r="AI943" s="15" t="str">
        <f t="shared" si="89"/>
        <v/>
      </c>
      <c r="AJ943" s="15" t="str">
        <f>IF(AI943="","",IF(COUNTIFS($AI$9:AI943,AI943)=1,1,0))</f>
        <v/>
      </c>
      <c r="AK943" s="15" t="str">
        <f ca="1">IF(COUNTA(A943:AC943)=0,"",IF(OR(NOT(ISNUMBER(C943)),C943&lt;1),"Missing / invalid date",IF(A943="","Missing case ID",IF(COUNTIFS($A$9:$A$1008,A943)&gt;1,"Duplicate case ID",IF(C943&gt;TODAY(),"Future incident date",IF(OR(E943="",F943="",G943="",H943="",I943="",J943=""),"Complete required fields",IF(OR(AND(E943&lt;&gt;"",COUNTIFS(Setup!$F$13:$F$212,E943)=0),AND(F943&lt;&gt;"",COUNTIFS(Setup!$G$13:$G$212,F943)=0),AND(G943&lt;&gt;"",COUNTIFS(Setup!$H$13:$H$212,G943)=0),AND(H943&lt;&gt;"",COUNTIFS(Setup!$I$13:$I$212,H943)=0),AND(I943&lt;&gt;"",COUNTIFS(Setup!$J$13:$J$212,I943)=0),AND(J943&lt;&gt;"",COUNTIFS(Setup!$K$13:$K$212,J943)=0),AND(K943&lt;&gt;"",COUNTIFS(Setup!$L$13:$L$212,K943)=0),AND(L943&lt;&gt;"",COUNTIFS(Setup!$M$13:$M$212,L943)=0),AND(M943&lt;&gt;"",COUNTIFS(Setup!$N$13:$N$212,M943)=0),AND(N943&lt;&gt;"",COUNTIFS(Setup!$O$13:$O$212,N943)=0),AND(O943&lt;&gt;"",COUNTIFS(Setup!$P$13:$P$212,O943)=0),AND(P943&lt;&gt;"",COUNTIFS(Setup!$Q$13:$Q$212,P943)=0),AND(V943&lt;&gt;"",COUNTIFS(Setup!$R$13:$R$212,V943)=0),AND(W943&lt;&gt;"",COUNTIFS(Setup!$R$13:$R$212,W943)=0),AND(X943&lt;&gt;"",COUNTIFS(Setup!$S$13:$S$212,X943)=0),AND(Y943&lt;&gt;"",COUNTIFS(Setup!$S$13:$S$212,Y943)=0),AND(Z943&lt;&gt;"",COUNTIFS(Setup!$T$13:$T$212,Z943)=0)),"Use listed categories",IF(J943="Pending","Confirm work-relatedness",IF(COUNTIFS($AI$9:$AI$1008,AI943,$C$9:$C$1008,"&lt;&gt;"&amp;C943)&gt;0,"Event dates disagree",IF(OR(AND(Q943&lt;&gt;"",OR(NOT(ISNUMBER(Q943)),Q943&lt;0)),AND(R943&lt;&gt;"",OR(NOT(ISNUMBER(R943)),R943&lt;0)),AND(S943&lt;&gt;"",OR(NOT(ISNUMBER(S943)),S943&lt;0))),"Check days / cost",IF(AND(I943="Lost time",OR(NOT(ISNUMBER(Q943)),Q943&lt;1)),"Enter lost days",IF(AND(I943="Restricted / modified work",OR(NOT(ISNUMBER(R943)),R943&lt;1)),"Enter restricted days",IF(AND(Z943="Closed",NOT(ISNUMBER(AB943))),"Enter closure date",IF(AND(ISNUMBER(AB943),OR(AB943&lt;C943,AB943&gt;TODAY())),"Check closure date","Ready"))))))))))))))</f>
        <v/>
      </c>
    </row>
    <row r="944" spans="1:37" ht="24.95" customHeight="1">
      <c r="A944" s="23"/>
      <c r="B944" s="23"/>
      <c r="C944" s="24"/>
      <c r="D944" s="25"/>
      <c r="E944" s="26"/>
      <c r="F944" s="26"/>
      <c r="G944" s="26"/>
      <c r="H944" s="26"/>
      <c r="I944" s="26"/>
      <c r="J944" s="26"/>
      <c r="K944" s="26"/>
      <c r="L944" s="26"/>
      <c r="M944" s="26"/>
      <c r="N944" s="26"/>
      <c r="O944" s="26"/>
      <c r="P944" s="26"/>
      <c r="Q944" s="27"/>
      <c r="R944" s="27"/>
      <c r="S944" s="28"/>
      <c r="T944" s="26"/>
      <c r="U944" s="26"/>
      <c r="V944" s="26"/>
      <c r="W944" s="26"/>
      <c r="X944" s="26"/>
      <c r="Y944" s="26"/>
      <c r="Z944" s="26"/>
      <c r="AA944" s="26"/>
      <c r="AB944" s="24"/>
      <c r="AC944" s="26"/>
      <c r="AD944" s="15" t="str">
        <f t="shared" si="84"/>
        <v/>
      </c>
      <c r="AE944" s="16" t="str">
        <f t="shared" si="85"/>
        <v/>
      </c>
      <c r="AF944" s="15" t="str">
        <f t="shared" si="86"/>
        <v/>
      </c>
      <c r="AG944" s="15">
        <f t="shared" si="87"/>
        <v>0</v>
      </c>
      <c r="AH944" s="15">
        <f t="shared" si="88"/>
        <v>0</v>
      </c>
      <c r="AI944" s="15" t="str">
        <f t="shared" si="89"/>
        <v/>
      </c>
      <c r="AJ944" s="15" t="str">
        <f>IF(AI944="","",IF(COUNTIFS($AI$9:AI944,AI944)=1,1,0))</f>
        <v/>
      </c>
      <c r="AK944" s="15" t="str">
        <f ca="1">IF(COUNTA(A944:AC944)=0,"",IF(OR(NOT(ISNUMBER(C944)),C944&lt;1),"Missing / invalid date",IF(A944="","Missing case ID",IF(COUNTIFS($A$9:$A$1008,A944)&gt;1,"Duplicate case ID",IF(C944&gt;TODAY(),"Future incident date",IF(OR(E944="",F944="",G944="",H944="",I944="",J944=""),"Complete required fields",IF(OR(AND(E944&lt;&gt;"",COUNTIFS(Setup!$F$13:$F$212,E944)=0),AND(F944&lt;&gt;"",COUNTIFS(Setup!$G$13:$G$212,F944)=0),AND(G944&lt;&gt;"",COUNTIFS(Setup!$H$13:$H$212,G944)=0),AND(H944&lt;&gt;"",COUNTIFS(Setup!$I$13:$I$212,H944)=0),AND(I944&lt;&gt;"",COUNTIFS(Setup!$J$13:$J$212,I944)=0),AND(J944&lt;&gt;"",COUNTIFS(Setup!$K$13:$K$212,J944)=0),AND(K944&lt;&gt;"",COUNTIFS(Setup!$L$13:$L$212,K944)=0),AND(L944&lt;&gt;"",COUNTIFS(Setup!$M$13:$M$212,L944)=0),AND(M944&lt;&gt;"",COUNTIFS(Setup!$N$13:$N$212,M944)=0),AND(N944&lt;&gt;"",COUNTIFS(Setup!$O$13:$O$212,N944)=0),AND(O944&lt;&gt;"",COUNTIFS(Setup!$P$13:$P$212,O944)=0),AND(P944&lt;&gt;"",COUNTIFS(Setup!$Q$13:$Q$212,P944)=0),AND(V944&lt;&gt;"",COUNTIFS(Setup!$R$13:$R$212,V944)=0),AND(W944&lt;&gt;"",COUNTIFS(Setup!$R$13:$R$212,W944)=0),AND(X944&lt;&gt;"",COUNTIFS(Setup!$S$13:$S$212,X944)=0),AND(Y944&lt;&gt;"",COUNTIFS(Setup!$S$13:$S$212,Y944)=0),AND(Z944&lt;&gt;"",COUNTIFS(Setup!$T$13:$T$212,Z944)=0)),"Use listed categories",IF(J944="Pending","Confirm work-relatedness",IF(COUNTIFS($AI$9:$AI$1008,AI944,$C$9:$C$1008,"&lt;&gt;"&amp;C944)&gt;0,"Event dates disagree",IF(OR(AND(Q944&lt;&gt;"",OR(NOT(ISNUMBER(Q944)),Q944&lt;0)),AND(R944&lt;&gt;"",OR(NOT(ISNUMBER(R944)),R944&lt;0)),AND(S944&lt;&gt;"",OR(NOT(ISNUMBER(S944)),S944&lt;0))),"Check days / cost",IF(AND(I944="Lost time",OR(NOT(ISNUMBER(Q944)),Q944&lt;1)),"Enter lost days",IF(AND(I944="Restricted / modified work",OR(NOT(ISNUMBER(R944)),R944&lt;1)),"Enter restricted days",IF(AND(Z944="Closed",NOT(ISNUMBER(AB944))),"Enter closure date",IF(AND(ISNUMBER(AB944),OR(AB944&lt;C944,AB944&gt;TODAY())),"Check closure date","Ready"))))))))))))))</f>
        <v/>
      </c>
    </row>
    <row r="945" spans="1:37" ht="24.95" customHeight="1">
      <c r="A945" s="17"/>
      <c r="B945" s="17"/>
      <c r="C945" s="18"/>
      <c r="D945" s="19"/>
      <c r="E945" s="20"/>
      <c r="F945" s="20"/>
      <c r="G945" s="20"/>
      <c r="H945" s="20"/>
      <c r="I945" s="20"/>
      <c r="J945" s="20"/>
      <c r="K945" s="20"/>
      <c r="L945" s="20"/>
      <c r="M945" s="20"/>
      <c r="N945" s="20"/>
      <c r="O945" s="20"/>
      <c r="P945" s="20"/>
      <c r="Q945" s="21"/>
      <c r="R945" s="21"/>
      <c r="S945" s="22"/>
      <c r="T945" s="20"/>
      <c r="U945" s="20"/>
      <c r="V945" s="20"/>
      <c r="W945" s="20"/>
      <c r="X945" s="20"/>
      <c r="Y945" s="20"/>
      <c r="Z945" s="20"/>
      <c r="AA945" s="20"/>
      <c r="AB945" s="18"/>
      <c r="AC945" s="20"/>
      <c r="AD945" s="15" t="str">
        <f t="shared" si="84"/>
        <v/>
      </c>
      <c r="AE945" s="16" t="str">
        <f t="shared" si="85"/>
        <v/>
      </c>
      <c r="AF945" s="15" t="str">
        <f t="shared" si="86"/>
        <v/>
      </c>
      <c r="AG945" s="15">
        <f t="shared" si="87"/>
        <v>0</v>
      </c>
      <c r="AH945" s="15">
        <f t="shared" si="88"/>
        <v>0</v>
      </c>
      <c r="AI945" s="15" t="str">
        <f t="shared" si="89"/>
        <v/>
      </c>
      <c r="AJ945" s="15" t="str">
        <f>IF(AI945="","",IF(COUNTIFS($AI$9:AI945,AI945)=1,1,0))</f>
        <v/>
      </c>
      <c r="AK945" s="15" t="str">
        <f ca="1">IF(COUNTA(A945:AC945)=0,"",IF(OR(NOT(ISNUMBER(C945)),C945&lt;1),"Missing / invalid date",IF(A945="","Missing case ID",IF(COUNTIFS($A$9:$A$1008,A945)&gt;1,"Duplicate case ID",IF(C945&gt;TODAY(),"Future incident date",IF(OR(E945="",F945="",G945="",H945="",I945="",J945=""),"Complete required fields",IF(OR(AND(E945&lt;&gt;"",COUNTIFS(Setup!$F$13:$F$212,E945)=0),AND(F945&lt;&gt;"",COUNTIFS(Setup!$G$13:$G$212,F945)=0),AND(G945&lt;&gt;"",COUNTIFS(Setup!$H$13:$H$212,G945)=0),AND(H945&lt;&gt;"",COUNTIFS(Setup!$I$13:$I$212,H945)=0),AND(I945&lt;&gt;"",COUNTIFS(Setup!$J$13:$J$212,I945)=0),AND(J945&lt;&gt;"",COUNTIFS(Setup!$K$13:$K$212,J945)=0),AND(K945&lt;&gt;"",COUNTIFS(Setup!$L$13:$L$212,K945)=0),AND(L945&lt;&gt;"",COUNTIFS(Setup!$M$13:$M$212,L945)=0),AND(M945&lt;&gt;"",COUNTIFS(Setup!$N$13:$N$212,M945)=0),AND(N945&lt;&gt;"",COUNTIFS(Setup!$O$13:$O$212,N945)=0),AND(O945&lt;&gt;"",COUNTIFS(Setup!$P$13:$P$212,O945)=0),AND(P945&lt;&gt;"",COUNTIFS(Setup!$Q$13:$Q$212,P945)=0),AND(V945&lt;&gt;"",COUNTIFS(Setup!$R$13:$R$212,V945)=0),AND(W945&lt;&gt;"",COUNTIFS(Setup!$R$13:$R$212,W945)=0),AND(X945&lt;&gt;"",COUNTIFS(Setup!$S$13:$S$212,X945)=0),AND(Y945&lt;&gt;"",COUNTIFS(Setup!$S$13:$S$212,Y945)=0),AND(Z945&lt;&gt;"",COUNTIFS(Setup!$T$13:$T$212,Z945)=0)),"Use listed categories",IF(J945="Pending","Confirm work-relatedness",IF(COUNTIFS($AI$9:$AI$1008,AI945,$C$9:$C$1008,"&lt;&gt;"&amp;C945)&gt;0,"Event dates disagree",IF(OR(AND(Q945&lt;&gt;"",OR(NOT(ISNUMBER(Q945)),Q945&lt;0)),AND(R945&lt;&gt;"",OR(NOT(ISNUMBER(R945)),R945&lt;0)),AND(S945&lt;&gt;"",OR(NOT(ISNUMBER(S945)),S945&lt;0))),"Check days / cost",IF(AND(I945="Lost time",OR(NOT(ISNUMBER(Q945)),Q945&lt;1)),"Enter lost days",IF(AND(I945="Restricted / modified work",OR(NOT(ISNUMBER(R945)),R945&lt;1)),"Enter restricted days",IF(AND(Z945="Closed",NOT(ISNUMBER(AB945))),"Enter closure date",IF(AND(ISNUMBER(AB945),OR(AB945&lt;C945,AB945&gt;TODAY())),"Check closure date","Ready"))))))))))))))</f>
        <v/>
      </c>
    </row>
    <row r="946" spans="1:37" ht="24.95" customHeight="1">
      <c r="A946" s="23"/>
      <c r="B946" s="23"/>
      <c r="C946" s="24"/>
      <c r="D946" s="25"/>
      <c r="E946" s="26"/>
      <c r="F946" s="26"/>
      <c r="G946" s="26"/>
      <c r="H946" s="26"/>
      <c r="I946" s="26"/>
      <c r="J946" s="26"/>
      <c r="K946" s="26"/>
      <c r="L946" s="26"/>
      <c r="M946" s="26"/>
      <c r="N946" s="26"/>
      <c r="O946" s="26"/>
      <c r="P946" s="26"/>
      <c r="Q946" s="27"/>
      <c r="R946" s="27"/>
      <c r="S946" s="28"/>
      <c r="T946" s="26"/>
      <c r="U946" s="26"/>
      <c r="V946" s="26"/>
      <c r="W946" s="26"/>
      <c r="X946" s="26"/>
      <c r="Y946" s="26"/>
      <c r="Z946" s="26"/>
      <c r="AA946" s="26"/>
      <c r="AB946" s="24"/>
      <c r="AC946" s="26"/>
      <c r="AD946" s="15" t="str">
        <f t="shared" si="84"/>
        <v/>
      </c>
      <c r="AE946" s="16" t="str">
        <f t="shared" si="85"/>
        <v/>
      </c>
      <c r="AF946" s="15" t="str">
        <f t="shared" si="86"/>
        <v/>
      </c>
      <c r="AG946" s="15">
        <f t="shared" si="87"/>
        <v>0</v>
      </c>
      <c r="AH946" s="15">
        <f t="shared" si="88"/>
        <v>0</v>
      </c>
      <c r="AI946" s="15" t="str">
        <f t="shared" si="89"/>
        <v/>
      </c>
      <c r="AJ946" s="15" t="str">
        <f>IF(AI946="","",IF(COUNTIFS($AI$9:AI946,AI946)=1,1,0))</f>
        <v/>
      </c>
      <c r="AK946" s="15" t="str">
        <f ca="1">IF(COUNTA(A946:AC946)=0,"",IF(OR(NOT(ISNUMBER(C946)),C946&lt;1),"Missing / invalid date",IF(A946="","Missing case ID",IF(COUNTIFS($A$9:$A$1008,A946)&gt;1,"Duplicate case ID",IF(C946&gt;TODAY(),"Future incident date",IF(OR(E946="",F946="",G946="",H946="",I946="",J946=""),"Complete required fields",IF(OR(AND(E946&lt;&gt;"",COUNTIFS(Setup!$F$13:$F$212,E946)=0),AND(F946&lt;&gt;"",COUNTIFS(Setup!$G$13:$G$212,F946)=0),AND(G946&lt;&gt;"",COUNTIFS(Setup!$H$13:$H$212,G946)=0),AND(H946&lt;&gt;"",COUNTIFS(Setup!$I$13:$I$212,H946)=0),AND(I946&lt;&gt;"",COUNTIFS(Setup!$J$13:$J$212,I946)=0),AND(J946&lt;&gt;"",COUNTIFS(Setup!$K$13:$K$212,J946)=0),AND(K946&lt;&gt;"",COUNTIFS(Setup!$L$13:$L$212,K946)=0),AND(L946&lt;&gt;"",COUNTIFS(Setup!$M$13:$M$212,L946)=0),AND(M946&lt;&gt;"",COUNTIFS(Setup!$N$13:$N$212,M946)=0),AND(N946&lt;&gt;"",COUNTIFS(Setup!$O$13:$O$212,N946)=0),AND(O946&lt;&gt;"",COUNTIFS(Setup!$P$13:$P$212,O946)=0),AND(P946&lt;&gt;"",COUNTIFS(Setup!$Q$13:$Q$212,P946)=0),AND(V946&lt;&gt;"",COUNTIFS(Setup!$R$13:$R$212,V946)=0),AND(W946&lt;&gt;"",COUNTIFS(Setup!$R$13:$R$212,W946)=0),AND(X946&lt;&gt;"",COUNTIFS(Setup!$S$13:$S$212,X946)=0),AND(Y946&lt;&gt;"",COUNTIFS(Setup!$S$13:$S$212,Y946)=0),AND(Z946&lt;&gt;"",COUNTIFS(Setup!$T$13:$T$212,Z946)=0)),"Use listed categories",IF(J946="Pending","Confirm work-relatedness",IF(COUNTIFS($AI$9:$AI$1008,AI946,$C$9:$C$1008,"&lt;&gt;"&amp;C946)&gt;0,"Event dates disagree",IF(OR(AND(Q946&lt;&gt;"",OR(NOT(ISNUMBER(Q946)),Q946&lt;0)),AND(R946&lt;&gt;"",OR(NOT(ISNUMBER(R946)),R946&lt;0)),AND(S946&lt;&gt;"",OR(NOT(ISNUMBER(S946)),S946&lt;0))),"Check days / cost",IF(AND(I946="Lost time",OR(NOT(ISNUMBER(Q946)),Q946&lt;1)),"Enter lost days",IF(AND(I946="Restricted / modified work",OR(NOT(ISNUMBER(R946)),R946&lt;1)),"Enter restricted days",IF(AND(Z946="Closed",NOT(ISNUMBER(AB946))),"Enter closure date",IF(AND(ISNUMBER(AB946),OR(AB946&lt;C946,AB946&gt;TODAY())),"Check closure date","Ready"))))))))))))))</f>
        <v/>
      </c>
    </row>
    <row r="947" spans="1:37" ht="24.95" customHeight="1">
      <c r="A947" s="17"/>
      <c r="B947" s="17"/>
      <c r="C947" s="18"/>
      <c r="D947" s="19"/>
      <c r="E947" s="20"/>
      <c r="F947" s="20"/>
      <c r="G947" s="20"/>
      <c r="H947" s="20"/>
      <c r="I947" s="20"/>
      <c r="J947" s="20"/>
      <c r="K947" s="20"/>
      <c r="L947" s="20"/>
      <c r="M947" s="20"/>
      <c r="N947" s="20"/>
      <c r="O947" s="20"/>
      <c r="P947" s="20"/>
      <c r="Q947" s="21"/>
      <c r="R947" s="21"/>
      <c r="S947" s="22"/>
      <c r="T947" s="20"/>
      <c r="U947" s="20"/>
      <c r="V947" s="20"/>
      <c r="W947" s="20"/>
      <c r="X947" s="20"/>
      <c r="Y947" s="20"/>
      <c r="Z947" s="20"/>
      <c r="AA947" s="20"/>
      <c r="AB947" s="18"/>
      <c r="AC947" s="20"/>
      <c r="AD947" s="15" t="str">
        <f t="shared" si="84"/>
        <v/>
      </c>
      <c r="AE947" s="16" t="str">
        <f t="shared" si="85"/>
        <v/>
      </c>
      <c r="AF947" s="15" t="str">
        <f t="shared" si="86"/>
        <v/>
      </c>
      <c r="AG947" s="15">
        <f t="shared" si="87"/>
        <v>0</v>
      </c>
      <c r="AH947" s="15">
        <f t="shared" si="88"/>
        <v>0</v>
      </c>
      <c r="AI947" s="15" t="str">
        <f t="shared" si="89"/>
        <v/>
      </c>
      <c r="AJ947" s="15" t="str">
        <f>IF(AI947="","",IF(COUNTIFS($AI$9:AI947,AI947)=1,1,0))</f>
        <v/>
      </c>
      <c r="AK947" s="15" t="str">
        <f ca="1">IF(COUNTA(A947:AC947)=0,"",IF(OR(NOT(ISNUMBER(C947)),C947&lt;1),"Missing / invalid date",IF(A947="","Missing case ID",IF(COUNTIFS($A$9:$A$1008,A947)&gt;1,"Duplicate case ID",IF(C947&gt;TODAY(),"Future incident date",IF(OR(E947="",F947="",G947="",H947="",I947="",J947=""),"Complete required fields",IF(OR(AND(E947&lt;&gt;"",COUNTIFS(Setup!$F$13:$F$212,E947)=0),AND(F947&lt;&gt;"",COUNTIFS(Setup!$G$13:$G$212,F947)=0),AND(G947&lt;&gt;"",COUNTIFS(Setup!$H$13:$H$212,G947)=0),AND(H947&lt;&gt;"",COUNTIFS(Setup!$I$13:$I$212,H947)=0),AND(I947&lt;&gt;"",COUNTIFS(Setup!$J$13:$J$212,I947)=0),AND(J947&lt;&gt;"",COUNTIFS(Setup!$K$13:$K$212,J947)=0),AND(K947&lt;&gt;"",COUNTIFS(Setup!$L$13:$L$212,K947)=0),AND(L947&lt;&gt;"",COUNTIFS(Setup!$M$13:$M$212,L947)=0),AND(M947&lt;&gt;"",COUNTIFS(Setup!$N$13:$N$212,M947)=0),AND(N947&lt;&gt;"",COUNTIFS(Setup!$O$13:$O$212,N947)=0),AND(O947&lt;&gt;"",COUNTIFS(Setup!$P$13:$P$212,O947)=0),AND(P947&lt;&gt;"",COUNTIFS(Setup!$Q$13:$Q$212,P947)=0),AND(V947&lt;&gt;"",COUNTIFS(Setup!$R$13:$R$212,V947)=0),AND(W947&lt;&gt;"",COUNTIFS(Setup!$R$13:$R$212,W947)=0),AND(X947&lt;&gt;"",COUNTIFS(Setup!$S$13:$S$212,X947)=0),AND(Y947&lt;&gt;"",COUNTIFS(Setup!$S$13:$S$212,Y947)=0),AND(Z947&lt;&gt;"",COUNTIFS(Setup!$T$13:$T$212,Z947)=0)),"Use listed categories",IF(J947="Pending","Confirm work-relatedness",IF(COUNTIFS($AI$9:$AI$1008,AI947,$C$9:$C$1008,"&lt;&gt;"&amp;C947)&gt;0,"Event dates disagree",IF(OR(AND(Q947&lt;&gt;"",OR(NOT(ISNUMBER(Q947)),Q947&lt;0)),AND(R947&lt;&gt;"",OR(NOT(ISNUMBER(R947)),R947&lt;0)),AND(S947&lt;&gt;"",OR(NOT(ISNUMBER(S947)),S947&lt;0))),"Check days / cost",IF(AND(I947="Lost time",OR(NOT(ISNUMBER(Q947)),Q947&lt;1)),"Enter lost days",IF(AND(I947="Restricted / modified work",OR(NOT(ISNUMBER(R947)),R947&lt;1)),"Enter restricted days",IF(AND(Z947="Closed",NOT(ISNUMBER(AB947))),"Enter closure date",IF(AND(ISNUMBER(AB947),OR(AB947&lt;C947,AB947&gt;TODAY())),"Check closure date","Ready"))))))))))))))</f>
        <v/>
      </c>
    </row>
    <row r="948" spans="1:37" ht="24.95" customHeight="1">
      <c r="A948" s="23"/>
      <c r="B948" s="23"/>
      <c r="C948" s="24"/>
      <c r="D948" s="25"/>
      <c r="E948" s="26"/>
      <c r="F948" s="26"/>
      <c r="G948" s="26"/>
      <c r="H948" s="26"/>
      <c r="I948" s="26"/>
      <c r="J948" s="26"/>
      <c r="K948" s="26"/>
      <c r="L948" s="26"/>
      <c r="M948" s="26"/>
      <c r="N948" s="26"/>
      <c r="O948" s="26"/>
      <c r="P948" s="26"/>
      <c r="Q948" s="27"/>
      <c r="R948" s="27"/>
      <c r="S948" s="28"/>
      <c r="T948" s="26"/>
      <c r="U948" s="26"/>
      <c r="V948" s="26"/>
      <c r="W948" s="26"/>
      <c r="X948" s="26"/>
      <c r="Y948" s="26"/>
      <c r="Z948" s="26"/>
      <c r="AA948" s="26"/>
      <c r="AB948" s="24"/>
      <c r="AC948" s="26"/>
      <c r="AD948" s="15" t="str">
        <f t="shared" si="84"/>
        <v/>
      </c>
      <c r="AE948" s="16" t="str">
        <f t="shared" si="85"/>
        <v/>
      </c>
      <c r="AF948" s="15" t="str">
        <f t="shared" si="86"/>
        <v/>
      </c>
      <c r="AG948" s="15">
        <f t="shared" si="87"/>
        <v>0</v>
      </c>
      <c r="AH948" s="15">
        <f t="shared" si="88"/>
        <v>0</v>
      </c>
      <c r="AI948" s="15" t="str">
        <f t="shared" si="89"/>
        <v/>
      </c>
      <c r="AJ948" s="15" t="str">
        <f>IF(AI948="","",IF(COUNTIFS($AI$9:AI948,AI948)=1,1,0))</f>
        <v/>
      </c>
      <c r="AK948" s="15" t="str">
        <f ca="1">IF(COUNTA(A948:AC948)=0,"",IF(OR(NOT(ISNUMBER(C948)),C948&lt;1),"Missing / invalid date",IF(A948="","Missing case ID",IF(COUNTIFS($A$9:$A$1008,A948)&gt;1,"Duplicate case ID",IF(C948&gt;TODAY(),"Future incident date",IF(OR(E948="",F948="",G948="",H948="",I948="",J948=""),"Complete required fields",IF(OR(AND(E948&lt;&gt;"",COUNTIFS(Setup!$F$13:$F$212,E948)=0),AND(F948&lt;&gt;"",COUNTIFS(Setup!$G$13:$G$212,F948)=0),AND(G948&lt;&gt;"",COUNTIFS(Setup!$H$13:$H$212,G948)=0),AND(H948&lt;&gt;"",COUNTIFS(Setup!$I$13:$I$212,H948)=0),AND(I948&lt;&gt;"",COUNTIFS(Setup!$J$13:$J$212,I948)=0),AND(J948&lt;&gt;"",COUNTIFS(Setup!$K$13:$K$212,J948)=0),AND(K948&lt;&gt;"",COUNTIFS(Setup!$L$13:$L$212,K948)=0),AND(L948&lt;&gt;"",COUNTIFS(Setup!$M$13:$M$212,L948)=0),AND(M948&lt;&gt;"",COUNTIFS(Setup!$N$13:$N$212,M948)=0),AND(N948&lt;&gt;"",COUNTIFS(Setup!$O$13:$O$212,N948)=0),AND(O948&lt;&gt;"",COUNTIFS(Setup!$P$13:$P$212,O948)=0),AND(P948&lt;&gt;"",COUNTIFS(Setup!$Q$13:$Q$212,P948)=0),AND(V948&lt;&gt;"",COUNTIFS(Setup!$R$13:$R$212,V948)=0),AND(W948&lt;&gt;"",COUNTIFS(Setup!$R$13:$R$212,W948)=0),AND(X948&lt;&gt;"",COUNTIFS(Setup!$S$13:$S$212,X948)=0),AND(Y948&lt;&gt;"",COUNTIFS(Setup!$S$13:$S$212,Y948)=0),AND(Z948&lt;&gt;"",COUNTIFS(Setup!$T$13:$T$212,Z948)=0)),"Use listed categories",IF(J948="Pending","Confirm work-relatedness",IF(COUNTIFS($AI$9:$AI$1008,AI948,$C$9:$C$1008,"&lt;&gt;"&amp;C948)&gt;0,"Event dates disagree",IF(OR(AND(Q948&lt;&gt;"",OR(NOT(ISNUMBER(Q948)),Q948&lt;0)),AND(R948&lt;&gt;"",OR(NOT(ISNUMBER(R948)),R948&lt;0)),AND(S948&lt;&gt;"",OR(NOT(ISNUMBER(S948)),S948&lt;0))),"Check days / cost",IF(AND(I948="Lost time",OR(NOT(ISNUMBER(Q948)),Q948&lt;1)),"Enter lost days",IF(AND(I948="Restricted / modified work",OR(NOT(ISNUMBER(R948)),R948&lt;1)),"Enter restricted days",IF(AND(Z948="Closed",NOT(ISNUMBER(AB948))),"Enter closure date",IF(AND(ISNUMBER(AB948),OR(AB948&lt;C948,AB948&gt;TODAY())),"Check closure date","Ready"))))))))))))))</f>
        <v/>
      </c>
    </row>
    <row r="949" spans="1:37" ht="24.95" customHeight="1">
      <c r="A949" s="17"/>
      <c r="B949" s="17"/>
      <c r="C949" s="18"/>
      <c r="D949" s="19"/>
      <c r="E949" s="20"/>
      <c r="F949" s="20"/>
      <c r="G949" s="20"/>
      <c r="H949" s="20"/>
      <c r="I949" s="20"/>
      <c r="J949" s="20"/>
      <c r="K949" s="20"/>
      <c r="L949" s="20"/>
      <c r="M949" s="20"/>
      <c r="N949" s="20"/>
      <c r="O949" s="20"/>
      <c r="P949" s="20"/>
      <c r="Q949" s="21"/>
      <c r="R949" s="21"/>
      <c r="S949" s="22"/>
      <c r="T949" s="20"/>
      <c r="U949" s="20"/>
      <c r="V949" s="20"/>
      <c r="W949" s="20"/>
      <c r="X949" s="20"/>
      <c r="Y949" s="20"/>
      <c r="Z949" s="20"/>
      <c r="AA949" s="20"/>
      <c r="AB949" s="18"/>
      <c r="AC949" s="20"/>
      <c r="AD949" s="15" t="str">
        <f t="shared" si="84"/>
        <v/>
      </c>
      <c r="AE949" s="16" t="str">
        <f t="shared" si="85"/>
        <v/>
      </c>
      <c r="AF949" s="15" t="str">
        <f t="shared" si="86"/>
        <v/>
      </c>
      <c r="AG949" s="15">
        <f t="shared" si="87"/>
        <v>0</v>
      </c>
      <c r="AH949" s="15">
        <f t="shared" si="88"/>
        <v>0</v>
      </c>
      <c r="AI949" s="15" t="str">
        <f t="shared" si="89"/>
        <v/>
      </c>
      <c r="AJ949" s="15" t="str">
        <f>IF(AI949="","",IF(COUNTIFS($AI$9:AI949,AI949)=1,1,0))</f>
        <v/>
      </c>
      <c r="AK949" s="15" t="str">
        <f ca="1">IF(COUNTA(A949:AC949)=0,"",IF(OR(NOT(ISNUMBER(C949)),C949&lt;1),"Missing / invalid date",IF(A949="","Missing case ID",IF(COUNTIFS($A$9:$A$1008,A949)&gt;1,"Duplicate case ID",IF(C949&gt;TODAY(),"Future incident date",IF(OR(E949="",F949="",G949="",H949="",I949="",J949=""),"Complete required fields",IF(OR(AND(E949&lt;&gt;"",COUNTIFS(Setup!$F$13:$F$212,E949)=0),AND(F949&lt;&gt;"",COUNTIFS(Setup!$G$13:$G$212,F949)=0),AND(G949&lt;&gt;"",COUNTIFS(Setup!$H$13:$H$212,G949)=0),AND(H949&lt;&gt;"",COUNTIFS(Setup!$I$13:$I$212,H949)=0),AND(I949&lt;&gt;"",COUNTIFS(Setup!$J$13:$J$212,I949)=0),AND(J949&lt;&gt;"",COUNTIFS(Setup!$K$13:$K$212,J949)=0),AND(K949&lt;&gt;"",COUNTIFS(Setup!$L$13:$L$212,K949)=0),AND(L949&lt;&gt;"",COUNTIFS(Setup!$M$13:$M$212,L949)=0),AND(M949&lt;&gt;"",COUNTIFS(Setup!$N$13:$N$212,M949)=0),AND(N949&lt;&gt;"",COUNTIFS(Setup!$O$13:$O$212,N949)=0),AND(O949&lt;&gt;"",COUNTIFS(Setup!$P$13:$P$212,O949)=0),AND(P949&lt;&gt;"",COUNTIFS(Setup!$Q$13:$Q$212,P949)=0),AND(V949&lt;&gt;"",COUNTIFS(Setup!$R$13:$R$212,V949)=0),AND(W949&lt;&gt;"",COUNTIFS(Setup!$R$13:$R$212,W949)=0),AND(X949&lt;&gt;"",COUNTIFS(Setup!$S$13:$S$212,X949)=0),AND(Y949&lt;&gt;"",COUNTIFS(Setup!$S$13:$S$212,Y949)=0),AND(Z949&lt;&gt;"",COUNTIFS(Setup!$T$13:$T$212,Z949)=0)),"Use listed categories",IF(J949="Pending","Confirm work-relatedness",IF(COUNTIFS($AI$9:$AI$1008,AI949,$C$9:$C$1008,"&lt;&gt;"&amp;C949)&gt;0,"Event dates disagree",IF(OR(AND(Q949&lt;&gt;"",OR(NOT(ISNUMBER(Q949)),Q949&lt;0)),AND(R949&lt;&gt;"",OR(NOT(ISNUMBER(R949)),R949&lt;0)),AND(S949&lt;&gt;"",OR(NOT(ISNUMBER(S949)),S949&lt;0))),"Check days / cost",IF(AND(I949="Lost time",OR(NOT(ISNUMBER(Q949)),Q949&lt;1)),"Enter lost days",IF(AND(I949="Restricted / modified work",OR(NOT(ISNUMBER(R949)),R949&lt;1)),"Enter restricted days",IF(AND(Z949="Closed",NOT(ISNUMBER(AB949))),"Enter closure date",IF(AND(ISNUMBER(AB949),OR(AB949&lt;C949,AB949&gt;TODAY())),"Check closure date","Ready"))))))))))))))</f>
        <v/>
      </c>
    </row>
    <row r="950" spans="1:37" ht="24.95" customHeight="1">
      <c r="A950" s="23"/>
      <c r="B950" s="23"/>
      <c r="C950" s="24"/>
      <c r="D950" s="25"/>
      <c r="E950" s="26"/>
      <c r="F950" s="26"/>
      <c r="G950" s="26"/>
      <c r="H950" s="26"/>
      <c r="I950" s="26"/>
      <c r="J950" s="26"/>
      <c r="K950" s="26"/>
      <c r="L950" s="26"/>
      <c r="M950" s="26"/>
      <c r="N950" s="26"/>
      <c r="O950" s="26"/>
      <c r="P950" s="26"/>
      <c r="Q950" s="27"/>
      <c r="R950" s="27"/>
      <c r="S950" s="28"/>
      <c r="T950" s="26"/>
      <c r="U950" s="26"/>
      <c r="V950" s="26"/>
      <c r="W950" s="26"/>
      <c r="X950" s="26"/>
      <c r="Y950" s="26"/>
      <c r="Z950" s="26"/>
      <c r="AA950" s="26"/>
      <c r="AB950" s="24"/>
      <c r="AC950" s="26"/>
      <c r="AD950" s="15" t="str">
        <f t="shared" si="84"/>
        <v/>
      </c>
      <c r="AE950" s="16" t="str">
        <f t="shared" si="85"/>
        <v/>
      </c>
      <c r="AF950" s="15" t="str">
        <f t="shared" si="86"/>
        <v/>
      </c>
      <c r="AG950" s="15">
        <f t="shared" si="87"/>
        <v>0</v>
      </c>
      <c r="AH950" s="15">
        <f t="shared" si="88"/>
        <v>0</v>
      </c>
      <c r="AI950" s="15" t="str">
        <f t="shared" si="89"/>
        <v/>
      </c>
      <c r="AJ950" s="15" t="str">
        <f>IF(AI950="","",IF(COUNTIFS($AI$9:AI950,AI950)=1,1,0))</f>
        <v/>
      </c>
      <c r="AK950" s="15" t="str">
        <f ca="1">IF(COUNTA(A950:AC950)=0,"",IF(OR(NOT(ISNUMBER(C950)),C950&lt;1),"Missing / invalid date",IF(A950="","Missing case ID",IF(COUNTIFS($A$9:$A$1008,A950)&gt;1,"Duplicate case ID",IF(C950&gt;TODAY(),"Future incident date",IF(OR(E950="",F950="",G950="",H950="",I950="",J950=""),"Complete required fields",IF(OR(AND(E950&lt;&gt;"",COUNTIFS(Setup!$F$13:$F$212,E950)=0),AND(F950&lt;&gt;"",COUNTIFS(Setup!$G$13:$G$212,F950)=0),AND(G950&lt;&gt;"",COUNTIFS(Setup!$H$13:$H$212,G950)=0),AND(H950&lt;&gt;"",COUNTIFS(Setup!$I$13:$I$212,H950)=0),AND(I950&lt;&gt;"",COUNTIFS(Setup!$J$13:$J$212,I950)=0),AND(J950&lt;&gt;"",COUNTIFS(Setup!$K$13:$K$212,J950)=0),AND(K950&lt;&gt;"",COUNTIFS(Setup!$L$13:$L$212,K950)=0),AND(L950&lt;&gt;"",COUNTIFS(Setup!$M$13:$M$212,L950)=0),AND(M950&lt;&gt;"",COUNTIFS(Setup!$N$13:$N$212,M950)=0),AND(N950&lt;&gt;"",COUNTIFS(Setup!$O$13:$O$212,N950)=0),AND(O950&lt;&gt;"",COUNTIFS(Setup!$P$13:$P$212,O950)=0),AND(P950&lt;&gt;"",COUNTIFS(Setup!$Q$13:$Q$212,P950)=0),AND(V950&lt;&gt;"",COUNTIFS(Setup!$R$13:$R$212,V950)=0),AND(W950&lt;&gt;"",COUNTIFS(Setup!$R$13:$R$212,W950)=0),AND(X950&lt;&gt;"",COUNTIFS(Setup!$S$13:$S$212,X950)=0),AND(Y950&lt;&gt;"",COUNTIFS(Setup!$S$13:$S$212,Y950)=0),AND(Z950&lt;&gt;"",COUNTIFS(Setup!$T$13:$T$212,Z950)=0)),"Use listed categories",IF(J950="Pending","Confirm work-relatedness",IF(COUNTIFS($AI$9:$AI$1008,AI950,$C$9:$C$1008,"&lt;&gt;"&amp;C950)&gt;0,"Event dates disagree",IF(OR(AND(Q950&lt;&gt;"",OR(NOT(ISNUMBER(Q950)),Q950&lt;0)),AND(R950&lt;&gt;"",OR(NOT(ISNUMBER(R950)),R950&lt;0)),AND(S950&lt;&gt;"",OR(NOT(ISNUMBER(S950)),S950&lt;0))),"Check days / cost",IF(AND(I950="Lost time",OR(NOT(ISNUMBER(Q950)),Q950&lt;1)),"Enter lost days",IF(AND(I950="Restricted / modified work",OR(NOT(ISNUMBER(R950)),R950&lt;1)),"Enter restricted days",IF(AND(Z950="Closed",NOT(ISNUMBER(AB950))),"Enter closure date",IF(AND(ISNUMBER(AB950),OR(AB950&lt;C950,AB950&gt;TODAY())),"Check closure date","Ready"))))))))))))))</f>
        <v/>
      </c>
    </row>
    <row r="951" spans="1:37" ht="24.95" customHeight="1">
      <c r="A951" s="17"/>
      <c r="B951" s="17"/>
      <c r="C951" s="18"/>
      <c r="D951" s="19"/>
      <c r="E951" s="20"/>
      <c r="F951" s="20"/>
      <c r="G951" s="20"/>
      <c r="H951" s="20"/>
      <c r="I951" s="20"/>
      <c r="J951" s="20"/>
      <c r="K951" s="20"/>
      <c r="L951" s="20"/>
      <c r="M951" s="20"/>
      <c r="N951" s="20"/>
      <c r="O951" s="20"/>
      <c r="P951" s="20"/>
      <c r="Q951" s="21"/>
      <c r="R951" s="21"/>
      <c r="S951" s="22"/>
      <c r="T951" s="20"/>
      <c r="U951" s="20"/>
      <c r="V951" s="20"/>
      <c r="W951" s="20"/>
      <c r="X951" s="20"/>
      <c r="Y951" s="20"/>
      <c r="Z951" s="20"/>
      <c r="AA951" s="20"/>
      <c r="AB951" s="18"/>
      <c r="AC951" s="20"/>
      <c r="AD951" s="15" t="str">
        <f t="shared" si="84"/>
        <v/>
      </c>
      <c r="AE951" s="16" t="str">
        <f t="shared" si="85"/>
        <v/>
      </c>
      <c r="AF951" s="15" t="str">
        <f t="shared" si="86"/>
        <v/>
      </c>
      <c r="AG951" s="15">
        <f t="shared" si="87"/>
        <v>0</v>
      </c>
      <c r="AH951" s="15">
        <f t="shared" si="88"/>
        <v>0</v>
      </c>
      <c r="AI951" s="15" t="str">
        <f t="shared" si="89"/>
        <v/>
      </c>
      <c r="AJ951" s="15" t="str">
        <f>IF(AI951="","",IF(COUNTIFS($AI$9:AI951,AI951)=1,1,0))</f>
        <v/>
      </c>
      <c r="AK951" s="15" t="str">
        <f ca="1">IF(COUNTA(A951:AC951)=0,"",IF(OR(NOT(ISNUMBER(C951)),C951&lt;1),"Missing / invalid date",IF(A951="","Missing case ID",IF(COUNTIFS($A$9:$A$1008,A951)&gt;1,"Duplicate case ID",IF(C951&gt;TODAY(),"Future incident date",IF(OR(E951="",F951="",G951="",H951="",I951="",J951=""),"Complete required fields",IF(OR(AND(E951&lt;&gt;"",COUNTIFS(Setup!$F$13:$F$212,E951)=0),AND(F951&lt;&gt;"",COUNTIFS(Setup!$G$13:$G$212,F951)=0),AND(G951&lt;&gt;"",COUNTIFS(Setup!$H$13:$H$212,G951)=0),AND(H951&lt;&gt;"",COUNTIFS(Setup!$I$13:$I$212,H951)=0),AND(I951&lt;&gt;"",COUNTIFS(Setup!$J$13:$J$212,I951)=0),AND(J951&lt;&gt;"",COUNTIFS(Setup!$K$13:$K$212,J951)=0),AND(K951&lt;&gt;"",COUNTIFS(Setup!$L$13:$L$212,K951)=0),AND(L951&lt;&gt;"",COUNTIFS(Setup!$M$13:$M$212,L951)=0),AND(M951&lt;&gt;"",COUNTIFS(Setup!$N$13:$N$212,M951)=0),AND(N951&lt;&gt;"",COUNTIFS(Setup!$O$13:$O$212,N951)=0),AND(O951&lt;&gt;"",COUNTIFS(Setup!$P$13:$P$212,O951)=0),AND(P951&lt;&gt;"",COUNTIFS(Setup!$Q$13:$Q$212,P951)=0),AND(V951&lt;&gt;"",COUNTIFS(Setup!$R$13:$R$212,V951)=0),AND(W951&lt;&gt;"",COUNTIFS(Setup!$R$13:$R$212,W951)=0),AND(X951&lt;&gt;"",COUNTIFS(Setup!$S$13:$S$212,X951)=0),AND(Y951&lt;&gt;"",COUNTIFS(Setup!$S$13:$S$212,Y951)=0),AND(Z951&lt;&gt;"",COUNTIFS(Setup!$T$13:$T$212,Z951)=0)),"Use listed categories",IF(J951="Pending","Confirm work-relatedness",IF(COUNTIFS($AI$9:$AI$1008,AI951,$C$9:$C$1008,"&lt;&gt;"&amp;C951)&gt;0,"Event dates disagree",IF(OR(AND(Q951&lt;&gt;"",OR(NOT(ISNUMBER(Q951)),Q951&lt;0)),AND(R951&lt;&gt;"",OR(NOT(ISNUMBER(R951)),R951&lt;0)),AND(S951&lt;&gt;"",OR(NOT(ISNUMBER(S951)),S951&lt;0))),"Check days / cost",IF(AND(I951="Lost time",OR(NOT(ISNUMBER(Q951)),Q951&lt;1)),"Enter lost days",IF(AND(I951="Restricted / modified work",OR(NOT(ISNUMBER(R951)),R951&lt;1)),"Enter restricted days",IF(AND(Z951="Closed",NOT(ISNUMBER(AB951))),"Enter closure date",IF(AND(ISNUMBER(AB951),OR(AB951&lt;C951,AB951&gt;TODAY())),"Check closure date","Ready"))))))))))))))</f>
        <v/>
      </c>
    </row>
    <row r="952" spans="1:37" ht="24.95" customHeight="1">
      <c r="A952" s="23"/>
      <c r="B952" s="23"/>
      <c r="C952" s="24"/>
      <c r="D952" s="25"/>
      <c r="E952" s="26"/>
      <c r="F952" s="26"/>
      <c r="G952" s="26"/>
      <c r="H952" s="26"/>
      <c r="I952" s="26"/>
      <c r="J952" s="26"/>
      <c r="K952" s="26"/>
      <c r="L952" s="26"/>
      <c r="M952" s="26"/>
      <c r="N952" s="26"/>
      <c r="O952" s="26"/>
      <c r="P952" s="26"/>
      <c r="Q952" s="27"/>
      <c r="R952" s="27"/>
      <c r="S952" s="28"/>
      <c r="T952" s="26"/>
      <c r="U952" s="26"/>
      <c r="V952" s="26"/>
      <c r="W952" s="26"/>
      <c r="X952" s="26"/>
      <c r="Y952" s="26"/>
      <c r="Z952" s="26"/>
      <c r="AA952" s="26"/>
      <c r="AB952" s="24"/>
      <c r="AC952" s="26"/>
      <c r="AD952" s="15" t="str">
        <f t="shared" si="84"/>
        <v/>
      </c>
      <c r="AE952" s="16" t="str">
        <f t="shared" si="85"/>
        <v/>
      </c>
      <c r="AF952" s="15" t="str">
        <f t="shared" si="86"/>
        <v/>
      </c>
      <c r="AG952" s="15">
        <f t="shared" si="87"/>
        <v>0</v>
      </c>
      <c r="AH952" s="15">
        <f t="shared" si="88"/>
        <v>0</v>
      </c>
      <c r="AI952" s="15" t="str">
        <f t="shared" si="89"/>
        <v/>
      </c>
      <c r="AJ952" s="15" t="str">
        <f>IF(AI952="","",IF(COUNTIFS($AI$9:AI952,AI952)=1,1,0))</f>
        <v/>
      </c>
      <c r="AK952" s="15" t="str">
        <f ca="1">IF(COUNTA(A952:AC952)=0,"",IF(OR(NOT(ISNUMBER(C952)),C952&lt;1),"Missing / invalid date",IF(A952="","Missing case ID",IF(COUNTIFS($A$9:$A$1008,A952)&gt;1,"Duplicate case ID",IF(C952&gt;TODAY(),"Future incident date",IF(OR(E952="",F952="",G952="",H952="",I952="",J952=""),"Complete required fields",IF(OR(AND(E952&lt;&gt;"",COUNTIFS(Setup!$F$13:$F$212,E952)=0),AND(F952&lt;&gt;"",COUNTIFS(Setup!$G$13:$G$212,F952)=0),AND(G952&lt;&gt;"",COUNTIFS(Setup!$H$13:$H$212,G952)=0),AND(H952&lt;&gt;"",COUNTIFS(Setup!$I$13:$I$212,H952)=0),AND(I952&lt;&gt;"",COUNTIFS(Setup!$J$13:$J$212,I952)=0),AND(J952&lt;&gt;"",COUNTIFS(Setup!$K$13:$K$212,J952)=0),AND(K952&lt;&gt;"",COUNTIFS(Setup!$L$13:$L$212,K952)=0),AND(L952&lt;&gt;"",COUNTIFS(Setup!$M$13:$M$212,L952)=0),AND(M952&lt;&gt;"",COUNTIFS(Setup!$N$13:$N$212,M952)=0),AND(N952&lt;&gt;"",COUNTIFS(Setup!$O$13:$O$212,N952)=0),AND(O952&lt;&gt;"",COUNTIFS(Setup!$P$13:$P$212,O952)=0),AND(P952&lt;&gt;"",COUNTIFS(Setup!$Q$13:$Q$212,P952)=0),AND(V952&lt;&gt;"",COUNTIFS(Setup!$R$13:$R$212,V952)=0),AND(W952&lt;&gt;"",COUNTIFS(Setup!$R$13:$R$212,W952)=0),AND(X952&lt;&gt;"",COUNTIFS(Setup!$S$13:$S$212,X952)=0),AND(Y952&lt;&gt;"",COUNTIFS(Setup!$S$13:$S$212,Y952)=0),AND(Z952&lt;&gt;"",COUNTIFS(Setup!$T$13:$T$212,Z952)=0)),"Use listed categories",IF(J952="Pending","Confirm work-relatedness",IF(COUNTIFS($AI$9:$AI$1008,AI952,$C$9:$C$1008,"&lt;&gt;"&amp;C952)&gt;0,"Event dates disagree",IF(OR(AND(Q952&lt;&gt;"",OR(NOT(ISNUMBER(Q952)),Q952&lt;0)),AND(R952&lt;&gt;"",OR(NOT(ISNUMBER(R952)),R952&lt;0)),AND(S952&lt;&gt;"",OR(NOT(ISNUMBER(S952)),S952&lt;0))),"Check days / cost",IF(AND(I952="Lost time",OR(NOT(ISNUMBER(Q952)),Q952&lt;1)),"Enter lost days",IF(AND(I952="Restricted / modified work",OR(NOT(ISNUMBER(R952)),R952&lt;1)),"Enter restricted days",IF(AND(Z952="Closed",NOT(ISNUMBER(AB952))),"Enter closure date",IF(AND(ISNUMBER(AB952),OR(AB952&lt;C952,AB952&gt;TODAY())),"Check closure date","Ready"))))))))))))))</f>
        <v/>
      </c>
    </row>
    <row r="953" spans="1:37" ht="24.95" customHeight="1">
      <c r="A953" s="17"/>
      <c r="B953" s="17"/>
      <c r="C953" s="18"/>
      <c r="D953" s="19"/>
      <c r="E953" s="20"/>
      <c r="F953" s="20"/>
      <c r="G953" s="20"/>
      <c r="H953" s="20"/>
      <c r="I953" s="20"/>
      <c r="J953" s="20"/>
      <c r="K953" s="20"/>
      <c r="L953" s="20"/>
      <c r="M953" s="20"/>
      <c r="N953" s="20"/>
      <c r="O953" s="20"/>
      <c r="P953" s="20"/>
      <c r="Q953" s="21"/>
      <c r="R953" s="21"/>
      <c r="S953" s="22"/>
      <c r="T953" s="20"/>
      <c r="U953" s="20"/>
      <c r="V953" s="20"/>
      <c r="W953" s="20"/>
      <c r="X953" s="20"/>
      <c r="Y953" s="20"/>
      <c r="Z953" s="20"/>
      <c r="AA953" s="20"/>
      <c r="AB953" s="18"/>
      <c r="AC953" s="20"/>
      <c r="AD953" s="15" t="str">
        <f t="shared" si="84"/>
        <v/>
      </c>
      <c r="AE953" s="16" t="str">
        <f t="shared" si="85"/>
        <v/>
      </c>
      <c r="AF953" s="15" t="str">
        <f t="shared" si="86"/>
        <v/>
      </c>
      <c r="AG953" s="15">
        <f t="shared" si="87"/>
        <v>0</v>
      </c>
      <c r="AH953" s="15">
        <f t="shared" si="88"/>
        <v>0</v>
      </c>
      <c r="AI953" s="15" t="str">
        <f t="shared" si="89"/>
        <v/>
      </c>
      <c r="AJ953" s="15" t="str">
        <f>IF(AI953="","",IF(COUNTIFS($AI$9:AI953,AI953)=1,1,0))</f>
        <v/>
      </c>
      <c r="AK953" s="15" t="str">
        <f ca="1">IF(COUNTA(A953:AC953)=0,"",IF(OR(NOT(ISNUMBER(C953)),C953&lt;1),"Missing / invalid date",IF(A953="","Missing case ID",IF(COUNTIFS($A$9:$A$1008,A953)&gt;1,"Duplicate case ID",IF(C953&gt;TODAY(),"Future incident date",IF(OR(E953="",F953="",G953="",H953="",I953="",J953=""),"Complete required fields",IF(OR(AND(E953&lt;&gt;"",COUNTIFS(Setup!$F$13:$F$212,E953)=0),AND(F953&lt;&gt;"",COUNTIFS(Setup!$G$13:$G$212,F953)=0),AND(G953&lt;&gt;"",COUNTIFS(Setup!$H$13:$H$212,G953)=0),AND(H953&lt;&gt;"",COUNTIFS(Setup!$I$13:$I$212,H953)=0),AND(I953&lt;&gt;"",COUNTIFS(Setup!$J$13:$J$212,I953)=0),AND(J953&lt;&gt;"",COUNTIFS(Setup!$K$13:$K$212,J953)=0),AND(K953&lt;&gt;"",COUNTIFS(Setup!$L$13:$L$212,K953)=0),AND(L953&lt;&gt;"",COUNTIFS(Setup!$M$13:$M$212,L953)=0),AND(M953&lt;&gt;"",COUNTIFS(Setup!$N$13:$N$212,M953)=0),AND(N953&lt;&gt;"",COUNTIFS(Setup!$O$13:$O$212,N953)=0),AND(O953&lt;&gt;"",COUNTIFS(Setup!$P$13:$P$212,O953)=0),AND(P953&lt;&gt;"",COUNTIFS(Setup!$Q$13:$Q$212,P953)=0),AND(V953&lt;&gt;"",COUNTIFS(Setup!$R$13:$R$212,V953)=0),AND(W953&lt;&gt;"",COUNTIFS(Setup!$R$13:$R$212,W953)=0),AND(X953&lt;&gt;"",COUNTIFS(Setup!$S$13:$S$212,X953)=0),AND(Y953&lt;&gt;"",COUNTIFS(Setup!$S$13:$S$212,Y953)=0),AND(Z953&lt;&gt;"",COUNTIFS(Setup!$T$13:$T$212,Z953)=0)),"Use listed categories",IF(J953="Pending","Confirm work-relatedness",IF(COUNTIFS($AI$9:$AI$1008,AI953,$C$9:$C$1008,"&lt;&gt;"&amp;C953)&gt;0,"Event dates disagree",IF(OR(AND(Q953&lt;&gt;"",OR(NOT(ISNUMBER(Q953)),Q953&lt;0)),AND(R953&lt;&gt;"",OR(NOT(ISNUMBER(R953)),R953&lt;0)),AND(S953&lt;&gt;"",OR(NOT(ISNUMBER(S953)),S953&lt;0))),"Check days / cost",IF(AND(I953="Lost time",OR(NOT(ISNUMBER(Q953)),Q953&lt;1)),"Enter lost days",IF(AND(I953="Restricted / modified work",OR(NOT(ISNUMBER(R953)),R953&lt;1)),"Enter restricted days",IF(AND(Z953="Closed",NOT(ISNUMBER(AB953))),"Enter closure date",IF(AND(ISNUMBER(AB953),OR(AB953&lt;C953,AB953&gt;TODAY())),"Check closure date","Ready"))))))))))))))</f>
        <v/>
      </c>
    </row>
    <row r="954" spans="1:37" ht="24.95" customHeight="1">
      <c r="A954" s="23"/>
      <c r="B954" s="23"/>
      <c r="C954" s="24"/>
      <c r="D954" s="25"/>
      <c r="E954" s="26"/>
      <c r="F954" s="26"/>
      <c r="G954" s="26"/>
      <c r="H954" s="26"/>
      <c r="I954" s="26"/>
      <c r="J954" s="26"/>
      <c r="K954" s="26"/>
      <c r="L954" s="26"/>
      <c r="M954" s="26"/>
      <c r="N954" s="26"/>
      <c r="O954" s="26"/>
      <c r="P954" s="26"/>
      <c r="Q954" s="27"/>
      <c r="R954" s="27"/>
      <c r="S954" s="28"/>
      <c r="T954" s="26"/>
      <c r="U954" s="26"/>
      <c r="V954" s="26"/>
      <c r="W954" s="26"/>
      <c r="X954" s="26"/>
      <c r="Y954" s="26"/>
      <c r="Z954" s="26"/>
      <c r="AA954" s="26"/>
      <c r="AB954" s="24"/>
      <c r="AC954" s="26"/>
      <c r="AD954" s="15" t="str">
        <f t="shared" si="84"/>
        <v/>
      </c>
      <c r="AE954" s="16" t="str">
        <f t="shared" si="85"/>
        <v/>
      </c>
      <c r="AF954" s="15" t="str">
        <f t="shared" si="86"/>
        <v/>
      </c>
      <c r="AG954" s="15">
        <f t="shared" si="87"/>
        <v>0</v>
      </c>
      <c r="AH954" s="15">
        <f t="shared" si="88"/>
        <v>0</v>
      </c>
      <c r="AI954" s="15" t="str">
        <f t="shared" si="89"/>
        <v/>
      </c>
      <c r="AJ954" s="15" t="str">
        <f>IF(AI954="","",IF(COUNTIFS($AI$9:AI954,AI954)=1,1,0))</f>
        <v/>
      </c>
      <c r="AK954" s="15" t="str">
        <f ca="1">IF(COUNTA(A954:AC954)=0,"",IF(OR(NOT(ISNUMBER(C954)),C954&lt;1),"Missing / invalid date",IF(A954="","Missing case ID",IF(COUNTIFS($A$9:$A$1008,A954)&gt;1,"Duplicate case ID",IF(C954&gt;TODAY(),"Future incident date",IF(OR(E954="",F954="",G954="",H954="",I954="",J954=""),"Complete required fields",IF(OR(AND(E954&lt;&gt;"",COUNTIFS(Setup!$F$13:$F$212,E954)=0),AND(F954&lt;&gt;"",COUNTIFS(Setup!$G$13:$G$212,F954)=0),AND(G954&lt;&gt;"",COUNTIFS(Setup!$H$13:$H$212,G954)=0),AND(H954&lt;&gt;"",COUNTIFS(Setup!$I$13:$I$212,H954)=0),AND(I954&lt;&gt;"",COUNTIFS(Setup!$J$13:$J$212,I954)=0),AND(J954&lt;&gt;"",COUNTIFS(Setup!$K$13:$K$212,J954)=0),AND(K954&lt;&gt;"",COUNTIFS(Setup!$L$13:$L$212,K954)=0),AND(L954&lt;&gt;"",COUNTIFS(Setup!$M$13:$M$212,L954)=0),AND(M954&lt;&gt;"",COUNTIFS(Setup!$N$13:$N$212,M954)=0),AND(N954&lt;&gt;"",COUNTIFS(Setup!$O$13:$O$212,N954)=0),AND(O954&lt;&gt;"",COUNTIFS(Setup!$P$13:$P$212,O954)=0),AND(P954&lt;&gt;"",COUNTIFS(Setup!$Q$13:$Q$212,P954)=0),AND(V954&lt;&gt;"",COUNTIFS(Setup!$R$13:$R$212,V954)=0),AND(W954&lt;&gt;"",COUNTIFS(Setup!$R$13:$R$212,W954)=0),AND(X954&lt;&gt;"",COUNTIFS(Setup!$S$13:$S$212,X954)=0),AND(Y954&lt;&gt;"",COUNTIFS(Setup!$S$13:$S$212,Y954)=0),AND(Z954&lt;&gt;"",COUNTIFS(Setup!$T$13:$T$212,Z954)=0)),"Use listed categories",IF(J954="Pending","Confirm work-relatedness",IF(COUNTIFS($AI$9:$AI$1008,AI954,$C$9:$C$1008,"&lt;&gt;"&amp;C954)&gt;0,"Event dates disagree",IF(OR(AND(Q954&lt;&gt;"",OR(NOT(ISNUMBER(Q954)),Q954&lt;0)),AND(R954&lt;&gt;"",OR(NOT(ISNUMBER(R954)),R954&lt;0)),AND(S954&lt;&gt;"",OR(NOT(ISNUMBER(S954)),S954&lt;0))),"Check days / cost",IF(AND(I954="Lost time",OR(NOT(ISNUMBER(Q954)),Q954&lt;1)),"Enter lost days",IF(AND(I954="Restricted / modified work",OR(NOT(ISNUMBER(R954)),R954&lt;1)),"Enter restricted days",IF(AND(Z954="Closed",NOT(ISNUMBER(AB954))),"Enter closure date",IF(AND(ISNUMBER(AB954),OR(AB954&lt;C954,AB954&gt;TODAY())),"Check closure date","Ready"))))))))))))))</f>
        <v/>
      </c>
    </row>
    <row r="955" spans="1:37" ht="24.95" customHeight="1">
      <c r="A955" s="17"/>
      <c r="B955" s="17"/>
      <c r="C955" s="18"/>
      <c r="D955" s="19"/>
      <c r="E955" s="20"/>
      <c r="F955" s="20"/>
      <c r="G955" s="20"/>
      <c r="H955" s="20"/>
      <c r="I955" s="20"/>
      <c r="J955" s="20"/>
      <c r="K955" s="20"/>
      <c r="L955" s="20"/>
      <c r="M955" s="20"/>
      <c r="N955" s="20"/>
      <c r="O955" s="20"/>
      <c r="P955" s="20"/>
      <c r="Q955" s="21"/>
      <c r="R955" s="21"/>
      <c r="S955" s="22"/>
      <c r="T955" s="20"/>
      <c r="U955" s="20"/>
      <c r="V955" s="20"/>
      <c r="W955" s="20"/>
      <c r="X955" s="20"/>
      <c r="Y955" s="20"/>
      <c r="Z955" s="20"/>
      <c r="AA955" s="20"/>
      <c r="AB955" s="18"/>
      <c r="AC955" s="20"/>
      <c r="AD955" s="15" t="str">
        <f t="shared" si="84"/>
        <v/>
      </c>
      <c r="AE955" s="16" t="str">
        <f t="shared" si="85"/>
        <v/>
      </c>
      <c r="AF955" s="15" t="str">
        <f t="shared" si="86"/>
        <v/>
      </c>
      <c r="AG955" s="15">
        <f t="shared" si="87"/>
        <v>0</v>
      </c>
      <c r="AH955" s="15">
        <f t="shared" si="88"/>
        <v>0</v>
      </c>
      <c r="AI955" s="15" t="str">
        <f t="shared" si="89"/>
        <v/>
      </c>
      <c r="AJ955" s="15" t="str">
        <f>IF(AI955="","",IF(COUNTIFS($AI$9:AI955,AI955)=1,1,0))</f>
        <v/>
      </c>
      <c r="AK955" s="15" t="str">
        <f ca="1">IF(COUNTA(A955:AC955)=0,"",IF(OR(NOT(ISNUMBER(C955)),C955&lt;1),"Missing / invalid date",IF(A955="","Missing case ID",IF(COUNTIFS($A$9:$A$1008,A955)&gt;1,"Duplicate case ID",IF(C955&gt;TODAY(),"Future incident date",IF(OR(E955="",F955="",G955="",H955="",I955="",J955=""),"Complete required fields",IF(OR(AND(E955&lt;&gt;"",COUNTIFS(Setup!$F$13:$F$212,E955)=0),AND(F955&lt;&gt;"",COUNTIFS(Setup!$G$13:$G$212,F955)=0),AND(G955&lt;&gt;"",COUNTIFS(Setup!$H$13:$H$212,G955)=0),AND(H955&lt;&gt;"",COUNTIFS(Setup!$I$13:$I$212,H955)=0),AND(I955&lt;&gt;"",COUNTIFS(Setup!$J$13:$J$212,I955)=0),AND(J955&lt;&gt;"",COUNTIFS(Setup!$K$13:$K$212,J955)=0),AND(K955&lt;&gt;"",COUNTIFS(Setup!$L$13:$L$212,K955)=0),AND(L955&lt;&gt;"",COUNTIFS(Setup!$M$13:$M$212,L955)=0),AND(M955&lt;&gt;"",COUNTIFS(Setup!$N$13:$N$212,M955)=0),AND(N955&lt;&gt;"",COUNTIFS(Setup!$O$13:$O$212,N955)=0),AND(O955&lt;&gt;"",COUNTIFS(Setup!$P$13:$P$212,O955)=0),AND(P955&lt;&gt;"",COUNTIFS(Setup!$Q$13:$Q$212,P955)=0),AND(V955&lt;&gt;"",COUNTIFS(Setup!$R$13:$R$212,V955)=0),AND(W955&lt;&gt;"",COUNTIFS(Setup!$R$13:$R$212,W955)=0),AND(X955&lt;&gt;"",COUNTIFS(Setup!$S$13:$S$212,X955)=0),AND(Y955&lt;&gt;"",COUNTIFS(Setup!$S$13:$S$212,Y955)=0),AND(Z955&lt;&gt;"",COUNTIFS(Setup!$T$13:$T$212,Z955)=0)),"Use listed categories",IF(J955="Pending","Confirm work-relatedness",IF(COUNTIFS($AI$9:$AI$1008,AI955,$C$9:$C$1008,"&lt;&gt;"&amp;C955)&gt;0,"Event dates disagree",IF(OR(AND(Q955&lt;&gt;"",OR(NOT(ISNUMBER(Q955)),Q955&lt;0)),AND(R955&lt;&gt;"",OR(NOT(ISNUMBER(R955)),R955&lt;0)),AND(S955&lt;&gt;"",OR(NOT(ISNUMBER(S955)),S955&lt;0))),"Check days / cost",IF(AND(I955="Lost time",OR(NOT(ISNUMBER(Q955)),Q955&lt;1)),"Enter lost days",IF(AND(I955="Restricted / modified work",OR(NOT(ISNUMBER(R955)),R955&lt;1)),"Enter restricted days",IF(AND(Z955="Closed",NOT(ISNUMBER(AB955))),"Enter closure date",IF(AND(ISNUMBER(AB955),OR(AB955&lt;C955,AB955&gt;TODAY())),"Check closure date","Ready"))))))))))))))</f>
        <v/>
      </c>
    </row>
    <row r="956" spans="1:37" ht="24.95" customHeight="1">
      <c r="A956" s="23"/>
      <c r="B956" s="23"/>
      <c r="C956" s="24"/>
      <c r="D956" s="25"/>
      <c r="E956" s="26"/>
      <c r="F956" s="26"/>
      <c r="G956" s="26"/>
      <c r="H956" s="26"/>
      <c r="I956" s="26"/>
      <c r="J956" s="26"/>
      <c r="K956" s="26"/>
      <c r="L956" s="26"/>
      <c r="M956" s="26"/>
      <c r="N956" s="26"/>
      <c r="O956" s="26"/>
      <c r="P956" s="26"/>
      <c r="Q956" s="27"/>
      <c r="R956" s="27"/>
      <c r="S956" s="28"/>
      <c r="T956" s="26"/>
      <c r="U956" s="26"/>
      <c r="V956" s="26"/>
      <c r="W956" s="26"/>
      <c r="X956" s="26"/>
      <c r="Y956" s="26"/>
      <c r="Z956" s="26"/>
      <c r="AA956" s="26"/>
      <c r="AB956" s="24"/>
      <c r="AC956" s="26"/>
      <c r="AD956" s="15" t="str">
        <f t="shared" si="84"/>
        <v/>
      </c>
      <c r="AE956" s="16" t="str">
        <f t="shared" si="85"/>
        <v/>
      </c>
      <c r="AF956" s="15" t="str">
        <f t="shared" si="86"/>
        <v/>
      </c>
      <c r="AG956" s="15">
        <f t="shared" si="87"/>
        <v>0</v>
      </c>
      <c r="AH956" s="15">
        <f t="shared" si="88"/>
        <v>0</v>
      </c>
      <c r="AI956" s="15" t="str">
        <f t="shared" si="89"/>
        <v/>
      </c>
      <c r="AJ956" s="15" t="str">
        <f>IF(AI956="","",IF(COUNTIFS($AI$9:AI956,AI956)=1,1,0))</f>
        <v/>
      </c>
      <c r="AK956" s="15" t="str">
        <f ca="1">IF(COUNTA(A956:AC956)=0,"",IF(OR(NOT(ISNUMBER(C956)),C956&lt;1),"Missing / invalid date",IF(A956="","Missing case ID",IF(COUNTIFS($A$9:$A$1008,A956)&gt;1,"Duplicate case ID",IF(C956&gt;TODAY(),"Future incident date",IF(OR(E956="",F956="",G956="",H956="",I956="",J956=""),"Complete required fields",IF(OR(AND(E956&lt;&gt;"",COUNTIFS(Setup!$F$13:$F$212,E956)=0),AND(F956&lt;&gt;"",COUNTIFS(Setup!$G$13:$G$212,F956)=0),AND(G956&lt;&gt;"",COUNTIFS(Setup!$H$13:$H$212,G956)=0),AND(H956&lt;&gt;"",COUNTIFS(Setup!$I$13:$I$212,H956)=0),AND(I956&lt;&gt;"",COUNTIFS(Setup!$J$13:$J$212,I956)=0),AND(J956&lt;&gt;"",COUNTIFS(Setup!$K$13:$K$212,J956)=0),AND(K956&lt;&gt;"",COUNTIFS(Setup!$L$13:$L$212,K956)=0),AND(L956&lt;&gt;"",COUNTIFS(Setup!$M$13:$M$212,L956)=0),AND(M956&lt;&gt;"",COUNTIFS(Setup!$N$13:$N$212,M956)=0),AND(N956&lt;&gt;"",COUNTIFS(Setup!$O$13:$O$212,N956)=0),AND(O956&lt;&gt;"",COUNTIFS(Setup!$P$13:$P$212,O956)=0),AND(P956&lt;&gt;"",COUNTIFS(Setup!$Q$13:$Q$212,P956)=0),AND(V956&lt;&gt;"",COUNTIFS(Setup!$R$13:$R$212,V956)=0),AND(W956&lt;&gt;"",COUNTIFS(Setup!$R$13:$R$212,W956)=0),AND(X956&lt;&gt;"",COUNTIFS(Setup!$S$13:$S$212,X956)=0),AND(Y956&lt;&gt;"",COUNTIFS(Setup!$S$13:$S$212,Y956)=0),AND(Z956&lt;&gt;"",COUNTIFS(Setup!$T$13:$T$212,Z956)=0)),"Use listed categories",IF(J956="Pending","Confirm work-relatedness",IF(COUNTIFS($AI$9:$AI$1008,AI956,$C$9:$C$1008,"&lt;&gt;"&amp;C956)&gt;0,"Event dates disagree",IF(OR(AND(Q956&lt;&gt;"",OR(NOT(ISNUMBER(Q956)),Q956&lt;0)),AND(R956&lt;&gt;"",OR(NOT(ISNUMBER(R956)),R956&lt;0)),AND(S956&lt;&gt;"",OR(NOT(ISNUMBER(S956)),S956&lt;0))),"Check days / cost",IF(AND(I956="Lost time",OR(NOT(ISNUMBER(Q956)),Q956&lt;1)),"Enter lost days",IF(AND(I956="Restricted / modified work",OR(NOT(ISNUMBER(R956)),R956&lt;1)),"Enter restricted days",IF(AND(Z956="Closed",NOT(ISNUMBER(AB956))),"Enter closure date",IF(AND(ISNUMBER(AB956),OR(AB956&lt;C956,AB956&gt;TODAY())),"Check closure date","Ready"))))))))))))))</f>
        <v/>
      </c>
    </row>
    <row r="957" spans="1:37" ht="24.95" customHeight="1">
      <c r="A957" s="17"/>
      <c r="B957" s="17"/>
      <c r="C957" s="18"/>
      <c r="D957" s="19"/>
      <c r="E957" s="20"/>
      <c r="F957" s="20"/>
      <c r="G957" s="20"/>
      <c r="H957" s="20"/>
      <c r="I957" s="20"/>
      <c r="J957" s="20"/>
      <c r="K957" s="20"/>
      <c r="L957" s="20"/>
      <c r="M957" s="20"/>
      <c r="N957" s="20"/>
      <c r="O957" s="20"/>
      <c r="P957" s="20"/>
      <c r="Q957" s="21"/>
      <c r="R957" s="21"/>
      <c r="S957" s="22"/>
      <c r="T957" s="20"/>
      <c r="U957" s="20"/>
      <c r="V957" s="20"/>
      <c r="W957" s="20"/>
      <c r="X957" s="20"/>
      <c r="Y957" s="20"/>
      <c r="Z957" s="20"/>
      <c r="AA957" s="20"/>
      <c r="AB957" s="18"/>
      <c r="AC957" s="20"/>
      <c r="AD957" s="15" t="str">
        <f t="shared" si="84"/>
        <v/>
      </c>
      <c r="AE957" s="16" t="str">
        <f t="shared" si="85"/>
        <v/>
      </c>
      <c r="AF957" s="15" t="str">
        <f t="shared" si="86"/>
        <v/>
      </c>
      <c r="AG957" s="15">
        <f t="shared" si="87"/>
        <v>0</v>
      </c>
      <c r="AH957" s="15">
        <f t="shared" si="88"/>
        <v>0</v>
      </c>
      <c r="AI957" s="15" t="str">
        <f t="shared" si="89"/>
        <v/>
      </c>
      <c r="AJ957" s="15" t="str">
        <f>IF(AI957="","",IF(COUNTIFS($AI$9:AI957,AI957)=1,1,0))</f>
        <v/>
      </c>
      <c r="AK957" s="15" t="str">
        <f ca="1">IF(COUNTA(A957:AC957)=0,"",IF(OR(NOT(ISNUMBER(C957)),C957&lt;1),"Missing / invalid date",IF(A957="","Missing case ID",IF(COUNTIFS($A$9:$A$1008,A957)&gt;1,"Duplicate case ID",IF(C957&gt;TODAY(),"Future incident date",IF(OR(E957="",F957="",G957="",H957="",I957="",J957=""),"Complete required fields",IF(OR(AND(E957&lt;&gt;"",COUNTIFS(Setup!$F$13:$F$212,E957)=0),AND(F957&lt;&gt;"",COUNTIFS(Setup!$G$13:$G$212,F957)=0),AND(G957&lt;&gt;"",COUNTIFS(Setup!$H$13:$H$212,G957)=0),AND(H957&lt;&gt;"",COUNTIFS(Setup!$I$13:$I$212,H957)=0),AND(I957&lt;&gt;"",COUNTIFS(Setup!$J$13:$J$212,I957)=0),AND(J957&lt;&gt;"",COUNTIFS(Setup!$K$13:$K$212,J957)=0),AND(K957&lt;&gt;"",COUNTIFS(Setup!$L$13:$L$212,K957)=0),AND(L957&lt;&gt;"",COUNTIFS(Setup!$M$13:$M$212,L957)=0),AND(M957&lt;&gt;"",COUNTIFS(Setup!$N$13:$N$212,M957)=0),AND(N957&lt;&gt;"",COUNTIFS(Setup!$O$13:$O$212,N957)=0),AND(O957&lt;&gt;"",COUNTIFS(Setup!$P$13:$P$212,O957)=0),AND(P957&lt;&gt;"",COUNTIFS(Setup!$Q$13:$Q$212,P957)=0),AND(V957&lt;&gt;"",COUNTIFS(Setup!$R$13:$R$212,V957)=0),AND(W957&lt;&gt;"",COUNTIFS(Setup!$R$13:$R$212,W957)=0),AND(X957&lt;&gt;"",COUNTIFS(Setup!$S$13:$S$212,X957)=0),AND(Y957&lt;&gt;"",COUNTIFS(Setup!$S$13:$S$212,Y957)=0),AND(Z957&lt;&gt;"",COUNTIFS(Setup!$T$13:$T$212,Z957)=0)),"Use listed categories",IF(J957="Pending","Confirm work-relatedness",IF(COUNTIFS($AI$9:$AI$1008,AI957,$C$9:$C$1008,"&lt;&gt;"&amp;C957)&gt;0,"Event dates disagree",IF(OR(AND(Q957&lt;&gt;"",OR(NOT(ISNUMBER(Q957)),Q957&lt;0)),AND(R957&lt;&gt;"",OR(NOT(ISNUMBER(R957)),R957&lt;0)),AND(S957&lt;&gt;"",OR(NOT(ISNUMBER(S957)),S957&lt;0))),"Check days / cost",IF(AND(I957="Lost time",OR(NOT(ISNUMBER(Q957)),Q957&lt;1)),"Enter lost days",IF(AND(I957="Restricted / modified work",OR(NOT(ISNUMBER(R957)),R957&lt;1)),"Enter restricted days",IF(AND(Z957="Closed",NOT(ISNUMBER(AB957))),"Enter closure date",IF(AND(ISNUMBER(AB957),OR(AB957&lt;C957,AB957&gt;TODAY())),"Check closure date","Ready"))))))))))))))</f>
        <v/>
      </c>
    </row>
    <row r="958" spans="1:37" ht="24.95" customHeight="1">
      <c r="A958" s="23"/>
      <c r="B958" s="23"/>
      <c r="C958" s="24"/>
      <c r="D958" s="25"/>
      <c r="E958" s="26"/>
      <c r="F958" s="26"/>
      <c r="G958" s="26"/>
      <c r="H958" s="26"/>
      <c r="I958" s="26"/>
      <c r="J958" s="26"/>
      <c r="K958" s="26"/>
      <c r="L958" s="26"/>
      <c r="M958" s="26"/>
      <c r="N958" s="26"/>
      <c r="O958" s="26"/>
      <c r="P958" s="26"/>
      <c r="Q958" s="27"/>
      <c r="R958" s="27"/>
      <c r="S958" s="28"/>
      <c r="T958" s="26"/>
      <c r="U958" s="26"/>
      <c r="V958" s="26"/>
      <c r="W958" s="26"/>
      <c r="X958" s="26"/>
      <c r="Y958" s="26"/>
      <c r="Z958" s="26"/>
      <c r="AA958" s="26"/>
      <c r="AB958" s="24"/>
      <c r="AC958" s="26"/>
      <c r="AD958" s="15" t="str">
        <f t="shared" si="84"/>
        <v/>
      </c>
      <c r="AE958" s="16" t="str">
        <f t="shared" si="85"/>
        <v/>
      </c>
      <c r="AF958" s="15" t="str">
        <f t="shared" si="86"/>
        <v/>
      </c>
      <c r="AG958" s="15">
        <f t="shared" si="87"/>
        <v>0</v>
      </c>
      <c r="AH958" s="15">
        <f t="shared" si="88"/>
        <v>0</v>
      </c>
      <c r="AI958" s="15" t="str">
        <f t="shared" si="89"/>
        <v/>
      </c>
      <c r="AJ958" s="15" t="str">
        <f>IF(AI958="","",IF(COUNTIFS($AI$9:AI958,AI958)=1,1,0))</f>
        <v/>
      </c>
      <c r="AK958" s="15" t="str">
        <f ca="1">IF(COUNTA(A958:AC958)=0,"",IF(OR(NOT(ISNUMBER(C958)),C958&lt;1),"Missing / invalid date",IF(A958="","Missing case ID",IF(COUNTIFS($A$9:$A$1008,A958)&gt;1,"Duplicate case ID",IF(C958&gt;TODAY(),"Future incident date",IF(OR(E958="",F958="",G958="",H958="",I958="",J958=""),"Complete required fields",IF(OR(AND(E958&lt;&gt;"",COUNTIFS(Setup!$F$13:$F$212,E958)=0),AND(F958&lt;&gt;"",COUNTIFS(Setup!$G$13:$G$212,F958)=0),AND(G958&lt;&gt;"",COUNTIFS(Setup!$H$13:$H$212,G958)=0),AND(H958&lt;&gt;"",COUNTIFS(Setup!$I$13:$I$212,H958)=0),AND(I958&lt;&gt;"",COUNTIFS(Setup!$J$13:$J$212,I958)=0),AND(J958&lt;&gt;"",COUNTIFS(Setup!$K$13:$K$212,J958)=0),AND(K958&lt;&gt;"",COUNTIFS(Setup!$L$13:$L$212,K958)=0),AND(L958&lt;&gt;"",COUNTIFS(Setup!$M$13:$M$212,L958)=0),AND(M958&lt;&gt;"",COUNTIFS(Setup!$N$13:$N$212,M958)=0),AND(N958&lt;&gt;"",COUNTIFS(Setup!$O$13:$O$212,N958)=0),AND(O958&lt;&gt;"",COUNTIFS(Setup!$P$13:$P$212,O958)=0),AND(P958&lt;&gt;"",COUNTIFS(Setup!$Q$13:$Q$212,P958)=0),AND(V958&lt;&gt;"",COUNTIFS(Setup!$R$13:$R$212,V958)=0),AND(W958&lt;&gt;"",COUNTIFS(Setup!$R$13:$R$212,W958)=0),AND(X958&lt;&gt;"",COUNTIFS(Setup!$S$13:$S$212,X958)=0),AND(Y958&lt;&gt;"",COUNTIFS(Setup!$S$13:$S$212,Y958)=0),AND(Z958&lt;&gt;"",COUNTIFS(Setup!$T$13:$T$212,Z958)=0)),"Use listed categories",IF(J958="Pending","Confirm work-relatedness",IF(COUNTIFS($AI$9:$AI$1008,AI958,$C$9:$C$1008,"&lt;&gt;"&amp;C958)&gt;0,"Event dates disagree",IF(OR(AND(Q958&lt;&gt;"",OR(NOT(ISNUMBER(Q958)),Q958&lt;0)),AND(R958&lt;&gt;"",OR(NOT(ISNUMBER(R958)),R958&lt;0)),AND(S958&lt;&gt;"",OR(NOT(ISNUMBER(S958)),S958&lt;0))),"Check days / cost",IF(AND(I958="Lost time",OR(NOT(ISNUMBER(Q958)),Q958&lt;1)),"Enter lost days",IF(AND(I958="Restricted / modified work",OR(NOT(ISNUMBER(R958)),R958&lt;1)),"Enter restricted days",IF(AND(Z958="Closed",NOT(ISNUMBER(AB958))),"Enter closure date",IF(AND(ISNUMBER(AB958),OR(AB958&lt;C958,AB958&gt;TODAY())),"Check closure date","Ready"))))))))))))))</f>
        <v/>
      </c>
    </row>
    <row r="959" spans="1:37" ht="24.95" customHeight="1">
      <c r="A959" s="17"/>
      <c r="B959" s="17"/>
      <c r="C959" s="18"/>
      <c r="D959" s="19"/>
      <c r="E959" s="20"/>
      <c r="F959" s="20"/>
      <c r="G959" s="20"/>
      <c r="H959" s="20"/>
      <c r="I959" s="20"/>
      <c r="J959" s="20"/>
      <c r="K959" s="20"/>
      <c r="L959" s="20"/>
      <c r="M959" s="20"/>
      <c r="N959" s="20"/>
      <c r="O959" s="20"/>
      <c r="P959" s="20"/>
      <c r="Q959" s="21"/>
      <c r="R959" s="21"/>
      <c r="S959" s="22"/>
      <c r="T959" s="20"/>
      <c r="U959" s="20"/>
      <c r="V959" s="20"/>
      <c r="W959" s="20"/>
      <c r="X959" s="20"/>
      <c r="Y959" s="20"/>
      <c r="Z959" s="20"/>
      <c r="AA959" s="20"/>
      <c r="AB959" s="18"/>
      <c r="AC959" s="20"/>
      <c r="AD959" s="15" t="str">
        <f t="shared" si="84"/>
        <v/>
      </c>
      <c r="AE959" s="16" t="str">
        <f t="shared" si="85"/>
        <v/>
      </c>
      <c r="AF959" s="15" t="str">
        <f t="shared" si="86"/>
        <v/>
      </c>
      <c r="AG959" s="15">
        <f t="shared" si="87"/>
        <v>0</v>
      </c>
      <c r="AH959" s="15">
        <f t="shared" si="88"/>
        <v>0</v>
      </c>
      <c r="AI959" s="15" t="str">
        <f t="shared" si="89"/>
        <v/>
      </c>
      <c r="AJ959" s="15" t="str">
        <f>IF(AI959="","",IF(COUNTIFS($AI$9:AI959,AI959)=1,1,0))</f>
        <v/>
      </c>
      <c r="AK959" s="15" t="str">
        <f ca="1">IF(COUNTA(A959:AC959)=0,"",IF(OR(NOT(ISNUMBER(C959)),C959&lt;1),"Missing / invalid date",IF(A959="","Missing case ID",IF(COUNTIFS($A$9:$A$1008,A959)&gt;1,"Duplicate case ID",IF(C959&gt;TODAY(),"Future incident date",IF(OR(E959="",F959="",G959="",H959="",I959="",J959=""),"Complete required fields",IF(OR(AND(E959&lt;&gt;"",COUNTIFS(Setup!$F$13:$F$212,E959)=0),AND(F959&lt;&gt;"",COUNTIFS(Setup!$G$13:$G$212,F959)=0),AND(G959&lt;&gt;"",COUNTIFS(Setup!$H$13:$H$212,G959)=0),AND(H959&lt;&gt;"",COUNTIFS(Setup!$I$13:$I$212,H959)=0),AND(I959&lt;&gt;"",COUNTIFS(Setup!$J$13:$J$212,I959)=0),AND(J959&lt;&gt;"",COUNTIFS(Setup!$K$13:$K$212,J959)=0),AND(K959&lt;&gt;"",COUNTIFS(Setup!$L$13:$L$212,K959)=0),AND(L959&lt;&gt;"",COUNTIFS(Setup!$M$13:$M$212,L959)=0),AND(M959&lt;&gt;"",COUNTIFS(Setup!$N$13:$N$212,M959)=0),AND(N959&lt;&gt;"",COUNTIFS(Setup!$O$13:$O$212,N959)=0),AND(O959&lt;&gt;"",COUNTIFS(Setup!$P$13:$P$212,O959)=0),AND(P959&lt;&gt;"",COUNTIFS(Setup!$Q$13:$Q$212,P959)=0),AND(V959&lt;&gt;"",COUNTIFS(Setup!$R$13:$R$212,V959)=0),AND(W959&lt;&gt;"",COUNTIFS(Setup!$R$13:$R$212,W959)=0),AND(X959&lt;&gt;"",COUNTIFS(Setup!$S$13:$S$212,X959)=0),AND(Y959&lt;&gt;"",COUNTIFS(Setup!$S$13:$S$212,Y959)=0),AND(Z959&lt;&gt;"",COUNTIFS(Setup!$T$13:$T$212,Z959)=0)),"Use listed categories",IF(J959="Pending","Confirm work-relatedness",IF(COUNTIFS($AI$9:$AI$1008,AI959,$C$9:$C$1008,"&lt;&gt;"&amp;C959)&gt;0,"Event dates disagree",IF(OR(AND(Q959&lt;&gt;"",OR(NOT(ISNUMBER(Q959)),Q959&lt;0)),AND(R959&lt;&gt;"",OR(NOT(ISNUMBER(R959)),R959&lt;0)),AND(S959&lt;&gt;"",OR(NOT(ISNUMBER(S959)),S959&lt;0))),"Check days / cost",IF(AND(I959="Lost time",OR(NOT(ISNUMBER(Q959)),Q959&lt;1)),"Enter lost days",IF(AND(I959="Restricted / modified work",OR(NOT(ISNUMBER(R959)),R959&lt;1)),"Enter restricted days",IF(AND(Z959="Closed",NOT(ISNUMBER(AB959))),"Enter closure date",IF(AND(ISNUMBER(AB959),OR(AB959&lt;C959,AB959&gt;TODAY())),"Check closure date","Ready"))))))))))))))</f>
        <v/>
      </c>
    </row>
    <row r="960" spans="1:37" ht="24.95" customHeight="1">
      <c r="A960" s="23"/>
      <c r="B960" s="23"/>
      <c r="C960" s="24"/>
      <c r="D960" s="25"/>
      <c r="E960" s="26"/>
      <c r="F960" s="26"/>
      <c r="G960" s="26"/>
      <c r="H960" s="26"/>
      <c r="I960" s="26"/>
      <c r="J960" s="26"/>
      <c r="K960" s="26"/>
      <c r="L960" s="26"/>
      <c r="M960" s="26"/>
      <c r="N960" s="26"/>
      <c r="O960" s="26"/>
      <c r="P960" s="26"/>
      <c r="Q960" s="27"/>
      <c r="R960" s="27"/>
      <c r="S960" s="28"/>
      <c r="T960" s="26"/>
      <c r="U960" s="26"/>
      <c r="V960" s="26"/>
      <c r="W960" s="26"/>
      <c r="X960" s="26"/>
      <c r="Y960" s="26"/>
      <c r="Z960" s="26"/>
      <c r="AA960" s="26"/>
      <c r="AB960" s="24"/>
      <c r="AC960" s="26"/>
      <c r="AD960" s="15" t="str">
        <f t="shared" si="84"/>
        <v/>
      </c>
      <c r="AE960" s="16" t="str">
        <f t="shared" si="85"/>
        <v/>
      </c>
      <c r="AF960" s="15" t="str">
        <f t="shared" si="86"/>
        <v/>
      </c>
      <c r="AG960" s="15">
        <f t="shared" si="87"/>
        <v>0</v>
      </c>
      <c r="AH960" s="15">
        <f t="shared" si="88"/>
        <v>0</v>
      </c>
      <c r="AI960" s="15" t="str">
        <f t="shared" si="89"/>
        <v/>
      </c>
      <c r="AJ960" s="15" t="str">
        <f>IF(AI960="","",IF(COUNTIFS($AI$9:AI960,AI960)=1,1,0))</f>
        <v/>
      </c>
      <c r="AK960" s="15" t="str">
        <f ca="1">IF(COUNTA(A960:AC960)=0,"",IF(OR(NOT(ISNUMBER(C960)),C960&lt;1),"Missing / invalid date",IF(A960="","Missing case ID",IF(COUNTIFS($A$9:$A$1008,A960)&gt;1,"Duplicate case ID",IF(C960&gt;TODAY(),"Future incident date",IF(OR(E960="",F960="",G960="",H960="",I960="",J960=""),"Complete required fields",IF(OR(AND(E960&lt;&gt;"",COUNTIFS(Setup!$F$13:$F$212,E960)=0),AND(F960&lt;&gt;"",COUNTIFS(Setup!$G$13:$G$212,F960)=0),AND(G960&lt;&gt;"",COUNTIFS(Setup!$H$13:$H$212,G960)=0),AND(H960&lt;&gt;"",COUNTIFS(Setup!$I$13:$I$212,H960)=0),AND(I960&lt;&gt;"",COUNTIFS(Setup!$J$13:$J$212,I960)=0),AND(J960&lt;&gt;"",COUNTIFS(Setup!$K$13:$K$212,J960)=0),AND(K960&lt;&gt;"",COUNTIFS(Setup!$L$13:$L$212,K960)=0),AND(L960&lt;&gt;"",COUNTIFS(Setup!$M$13:$M$212,L960)=0),AND(M960&lt;&gt;"",COUNTIFS(Setup!$N$13:$N$212,M960)=0),AND(N960&lt;&gt;"",COUNTIFS(Setup!$O$13:$O$212,N960)=0),AND(O960&lt;&gt;"",COUNTIFS(Setup!$P$13:$P$212,O960)=0),AND(P960&lt;&gt;"",COUNTIFS(Setup!$Q$13:$Q$212,P960)=0),AND(V960&lt;&gt;"",COUNTIFS(Setup!$R$13:$R$212,V960)=0),AND(W960&lt;&gt;"",COUNTIFS(Setup!$R$13:$R$212,W960)=0),AND(X960&lt;&gt;"",COUNTIFS(Setup!$S$13:$S$212,X960)=0),AND(Y960&lt;&gt;"",COUNTIFS(Setup!$S$13:$S$212,Y960)=0),AND(Z960&lt;&gt;"",COUNTIFS(Setup!$T$13:$T$212,Z960)=0)),"Use listed categories",IF(J960="Pending","Confirm work-relatedness",IF(COUNTIFS($AI$9:$AI$1008,AI960,$C$9:$C$1008,"&lt;&gt;"&amp;C960)&gt;0,"Event dates disagree",IF(OR(AND(Q960&lt;&gt;"",OR(NOT(ISNUMBER(Q960)),Q960&lt;0)),AND(R960&lt;&gt;"",OR(NOT(ISNUMBER(R960)),R960&lt;0)),AND(S960&lt;&gt;"",OR(NOT(ISNUMBER(S960)),S960&lt;0))),"Check days / cost",IF(AND(I960="Lost time",OR(NOT(ISNUMBER(Q960)),Q960&lt;1)),"Enter lost days",IF(AND(I960="Restricted / modified work",OR(NOT(ISNUMBER(R960)),R960&lt;1)),"Enter restricted days",IF(AND(Z960="Closed",NOT(ISNUMBER(AB960))),"Enter closure date",IF(AND(ISNUMBER(AB960),OR(AB960&lt;C960,AB960&gt;TODAY())),"Check closure date","Ready"))))))))))))))</f>
        <v/>
      </c>
    </row>
    <row r="961" spans="1:37" ht="24.95" customHeight="1">
      <c r="A961" s="17"/>
      <c r="B961" s="17"/>
      <c r="C961" s="18"/>
      <c r="D961" s="19"/>
      <c r="E961" s="20"/>
      <c r="F961" s="20"/>
      <c r="G961" s="20"/>
      <c r="H961" s="20"/>
      <c r="I961" s="20"/>
      <c r="J961" s="20"/>
      <c r="K961" s="20"/>
      <c r="L961" s="20"/>
      <c r="M961" s="20"/>
      <c r="N961" s="20"/>
      <c r="O961" s="20"/>
      <c r="P961" s="20"/>
      <c r="Q961" s="21"/>
      <c r="R961" s="21"/>
      <c r="S961" s="22"/>
      <c r="T961" s="20"/>
      <c r="U961" s="20"/>
      <c r="V961" s="20"/>
      <c r="W961" s="20"/>
      <c r="X961" s="20"/>
      <c r="Y961" s="20"/>
      <c r="Z961" s="20"/>
      <c r="AA961" s="20"/>
      <c r="AB961" s="18"/>
      <c r="AC961" s="20"/>
      <c r="AD961" s="15" t="str">
        <f t="shared" si="84"/>
        <v/>
      </c>
      <c r="AE961" s="16" t="str">
        <f t="shared" si="85"/>
        <v/>
      </c>
      <c r="AF961" s="15" t="str">
        <f t="shared" si="86"/>
        <v/>
      </c>
      <c r="AG961" s="15">
        <f t="shared" si="87"/>
        <v>0</v>
      </c>
      <c r="AH961" s="15">
        <f t="shared" si="88"/>
        <v>0</v>
      </c>
      <c r="AI961" s="15" t="str">
        <f t="shared" si="89"/>
        <v/>
      </c>
      <c r="AJ961" s="15" t="str">
        <f>IF(AI961="","",IF(COUNTIFS($AI$9:AI961,AI961)=1,1,0))</f>
        <v/>
      </c>
      <c r="AK961" s="15" t="str">
        <f ca="1">IF(COUNTA(A961:AC961)=0,"",IF(OR(NOT(ISNUMBER(C961)),C961&lt;1),"Missing / invalid date",IF(A961="","Missing case ID",IF(COUNTIFS($A$9:$A$1008,A961)&gt;1,"Duplicate case ID",IF(C961&gt;TODAY(),"Future incident date",IF(OR(E961="",F961="",G961="",H961="",I961="",J961=""),"Complete required fields",IF(OR(AND(E961&lt;&gt;"",COUNTIFS(Setup!$F$13:$F$212,E961)=0),AND(F961&lt;&gt;"",COUNTIFS(Setup!$G$13:$G$212,F961)=0),AND(G961&lt;&gt;"",COUNTIFS(Setup!$H$13:$H$212,G961)=0),AND(H961&lt;&gt;"",COUNTIFS(Setup!$I$13:$I$212,H961)=0),AND(I961&lt;&gt;"",COUNTIFS(Setup!$J$13:$J$212,I961)=0),AND(J961&lt;&gt;"",COUNTIFS(Setup!$K$13:$K$212,J961)=0),AND(K961&lt;&gt;"",COUNTIFS(Setup!$L$13:$L$212,K961)=0),AND(L961&lt;&gt;"",COUNTIFS(Setup!$M$13:$M$212,L961)=0),AND(M961&lt;&gt;"",COUNTIFS(Setup!$N$13:$N$212,M961)=0),AND(N961&lt;&gt;"",COUNTIFS(Setup!$O$13:$O$212,N961)=0),AND(O961&lt;&gt;"",COUNTIFS(Setup!$P$13:$P$212,O961)=0),AND(P961&lt;&gt;"",COUNTIFS(Setup!$Q$13:$Q$212,P961)=0),AND(V961&lt;&gt;"",COUNTIFS(Setup!$R$13:$R$212,V961)=0),AND(W961&lt;&gt;"",COUNTIFS(Setup!$R$13:$R$212,W961)=0),AND(X961&lt;&gt;"",COUNTIFS(Setup!$S$13:$S$212,X961)=0),AND(Y961&lt;&gt;"",COUNTIFS(Setup!$S$13:$S$212,Y961)=0),AND(Z961&lt;&gt;"",COUNTIFS(Setup!$T$13:$T$212,Z961)=0)),"Use listed categories",IF(J961="Pending","Confirm work-relatedness",IF(COUNTIFS($AI$9:$AI$1008,AI961,$C$9:$C$1008,"&lt;&gt;"&amp;C961)&gt;0,"Event dates disagree",IF(OR(AND(Q961&lt;&gt;"",OR(NOT(ISNUMBER(Q961)),Q961&lt;0)),AND(R961&lt;&gt;"",OR(NOT(ISNUMBER(R961)),R961&lt;0)),AND(S961&lt;&gt;"",OR(NOT(ISNUMBER(S961)),S961&lt;0))),"Check days / cost",IF(AND(I961="Lost time",OR(NOT(ISNUMBER(Q961)),Q961&lt;1)),"Enter lost days",IF(AND(I961="Restricted / modified work",OR(NOT(ISNUMBER(R961)),R961&lt;1)),"Enter restricted days",IF(AND(Z961="Closed",NOT(ISNUMBER(AB961))),"Enter closure date",IF(AND(ISNUMBER(AB961),OR(AB961&lt;C961,AB961&gt;TODAY())),"Check closure date","Ready"))))))))))))))</f>
        <v/>
      </c>
    </row>
    <row r="962" spans="1:37" ht="24.95" customHeight="1">
      <c r="A962" s="23"/>
      <c r="B962" s="23"/>
      <c r="C962" s="24"/>
      <c r="D962" s="25"/>
      <c r="E962" s="26"/>
      <c r="F962" s="26"/>
      <c r="G962" s="26"/>
      <c r="H962" s="26"/>
      <c r="I962" s="26"/>
      <c r="J962" s="26"/>
      <c r="K962" s="26"/>
      <c r="L962" s="26"/>
      <c r="M962" s="26"/>
      <c r="N962" s="26"/>
      <c r="O962" s="26"/>
      <c r="P962" s="26"/>
      <c r="Q962" s="27"/>
      <c r="R962" s="27"/>
      <c r="S962" s="28"/>
      <c r="T962" s="26"/>
      <c r="U962" s="26"/>
      <c r="V962" s="26"/>
      <c r="W962" s="26"/>
      <c r="X962" s="26"/>
      <c r="Y962" s="26"/>
      <c r="Z962" s="26"/>
      <c r="AA962" s="26"/>
      <c r="AB962" s="24"/>
      <c r="AC962" s="26"/>
      <c r="AD962" s="15" t="str">
        <f t="shared" si="84"/>
        <v/>
      </c>
      <c r="AE962" s="16" t="str">
        <f t="shared" si="85"/>
        <v/>
      </c>
      <c r="AF962" s="15" t="str">
        <f t="shared" si="86"/>
        <v/>
      </c>
      <c r="AG962" s="15">
        <f t="shared" si="87"/>
        <v>0</v>
      </c>
      <c r="AH962" s="15">
        <f t="shared" si="88"/>
        <v>0</v>
      </c>
      <c r="AI962" s="15" t="str">
        <f t="shared" si="89"/>
        <v/>
      </c>
      <c r="AJ962" s="15" t="str">
        <f>IF(AI962="","",IF(COUNTIFS($AI$9:AI962,AI962)=1,1,0))</f>
        <v/>
      </c>
      <c r="AK962" s="15" t="str">
        <f ca="1">IF(COUNTA(A962:AC962)=0,"",IF(OR(NOT(ISNUMBER(C962)),C962&lt;1),"Missing / invalid date",IF(A962="","Missing case ID",IF(COUNTIFS($A$9:$A$1008,A962)&gt;1,"Duplicate case ID",IF(C962&gt;TODAY(),"Future incident date",IF(OR(E962="",F962="",G962="",H962="",I962="",J962=""),"Complete required fields",IF(OR(AND(E962&lt;&gt;"",COUNTIFS(Setup!$F$13:$F$212,E962)=0),AND(F962&lt;&gt;"",COUNTIFS(Setup!$G$13:$G$212,F962)=0),AND(G962&lt;&gt;"",COUNTIFS(Setup!$H$13:$H$212,G962)=0),AND(H962&lt;&gt;"",COUNTIFS(Setup!$I$13:$I$212,H962)=0),AND(I962&lt;&gt;"",COUNTIFS(Setup!$J$13:$J$212,I962)=0),AND(J962&lt;&gt;"",COUNTIFS(Setup!$K$13:$K$212,J962)=0),AND(K962&lt;&gt;"",COUNTIFS(Setup!$L$13:$L$212,K962)=0),AND(L962&lt;&gt;"",COUNTIFS(Setup!$M$13:$M$212,L962)=0),AND(M962&lt;&gt;"",COUNTIFS(Setup!$N$13:$N$212,M962)=0),AND(N962&lt;&gt;"",COUNTIFS(Setup!$O$13:$O$212,N962)=0),AND(O962&lt;&gt;"",COUNTIFS(Setup!$P$13:$P$212,O962)=0),AND(P962&lt;&gt;"",COUNTIFS(Setup!$Q$13:$Q$212,P962)=0),AND(V962&lt;&gt;"",COUNTIFS(Setup!$R$13:$R$212,V962)=0),AND(W962&lt;&gt;"",COUNTIFS(Setup!$R$13:$R$212,W962)=0),AND(X962&lt;&gt;"",COUNTIFS(Setup!$S$13:$S$212,X962)=0),AND(Y962&lt;&gt;"",COUNTIFS(Setup!$S$13:$S$212,Y962)=0),AND(Z962&lt;&gt;"",COUNTIFS(Setup!$T$13:$T$212,Z962)=0)),"Use listed categories",IF(J962="Pending","Confirm work-relatedness",IF(COUNTIFS($AI$9:$AI$1008,AI962,$C$9:$C$1008,"&lt;&gt;"&amp;C962)&gt;0,"Event dates disagree",IF(OR(AND(Q962&lt;&gt;"",OR(NOT(ISNUMBER(Q962)),Q962&lt;0)),AND(R962&lt;&gt;"",OR(NOT(ISNUMBER(R962)),R962&lt;0)),AND(S962&lt;&gt;"",OR(NOT(ISNUMBER(S962)),S962&lt;0))),"Check days / cost",IF(AND(I962="Lost time",OR(NOT(ISNUMBER(Q962)),Q962&lt;1)),"Enter lost days",IF(AND(I962="Restricted / modified work",OR(NOT(ISNUMBER(R962)),R962&lt;1)),"Enter restricted days",IF(AND(Z962="Closed",NOT(ISNUMBER(AB962))),"Enter closure date",IF(AND(ISNUMBER(AB962),OR(AB962&lt;C962,AB962&gt;TODAY())),"Check closure date","Ready"))))))))))))))</f>
        <v/>
      </c>
    </row>
    <row r="963" spans="1:37" ht="24.95" customHeight="1">
      <c r="A963" s="17"/>
      <c r="B963" s="17"/>
      <c r="C963" s="18"/>
      <c r="D963" s="19"/>
      <c r="E963" s="20"/>
      <c r="F963" s="20"/>
      <c r="G963" s="20"/>
      <c r="H963" s="20"/>
      <c r="I963" s="20"/>
      <c r="J963" s="20"/>
      <c r="K963" s="20"/>
      <c r="L963" s="20"/>
      <c r="M963" s="20"/>
      <c r="N963" s="20"/>
      <c r="O963" s="20"/>
      <c r="P963" s="20"/>
      <c r="Q963" s="21"/>
      <c r="R963" s="21"/>
      <c r="S963" s="22"/>
      <c r="T963" s="20"/>
      <c r="U963" s="20"/>
      <c r="V963" s="20"/>
      <c r="W963" s="20"/>
      <c r="X963" s="20"/>
      <c r="Y963" s="20"/>
      <c r="Z963" s="20"/>
      <c r="AA963" s="20"/>
      <c r="AB963" s="18"/>
      <c r="AC963" s="20"/>
      <c r="AD963" s="15" t="str">
        <f t="shared" si="84"/>
        <v/>
      </c>
      <c r="AE963" s="16" t="str">
        <f t="shared" si="85"/>
        <v/>
      </c>
      <c r="AF963" s="15" t="str">
        <f t="shared" si="86"/>
        <v/>
      </c>
      <c r="AG963" s="15">
        <f t="shared" si="87"/>
        <v>0</v>
      </c>
      <c r="AH963" s="15">
        <f t="shared" si="88"/>
        <v>0</v>
      </c>
      <c r="AI963" s="15" t="str">
        <f t="shared" si="89"/>
        <v/>
      </c>
      <c r="AJ963" s="15" t="str">
        <f>IF(AI963="","",IF(COUNTIFS($AI$9:AI963,AI963)=1,1,0))</f>
        <v/>
      </c>
      <c r="AK963" s="15" t="str">
        <f ca="1">IF(COUNTA(A963:AC963)=0,"",IF(OR(NOT(ISNUMBER(C963)),C963&lt;1),"Missing / invalid date",IF(A963="","Missing case ID",IF(COUNTIFS($A$9:$A$1008,A963)&gt;1,"Duplicate case ID",IF(C963&gt;TODAY(),"Future incident date",IF(OR(E963="",F963="",G963="",H963="",I963="",J963=""),"Complete required fields",IF(OR(AND(E963&lt;&gt;"",COUNTIFS(Setup!$F$13:$F$212,E963)=0),AND(F963&lt;&gt;"",COUNTIFS(Setup!$G$13:$G$212,F963)=0),AND(G963&lt;&gt;"",COUNTIFS(Setup!$H$13:$H$212,G963)=0),AND(H963&lt;&gt;"",COUNTIFS(Setup!$I$13:$I$212,H963)=0),AND(I963&lt;&gt;"",COUNTIFS(Setup!$J$13:$J$212,I963)=0),AND(J963&lt;&gt;"",COUNTIFS(Setup!$K$13:$K$212,J963)=0),AND(K963&lt;&gt;"",COUNTIFS(Setup!$L$13:$L$212,K963)=0),AND(L963&lt;&gt;"",COUNTIFS(Setup!$M$13:$M$212,L963)=0),AND(M963&lt;&gt;"",COUNTIFS(Setup!$N$13:$N$212,M963)=0),AND(N963&lt;&gt;"",COUNTIFS(Setup!$O$13:$O$212,N963)=0),AND(O963&lt;&gt;"",COUNTIFS(Setup!$P$13:$P$212,O963)=0),AND(P963&lt;&gt;"",COUNTIFS(Setup!$Q$13:$Q$212,P963)=0),AND(V963&lt;&gt;"",COUNTIFS(Setup!$R$13:$R$212,V963)=0),AND(W963&lt;&gt;"",COUNTIFS(Setup!$R$13:$R$212,W963)=0),AND(X963&lt;&gt;"",COUNTIFS(Setup!$S$13:$S$212,X963)=0),AND(Y963&lt;&gt;"",COUNTIFS(Setup!$S$13:$S$212,Y963)=0),AND(Z963&lt;&gt;"",COUNTIFS(Setup!$T$13:$T$212,Z963)=0)),"Use listed categories",IF(J963="Pending","Confirm work-relatedness",IF(COUNTIFS($AI$9:$AI$1008,AI963,$C$9:$C$1008,"&lt;&gt;"&amp;C963)&gt;0,"Event dates disagree",IF(OR(AND(Q963&lt;&gt;"",OR(NOT(ISNUMBER(Q963)),Q963&lt;0)),AND(R963&lt;&gt;"",OR(NOT(ISNUMBER(R963)),R963&lt;0)),AND(S963&lt;&gt;"",OR(NOT(ISNUMBER(S963)),S963&lt;0))),"Check days / cost",IF(AND(I963="Lost time",OR(NOT(ISNUMBER(Q963)),Q963&lt;1)),"Enter lost days",IF(AND(I963="Restricted / modified work",OR(NOT(ISNUMBER(R963)),R963&lt;1)),"Enter restricted days",IF(AND(Z963="Closed",NOT(ISNUMBER(AB963))),"Enter closure date",IF(AND(ISNUMBER(AB963),OR(AB963&lt;C963,AB963&gt;TODAY())),"Check closure date","Ready"))))))))))))))</f>
        <v/>
      </c>
    </row>
    <row r="964" spans="1:37" ht="24.95" customHeight="1">
      <c r="A964" s="23"/>
      <c r="B964" s="23"/>
      <c r="C964" s="24"/>
      <c r="D964" s="25"/>
      <c r="E964" s="26"/>
      <c r="F964" s="26"/>
      <c r="G964" s="26"/>
      <c r="H964" s="26"/>
      <c r="I964" s="26"/>
      <c r="J964" s="26"/>
      <c r="K964" s="26"/>
      <c r="L964" s="26"/>
      <c r="M964" s="26"/>
      <c r="N964" s="26"/>
      <c r="O964" s="26"/>
      <c r="P964" s="26"/>
      <c r="Q964" s="27"/>
      <c r="R964" s="27"/>
      <c r="S964" s="28"/>
      <c r="T964" s="26"/>
      <c r="U964" s="26"/>
      <c r="V964" s="26"/>
      <c r="W964" s="26"/>
      <c r="X964" s="26"/>
      <c r="Y964" s="26"/>
      <c r="Z964" s="26"/>
      <c r="AA964" s="26"/>
      <c r="AB964" s="24"/>
      <c r="AC964" s="26"/>
      <c r="AD964" s="15" t="str">
        <f t="shared" si="84"/>
        <v/>
      </c>
      <c r="AE964" s="16" t="str">
        <f t="shared" si="85"/>
        <v/>
      </c>
      <c r="AF964" s="15" t="str">
        <f t="shared" si="86"/>
        <v/>
      </c>
      <c r="AG964" s="15">
        <f t="shared" si="87"/>
        <v>0</v>
      </c>
      <c r="AH964" s="15">
        <f t="shared" si="88"/>
        <v>0</v>
      </c>
      <c r="AI964" s="15" t="str">
        <f t="shared" si="89"/>
        <v/>
      </c>
      <c r="AJ964" s="15" t="str">
        <f>IF(AI964="","",IF(COUNTIFS($AI$9:AI964,AI964)=1,1,0))</f>
        <v/>
      </c>
      <c r="AK964" s="15" t="str">
        <f ca="1">IF(COUNTA(A964:AC964)=0,"",IF(OR(NOT(ISNUMBER(C964)),C964&lt;1),"Missing / invalid date",IF(A964="","Missing case ID",IF(COUNTIFS($A$9:$A$1008,A964)&gt;1,"Duplicate case ID",IF(C964&gt;TODAY(),"Future incident date",IF(OR(E964="",F964="",G964="",H964="",I964="",J964=""),"Complete required fields",IF(OR(AND(E964&lt;&gt;"",COUNTIFS(Setup!$F$13:$F$212,E964)=0),AND(F964&lt;&gt;"",COUNTIFS(Setup!$G$13:$G$212,F964)=0),AND(G964&lt;&gt;"",COUNTIFS(Setup!$H$13:$H$212,G964)=0),AND(H964&lt;&gt;"",COUNTIFS(Setup!$I$13:$I$212,H964)=0),AND(I964&lt;&gt;"",COUNTIFS(Setup!$J$13:$J$212,I964)=0),AND(J964&lt;&gt;"",COUNTIFS(Setup!$K$13:$K$212,J964)=0),AND(K964&lt;&gt;"",COUNTIFS(Setup!$L$13:$L$212,K964)=0),AND(L964&lt;&gt;"",COUNTIFS(Setup!$M$13:$M$212,L964)=0),AND(M964&lt;&gt;"",COUNTIFS(Setup!$N$13:$N$212,M964)=0),AND(N964&lt;&gt;"",COUNTIFS(Setup!$O$13:$O$212,N964)=0),AND(O964&lt;&gt;"",COUNTIFS(Setup!$P$13:$P$212,O964)=0),AND(P964&lt;&gt;"",COUNTIFS(Setup!$Q$13:$Q$212,P964)=0),AND(V964&lt;&gt;"",COUNTIFS(Setup!$R$13:$R$212,V964)=0),AND(W964&lt;&gt;"",COUNTIFS(Setup!$R$13:$R$212,W964)=0),AND(X964&lt;&gt;"",COUNTIFS(Setup!$S$13:$S$212,X964)=0),AND(Y964&lt;&gt;"",COUNTIFS(Setup!$S$13:$S$212,Y964)=0),AND(Z964&lt;&gt;"",COUNTIFS(Setup!$T$13:$T$212,Z964)=0)),"Use listed categories",IF(J964="Pending","Confirm work-relatedness",IF(COUNTIFS($AI$9:$AI$1008,AI964,$C$9:$C$1008,"&lt;&gt;"&amp;C964)&gt;0,"Event dates disagree",IF(OR(AND(Q964&lt;&gt;"",OR(NOT(ISNUMBER(Q964)),Q964&lt;0)),AND(R964&lt;&gt;"",OR(NOT(ISNUMBER(R964)),R964&lt;0)),AND(S964&lt;&gt;"",OR(NOT(ISNUMBER(S964)),S964&lt;0))),"Check days / cost",IF(AND(I964="Lost time",OR(NOT(ISNUMBER(Q964)),Q964&lt;1)),"Enter lost days",IF(AND(I964="Restricted / modified work",OR(NOT(ISNUMBER(R964)),R964&lt;1)),"Enter restricted days",IF(AND(Z964="Closed",NOT(ISNUMBER(AB964))),"Enter closure date",IF(AND(ISNUMBER(AB964),OR(AB964&lt;C964,AB964&gt;TODAY())),"Check closure date","Ready"))))))))))))))</f>
        <v/>
      </c>
    </row>
    <row r="965" spans="1:37" ht="24.95" customHeight="1">
      <c r="A965" s="17"/>
      <c r="B965" s="17"/>
      <c r="C965" s="18"/>
      <c r="D965" s="19"/>
      <c r="E965" s="20"/>
      <c r="F965" s="20"/>
      <c r="G965" s="20"/>
      <c r="H965" s="20"/>
      <c r="I965" s="20"/>
      <c r="J965" s="20"/>
      <c r="K965" s="20"/>
      <c r="L965" s="20"/>
      <c r="M965" s="20"/>
      <c r="N965" s="20"/>
      <c r="O965" s="20"/>
      <c r="P965" s="20"/>
      <c r="Q965" s="21"/>
      <c r="R965" s="21"/>
      <c r="S965" s="22"/>
      <c r="T965" s="20"/>
      <c r="U965" s="20"/>
      <c r="V965" s="20"/>
      <c r="W965" s="20"/>
      <c r="X965" s="20"/>
      <c r="Y965" s="20"/>
      <c r="Z965" s="20"/>
      <c r="AA965" s="20"/>
      <c r="AB965" s="18"/>
      <c r="AC965" s="20"/>
      <c r="AD965" s="15" t="str">
        <f t="shared" si="84"/>
        <v/>
      </c>
      <c r="AE965" s="16" t="str">
        <f t="shared" si="85"/>
        <v/>
      </c>
      <c r="AF965" s="15" t="str">
        <f t="shared" si="86"/>
        <v/>
      </c>
      <c r="AG965" s="15">
        <f t="shared" si="87"/>
        <v>0</v>
      </c>
      <c r="AH965" s="15">
        <f t="shared" si="88"/>
        <v>0</v>
      </c>
      <c r="AI965" s="15" t="str">
        <f t="shared" si="89"/>
        <v/>
      </c>
      <c r="AJ965" s="15" t="str">
        <f>IF(AI965="","",IF(COUNTIFS($AI$9:AI965,AI965)=1,1,0))</f>
        <v/>
      </c>
      <c r="AK965" s="15" t="str">
        <f ca="1">IF(COUNTA(A965:AC965)=0,"",IF(OR(NOT(ISNUMBER(C965)),C965&lt;1),"Missing / invalid date",IF(A965="","Missing case ID",IF(COUNTIFS($A$9:$A$1008,A965)&gt;1,"Duplicate case ID",IF(C965&gt;TODAY(),"Future incident date",IF(OR(E965="",F965="",G965="",H965="",I965="",J965=""),"Complete required fields",IF(OR(AND(E965&lt;&gt;"",COUNTIFS(Setup!$F$13:$F$212,E965)=0),AND(F965&lt;&gt;"",COUNTIFS(Setup!$G$13:$G$212,F965)=0),AND(G965&lt;&gt;"",COUNTIFS(Setup!$H$13:$H$212,G965)=0),AND(H965&lt;&gt;"",COUNTIFS(Setup!$I$13:$I$212,H965)=0),AND(I965&lt;&gt;"",COUNTIFS(Setup!$J$13:$J$212,I965)=0),AND(J965&lt;&gt;"",COUNTIFS(Setup!$K$13:$K$212,J965)=0),AND(K965&lt;&gt;"",COUNTIFS(Setup!$L$13:$L$212,K965)=0),AND(L965&lt;&gt;"",COUNTIFS(Setup!$M$13:$M$212,L965)=0),AND(M965&lt;&gt;"",COUNTIFS(Setup!$N$13:$N$212,M965)=0),AND(N965&lt;&gt;"",COUNTIFS(Setup!$O$13:$O$212,N965)=0),AND(O965&lt;&gt;"",COUNTIFS(Setup!$P$13:$P$212,O965)=0),AND(P965&lt;&gt;"",COUNTIFS(Setup!$Q$13:$Q$212,P965)=0),AND(V965&lt;&gt;"",COUNTIFS(Setup!$R$13:$R$212,V965)=0),AND(W965&lt;&gt;"",COUNTIFS(Setup!$R$13:$R$212,W965)=0),AND(X965&lt;&gt;"",COUNTIFS(Setup!$S$13:$S$212,X965)=0),AND(Y965&lt;&gt;"",COUNTIFS(Setup!$S$13:$S$212,Y965)=0),AND(Z965&lt;&gt;"",COUNTIFS(Setup!$T$13:$T$212,Z965)=0)),"Use listed categories",IF(J965="Pending","Confirm work-relatedness",IF(COUNTIFS($AI$9:$AI$1008,AI965,$C$9:$C$1008,"&lt;&gt;"&amp;C965)&gt;0,"Event dates disagree",IF(OR(AND(Q965&lt;&gt;"",OR(NOT(ISNUMBER(Q965)),Q965&lt;0)),AND(R965&lt;&gt;"",OR(NOT(ISNUMBER(R965)),R965&lt;0)),AND(S965&lt;&gt;"",OR(NOT(ISNUMBER(S965)),S965&lt;0))),"Check days / cost",IF(AND(I965="Lost time",OR(NOT(ISNUMBER(Q965)),Q965&lt;1)),"Enter lost days",IF(AND(I965="Restricted / modified work",OR(NOT(ISNUMBER(R965)),R965&lt;1)),"Enter restricted days",IF(AND(Z965="Closed",NOT(ISNUMBER(AB965))),"Enter closure date",IF(AND(ISNUMBER(AB965),OR(AB965&lt;C965,AB965&gt;TODAY())),"Check closure date","Ready"))))))))))))))</f>
        <v/>
      </c>
    </row>
    <row r="966" spans="1:37" ht="24.95" customHeight="1">
      <c r="A966" s="23"/>
      <c r="B966" s="23"/>
      <c r="C966" s="24"/>
      <c r="D966" s="25"/>
      <c r="E966" s="26"/>
      <c r="F966" s="26"/>
      <c r="G966" s="26"/>
      <c r="H966" s="26"/>
      <c r="I966" s="26"/>
      <c r="J966" s="26"/>
      <c r="K966" s="26"/>
      <c r="L966" s="26"/>
      <c r="M966" s="26"/>
      <c r="N966" s="26"/>
      <c r="O966" s="26"/>
      <c r="P966" s="26"/>
      <c r="Q966" s="27"/>
      <c r="R966" s="27"/>
      <c r="S966" s="28"/>
      <c r="T966" s="26"/>
      <c r="U966" s="26"/>
      <c r="V966" s="26"/>
      <c r="W966" s="26"/>
      <c r="X966" s="26"/>
      <c r="Y966" s="26"/>
      <c r="Z966" s="26"/>
      <c r="AA966" s="26"/>
      <c r="AB966" s="24"/>
      <c r="AC966" s="26"/>
      <c r="AD966" s="15" t="str">
        <f t="shared" si="84"/>
        <v/>
      </c>
      <c r="AE966" s="16" t="str">
        <f t="shared" si="85"/>
        <v/>
      </c>
      <c r="AF966" s="15" t="str">
        <f t="shared" si="86"/>
        <v/>
      </c>
      <c r="AG966" s="15">
        <f t="shared" si="87"/>
        <v>0</v>
      </c>
      <c r="AH966" s="15">
        <f t="shared" si="88"/>
        <v>0</v>
      </c>
      <c r="AI966" s="15" t="str">
        <f t="shared" si="89"/>
        <v/>
      </c>
      <c r="AJ966" s="15" t="str">
        <f>IF(AI966="","",IF(COUNTIFS($AI$9:AI966,AI966)=1,1,0))</f>
        <v/>
      </c>
      <c r="AK966" s="15" t="str">
        <f ca="1">IF(COUNTA(A966:AC966)=0,"",IF(OR(NOT(ISNUMBER(C966)),C966&lt;1),"Missing / invalid date",IF(A966="","Missing case ID",IF(COUNTIFS($A$9:$A$1008,A966)&gt;1,"Duplicate case ID",IF(C966&gt;TODAY(),"Future incident date",IF(OR(E966="",F966="",G966="",H966="",I966="",J966=""),"Complete required fields",IF(OR(AND(E966&lt;&gt;"",COUNTIFS(Setup!$F$13:$F$212,E966)=0),AND(F966&lt;&gt;"",COUNTIFS(Setup!$G$13:$G$212,F966)=0),AND(G966&lt;&gt;"",COUNTIFS(Setup!$H$13:$H$212,G966)=0),AND(H966&lt;&gt;"",COUNTIFS(Setup!$I$13:$I$212,H966)=0),AND(I966&lt;&gt;"",COUNTIFS(Setup!$J$13:$J$212,I966)=0),AND(J966&lt;&gt;"",COUNTIFS(Setup!$K$13:$K$212,J966)=0),AND(K966&lt;&gt;"",COUNTIFS(Setup!$L$13:$L$212,K966)=0),AND(L966&lt;&gt;"",COUNTIFS(Setup!$M$13:$M$212,L966)=0),AND(M966&lt;&gt;"",COUNTIFS(Setup!$N$13:$N$212,M966)=0),AND(N966&lt;&gt;"",COUNTIFS(Setup!$O$13:$O$212,N966)=0),AND(O966&lt;&gt;"",COUNTIFS(Setup!$P$13:$P$212,O966)=0),AND(P966&lt;&gt;"",COUNTIFS(Setup!$Q$13:$Q$212,P966)=0),AND(V966&lt;&gt;"",COUNTIFS(Setup!$R$13:$R$212,V966)=0),AND(W966&lt;&gt;"",COUNTIFS(Setup!$R$13:$R$212,W966)=0),AND(X966&lt;&gt;"",COUNTIFS(Setup!$S$13:$S$212,X966)=0),AND(Y966&lt;&gt;"",COUNTIFS(Setup!$S$13:$S$212,Y966)=0),AND(Z966&lt;&gt;"",COUNTIFS(Setup!$T$13:$T$212,Z966)=0)),"Use listed categories",IF(J966="Pending","Confirm work-relatedness",IF(COUNTIFS($AI$9:$AI$1008,AI966,$C$9:$C$1008,"&lt;&gt;"&amp;C966)&gt;0,"Event dates disagree",IF(OR(AND(Q966&lt;&gt;"",OR(NOT(ISNUMBER(Q966)),Q966&lt;0)),AND(R966&lt;&gt;"",OR(NOT(ISNUMBER(R966)),R966&lt;0)),AND(S966&lt;&gt;"",OR(NOT(ISNUMBER(S966)),S966&lt;0))),"Check days / cost",IF(AND(I966="Lost time",OR(NOT(ISNUMBER(Q966)),Q966&lt;1)),"Enter lost days",IF(AND(I966="Restricted / modified work",OR(NOT(ISNUMBER(R966)),R966&lt;1)),"Enter restricted days",IF(AND(Z966="Closed",NOT(ISNUMBER(AB966))),"Enter closure date",IF(AND(ISNUMBER(AB966),OR(AB966&lt;C966,AB966&gt;TODAY())),"Check closure date","Ready"))))))))))))))</f>
        <v/>
      </c>
    </row>
    <row r="967" spans="1:37" ht="24.95" customHeight="1">
      <c r="A967" s="17"/>
      <c r="B967" s="17"/>
      <c r="C967" s="18"/>
      <c r="D967" s="19"/>
      <c r="E967" s="20"/>
      <c r="F967" s="20"/>
      <c r="G967" s="20"/>
      <c r="H967" s="20"/>
      <c r="I967" s="20"/>
      <c r="J967" s="20"/>
      <c r="K967" s="20"/>
      <c r="L967" s="20"/>
      <c r="M967" s="20"/>
      <c r="N967" s="20"/>
      <c r="O967" s="20"/>
      <c r="P967" s="20"/>
      <c r="Q967" s="21"/>
      <c r="R967" s="21"/>
      <c r="S967" s="22"/>
      <c r="T967" s="20"/>
      <c r="U967" s="20"/>
      <c r="V967" s="20"/>
      <c r="W967" s="20"/>
      <c r="X967" s="20"/>
      <c r="Y967" s="20"/>
      <c r="Z967" s="20"/>
      <c r="AA967" s="20"/>
      <c r="AB967" s="18"/>
      <c r="AC967" s="20"/>
      <c r="AD967" s="15" t="str">
        <f t="shared" si="84"/>
        <v/>
      </c>
      <c r="AE967" s="16" t="str">
        <f t="shared" si="85"/>
        <v/>
      </c>
      <c r="AF967" s="15" t="str">
        <f t="shared" si="86"/>
        <v/>
      </c>
      <c r="AG967" s="15">
        <f t="shared" si="87"/>
        <v>0</v>
      </c>
      <c r="AH967" s="15">
        <f t="shared" si="88"/>
        <v>0</v>
      </c>
      <c r="AI967" s="15" t="str">
        <f t="shared" si="89"/>
        <v/>
      </c>
      <c r="AJ967" s="15" t="str">
        <f>IF(AI967="","",IF(COUNTIFS($AI$9:AI967,AI967)=1,1,0))</f>
        <v/>
      </c>
      <c r="AK967" s="15" t="str">
        <f ca="1">IF(COUNTA(A967:AC967)=0,"",IF(OR(NOT(ISNUMBER(C967)),C967&lt;1),"Missing / invalid date",IF(A967="","Missing case ID",IF(COUNTIFS($A$9:$A$1008,A967)&gt;1,"Duplicate case ID",IF(C967&gt;TODAY(),"Future incident date",IF(OR(E967="",F967="",G967="",H967="",I967="",J967=""),"Complete required fields",IF(OR(AND(E967&lt;&gt;"",COUNTIFS(Setup!$F$13:$F$212,E967)=0),AND(F967&lt;&gt;"",COUNTIFS(Setup!$G$13:$G$212,F967)=0),AND(G967&lt;&gt;"",COUNTIFS(Setup!$H$13:$H$212,G967)=0),AND(H967&lt;&gt;"",COUNTIFS(Setup!$I$13:$I$212,H967)=0),AND(I967&lt;&gt;"",COUNTIFS(Setup!$J$13:$J$212,I967)=0),AND(J967&lt;&gt;"",COUNTIFS(Setup!$K$13:$K$212,J967)=0),AND(K967&lt;&gt;"",COUNTIFS(Setup!$L$13:$L$212,K967)=0),AND(L967&lt;&gt;"",COUNTIFS(Setup!$M$13:$M$212,L967)=0),AND(M967&lt;&gt;"",COUNTIFS(Setup!$N$13:$N$212,M967)=0),AND(N967&lt;&gt;"",COUNTIFS(Setup!$O$13:$O$212,N967)=0),AND(O967&lt;&gt;"",COUNTIFS(Setup!$P$13:$P$212,O967)=0),AND(P967&lt;&gt;"",COUNTIFS(Setup!$Q$13:$Q$212,P967)=0),AND(V967&lt;&gt;"",COUNTIFS(Setup!$R$13:$R$212,V967)=0),AND(W967&lt;&gt;"",COUNTIFS(Setup!$R$13:$R$212,W967)=0),AND(X967&lt;&gt;"",COUNTIFS(Setup!$S$13:$S$212,X967)=0),AND(Y967&lt;&gt;"",COUNTIFS(Setup!$S$13:$S$212,Y967)=0),AND(Z967&lt;&gt;"",COUNTIFS(Setup!$T$13:$T$212,Z967)=0)),"Use listed categories",IF(J967="Pending","Confirm work-relatedness",IF(COUNTIFS($AI$9:$AI$1008,AI967,$C$9:$C$1008,"&lt;&gt;"&amp;C967)&gt;0,"Event dates disagree",IF(OR(AND(Q967&lt;&gt;"",OR(NOT(ISNUMBER(Q967)),Q967&lt;0)),AND(R967&lt;&gt;"",OR(NOT(ISNUMBER(R967)),R967&lt;0)),AND(S967&lt;&gt;"",OR(NOT(ISNUMBER(S967)),S967&lt;0))),"Check days / cost",IF(AND(I967="Lost time",OR(NOT(ISNUMBER(Q967)),Q967&lt;1)),"Enter lost days",IF(AND(I967="Restricted / modified work",OR(NOT(ISNUMBER(R967)),R967&lt;1)),"Enter restricted days",IF(AND(Z967="Closed",NOT(ISNUMBER(AB967))),"Enter closure date",IF(AND(ISNUMBER(AB967),OR(AB967&lt;C967,AB967&gt;TODAY())),"Check closure date","Ready"))))))))))))))</f>
        <v/>
      </c>
    </row>
    <row r="968" spans="1:37" ht="24.95" customHeight="1">
      <c r="A968" s="23"/>
      <c r="B968" s="23"/>
      <c r="C968" s="24"/>
      <c r="D968" s="25"/>
      <c r="E968" s="26"/>
      <c r="F968" s="26"/>
      <c r="G968" s="26"/>
      <c r="H968" s="26"/>
      <c r="I968" s="26"/>
      <c r="J968" s="26"/>
      <c r="K968" s="26"/>
      <c r="L968" s="26"/>
      <c r="M968" s="26"/>
      <c r="N968" s="26"/>
      <c r="O968" s="26"/>
      <c r="P968" s="26"/>
      <c r="Q968" s="27"/>
      <c r="R968" s="27"/>
      <c r="S968" s="28"/>
      <c r="T968" s="26"/>
      <c r="U968" s="26"/>
      <c r="V968" s="26"/>
      <c r="W968" s="26"/>
      <c r="X968" s="26"/>
      <c r="Y968" s="26"/>
      <c r="Z968" s="26"/>
      <c r="AA968" s="26"/>
      <c r="AB968" s="24"/>
      <c r="AC968" s="26"/>
      <c r="AD968" s="15" t="str">
        <f t="shared" si="84"/>
        <v/>
      </c>
      <c r="AE968" s="16" t="str">
        <f t="shared" si="85"/>
        <v/>
      </c>
      <c r="AF968" s="15" t="str">
        <f t="shared" si="86"/>
        <v/>
      </c>
      <c r="AG968" s="15">
        <f t="shared" si="87"/>
        <v>0</v>
      </c>
      <c r="AH968" s="15">
        <f t="shared" si="88"/>
        <v>0</v>
      </c>
      <c r="AI968" s="15" t="str">
        <f t="shared" si="89"/>
        <v/>
      </c>
      <c r="AJ968" s="15" t="str">
        <f>IF(AI968="","",IF(COUNTIFS($AI$9:AI968,AI968)=1,1,0))</f>
        <v/>
      </c>
      <c r="AK968" s="15" t="str">
        <f ca="1">IF(COUNTA(A968:AC968)=0,"",IF(OR(NOT(ISNUMBER(C968)),C968&lt;1),"Missing / invalid date",IF(A968="","Missing case ID",IF(COUNTIFS($A$9:$A$1008,A968)&gt;1,"Duplicate case ID",IF(C968&gt;TODAY(),"Future incident date",IF(OR(E968="",F968="",G968="",H968="",I968="",J968=""),"Complete required fields",IF(OR(AND(E968&lt;&gt;"",COUNTIFS(Setup!$F$13:$F$212,E968)=0),AND(F968&lt;&gt;"",COUNTIFS(Setup!$G$13:$G$212,F968)=0),AND(G968&lt;&gt;"",COUNTIFS(Setup!$H$13:$H$212,G968)=0),AND(H968&lt;&gt;"",COUNTIFS(Setup!$I$13:$I$212,H968)=0),AND(I968&lt;&gt;"",COUNTIFS(Setup!$J$13:$J$212,I968)=0),AND(J968&lt;&gt;"",COUNTIFS(Setup!$K$13:$K$212,J968)=0),AND(K968&lt;&gt;"",COUNTIFS(Setup!$L$13:$L$212,K968)=0),AND(L968&lt;&gt;"",COUNTIFS(Setup!$M$13:$M$212,L968)=0),AND(M968&lt;&gt;"",COUNTIFS(Setup!$N$13:$N$212,M968)=0),AND(N968&lt;&gt;"",COUNTIFS(Setup!$O$13:$O$212,N968)=0),AND(O968&lt;&gt;"",COUNTIFS(Setup!$P$13:$P$212,O968)=0),AND(P968&lt;&gt;"",COUNTIFS(Setup!$Q$13:$Q$212,P968)=0),AND(V968&lt;&gt;"",COUNTIFS(Setup!$R$13:$R$212,V968)=0),AND(W968&lt;&gt;"",COUNTIFS(Setup!$R$13:$R$212,W968)=0),AND(X968&lt;&gt;"",COUNTIFS(Setup!$S$13:$S$212,X968)=0),AND(Y968&lt;&gt;"",COUNTIFS(Setup!$S$13:$S$212,Y968)=0),AND(Z968&lt;&gt;"",COUNTIFS(Setup!$T$13:$T$212,Z968)=0)),"Use listed categories",IF(J968="Pending","Confirm work-relatedness",IF(COUNTIFS($AI$9:$AI$1008,AI968,$C$9:$C$1008,"&lt;&gt;"&amp;C968)&gt;0,"Event dates disagree",IF(OR(AND(Q968&lt;&gt;"",OR(NOT(ISNUMBER(Q968)),Q968&lt;0)),AND(R968&lt;&gt;"",OR(NOT(ISNUMBER(R968)),R968&lt;0)),AND(S968&lt;&gt;"",OR(NOT(ISNUMBER(S968)),S968&lt;0))),"Check days / cost",IF(AND(I968="Lost time",OR(NOT(ISNUMBER(Q968)),Q968&lt;1)),"Enter lost days",IF(AND(I968="Restricted / modified work",OR(NOT(ISNUMBER(R968)),R968&lt;1)),"Enter restricted days",IF(AND(Z968="Closed",NOT(ISNUMBER(AB968))),"Enter closure date",IF(AND(ISNUMBER(AB968),OR(AB968&lt;C968,AB968&gt;TODAY())),"Check closure date","Ready"))))))))))))))</f>
        <v/>
      </c>
    </row>
    <row r="969" spans="1:37" ht="24.95" customHeight="1">
      <c r="A969" s="17"/>
      <c r="B969" s="17"/>
      <c r="C969" s="18"/>
      <c r="D969" s="19"/>
      <c r="E969" s="20"/>
      <c r="F969" s="20"/>
      <c r="G969" s="20"/>
      <c r="H969" s="20"/>
      <c r="I969" s="20"/>
      <c r="J969" s="20"/>
      <c r="K969" s="20"/>
      <c r="L969" s="20"/>
      <c r="M969" s="20"/>
      <c r="N969" s="20"/>
      <c r="O969" s="20"/>
      <c r="P969" s="20"/>
      <c r="Q969" s="21"/>
      <c r="R969" s="21"/>
      <c r="S969" s="22"/>
      <c r="T969" s="20"/>
      <c r="U969" s="20"/>
      <c r="V969" s="20"/>
      <c r="W969" s="20"/>
      <c r="X969" s="20"/>
      <c r="Y969" s="20"/>
      <c r="Z969" s="20"/>
      <c r="AA969" s="20"/>
      <c r="AB969" s="18"/>
      <c r="AC969" s="20"/>
      <c r="AD969" s="15" t="str">
        <f t="shared" ref="AD969:AD1008" si="90">IF(ISNUMBER(C969),YEAR(C969),"")</f>
        <v/>
      </c>
      <c r="AE969" s="16" t="str">
        <f t="shared" ref="AE969:AE1008" si="91">IF(ISNUMBER(C969),DATE(YEAR(C969),MONTH(C969),1),"")</f>
        <v/>
      </c>
      <c r="AF969" s="15" t="str">
        <f t="shared" ref="AF969:AF1008" si="92">IF(ISNUMBER(C969),TEXT(C969,"ddd"),"")</f>
        <v/>
      </c>
      <c r="AG969" s="15">
        <f t="shared" ref="AG969:AG1008" si="93">IF(AND(J969="Yes",OR(G969="Employee",G969="Contractor")),IF(OR(I969="Medical treatment",I969="Restricted / modified work",I969="Lost time",I969="Fatality",I969="Other recordable"),1,0),0)</f>
        <v>0</v>
      </c>
      <c r="AH969" s="15">
        <f t="shared" ref="AH969:AH1008" si="94">IF(AND(J969="Yes",OR(G969="Employee",G969="Contractor")),IF(OR(I969="Lost time",I969="Fatality"),1,0),0)</f>
        <v>0</v>
      </c>
      <c r="AI969" s="15" t="str">
        <f t="shared" ref="AI969:AI1008" si="95">IF(COUNTA(A969:AC969)=0,"",IF(B969="","C:"&amp;A969,"E:"&amp;B969))</f>
        <v/>
      </c>
      <c r="AJ969" s="15" t="str">
        <f>IF(AI969="","",IF(COUNTIFS($AI$9:AI969,AI969)=1,1,0))</f>
        <v/>
      </c>
      <c r="AK969" s="15" t="str">
        <f ca="1">IF(COUNTA(A969:AC969)=0,"",IF(OR(NOT(ISNUMBER(C969)),C969&lt;1),"Missing / invalid date",IF(A969="","Missing case ID",IF(COUNTIFS($A$9:$A$1008,A969)&gt;1,"Duplicate case ID",IF(C969&gt;TODAY(),"Future incident date",IF(OR(E969="",F969="",G969="",H969="",I969="",J969=""),"Complete required fields",IF(OR(AND(E969&lt;&gt;"",COUNTIFS(Setup!$F$13:$F$212,E969)=0),AND(F969&lt;&gt;"",COUNTIFS(Setup!$G$13:$G$212,F969)=0),AND(G969&lt;&gt;"",COUNTIFS(Setup!$H$13:$H$212,G969)=0),AND(H969&lt;&gt;"",COUNTIFS(Setup!$I$13:$I$212,H969)=0),AND(I969&lt;&gt;"",COUNTIFS(Setup!$J$13:$J$212,I969)=0),AND(J969&lt;&gt;"",COUNTIFS(Setup!$K$13:$K$212,J969)=0),AND(K969&lt;&gt;"",COUNTIFS(Setup!$L$13:$L$212,K969)=0),AND(L969&lt;&gt;"",COUNTIFS(Setup!$M$13:$M$212,L969)=0),AND(M969&lt;&gt;"",COUNTIFS(Setup!$N$13:$N$212,M969)=0),AND(N969&lt;&gt;"",COUNTIFS(Setup!$O$13:$O$212,N969)=0),AND(O969&lt;&gt;"",COUNTIFS(Setup!$P$13:$P$212,O969)=0),AND(P969&lt;&gt;"",COUNTIFS(Setup!$Q$13:$Q$212,P969)=0),AND(V969&lt;&gt;"",COUNTIFS(Setup!$R$13:$R$212,V969)=0),AND(W969&lt;&gt;"",COUNTIFS(Setup!$R$13:$R$212,W969)=0),AND(X969&lt;&gt;"",COUNTIFS(Setup!$S$13:$S$212,X969)=0),AND(Y969&lt;&gt;"",COUNTIFS(Setup!$S$13:$S$212,Y969)=0),AND(Z969&lt;&gt;"",COUNTIFS(Setup!$T$13:$T$212,Z969)=0)),"Use listed categories",IF(J969="Pending","Confirm work-relatedness",IF(COUNTIFS($AI$9:$AI$1008,AI969,$C$9:$C$1008,"&lt;&gt;"&amp;C969)&gt;0,"Event dates disagree",IF(OR(AND(Q969&lt;&gt;"",OR(NOT(ISNUMBER(Q969)),Q969&lt;0)),AND(R969&lt;&gt;"",OR(NOT(ISNUMBER(R969)),R969&lt;0)),AND(S969&lt;&gt;"",OR(NOT(ISNUMBER(S969)),S969&lt;0))),"Check days / cost",IF(AND(I969="Lost time",OR(NOT(ISNUMBER(Q969)),Q969&lt;1)),"Enter lost days",IF(AND(I969="Restricted / modified work",OR(NOT(ISNUMBER(R969)),R969&lt;1)),"Enter restricted days",IF(AND(Z969="Closed",NOT(ISNUMBER(AB969))),"Enter closure date",IF(AND(ISNUMBER(AB969),OR(AB969&lt;C969,AB969&gt;TODAY())),"Check closure date","Ready"))))))))))))))</f>
        <v/>
      </c>
    </row>
    <row r="970" spans="1:37" ht="24.95" customHeight="1">
      <c r="A970" s="23"/>
      <c r="B970" s="23"/>
      <c r="C970" s="24"/>
      <c r="D970" s="25"/>
      <c r="E970" s="26"/>
      <c r="F970" s="26"/>
      <c r="G970" s="26"/>
      <c r="H970" s="26"/>
      <c r="I970" s="26"/>
      <c r="J970" s="26"/>
      <c r="K970" s="26"/>
      <c r="L970" s="26"/>
      <c r="M970" s="26"/>
      <c r="N970" s="26"/>
      <c r="O970" s="26"/>
      <c r="P970" s="26"/>
      <c r="Q970" s="27"/>
      <c r="R970" s="27"/>
      <c r="S970" s="28"/>
      <c r="T970" s="26"/>
      <c r="U970" s="26"/>
      <c r="V970" s="26"/>
      <c r="W970" s="26"/>
      <c r="X970" s="26"/>
      <c r="Y970" s="26"/>
      <c r="Z970" s="26"/>
      <c r="AA970" s="26"/>
      <c r="AB970" s="24"/>
      <c r="AC970" s="26"/>
      <c r="AD970" s="15" t="str">
        <f t="shared" si="90"/>
        <v/>
      </c>
      <c r="AE970" s="16" t="str">
        <f t="shared" si="91"/>
        <v/>
      </c>
      <c r="AF970" s="15" t="str">
        <f t="shared" si="92"/>
        <v/>
      </c>
      <c r="AG970" s="15">
        <f t="shared" si="93"/>
        <v>0</v>
      </c>
      <c r="AH970" s="15">
        <f t="shared" si="94"/>
        <v>0</v>
      </c>
      <c r="AI970" s="15" t="str">
        <f t="shared" si="95"/>
        <v/>
      </c>
      <c r="AJ970" s="15" t="str">
        <f>IF(AI970="","",IF(COUNTIFS($AI$9:AI970,AI970)=1,1,0))</f>
        <v/>
      </c>
      <c r="AK970" s="15" t="str">
        <f ca="1">IF(COUNTA(A970:AC970)=0,"",IF(OR(NOT(ISNUMBER(C970)),C970&lt;1),"Missing / invalid date",IF(A970="","Missing case ID",IF(COUNTIFS($A$9:$A$1008,A970)&gt;1,"Duplicate case ID",IF(C970&gt;TODAY(),"Future incident date",IF(OR(E970="",F970="",G970="",H970="",I970="",J970=""),"Complete required fields",IF(OR(AND(E970&lt;&gt;"",COUNTIFS(Setup!$F$13:$F$212,E970)=0),AND(F970&lt;&gt;"",COUNTIFS(Setup!$G$13:$G$212,F970)=0),AND(G970&lt;&gt;"",COUNTIFS(Setup!$H$13:$H$212,G970)=0),AND(H970&lt;&gt;"",COUNTIFS(Setup!$I$13:$I$212,H970)=0),AND(I970&lt;&gt;"",COUNTIFS(Setup!$J$13:$J$212,I970)=0),AND(J970&lt;&gt;"",COUNTIFS(Setup!$K$13:$K$212,J970)=0),AND(K970&lt;&gt;"",COUNTIFS(Setup!$L$13:$L$212,K970)=0),AND(L970&lt;&gt;"",COUNTIFS(Setup!$M$13:$M$212,L970)=0),AND(M970&lt;&gt;"",COUNTIFS(Setup!$N$13:$N$212,M970)=0),AND(N970&lt;&gt;"",COUNTIFS(Setup!$O$13:$O$212,N970)=0),AND(O970&lt;&gt;"",COUNTIFS(Setup!$P$13:$P$212,O970)=0),AND(P970&lt;&gt;"",COUNTIFS(Setup!$Q$13:$Q$212,P970)=0),AND(V970&lt;&gt;"",COUNTIFS(Setup!$R$13:$R$212,V970)=0),AND(W970&lt;&gt;"",COUNTIFS(Setup!$R$13:$R$212,W970)=0),AND(X970&lt;&gt;"",COUNTIFS(Setup!$S$13:$S$212,X970)=0),AND(Y970&lt;&gt;"",COUNTIFS(Setup!$S$13:$S$212,Y970)=0),AND(Z970&lt;&gt;"",COUNTIFS(Setup!$T$13:$T$212,Z970)=0)),"Use listed categories",IF(J970="Pending","Confirm work-relatedness",IF(COUNTIFS($AI$9:$AI$1008,AI970,$C$9:$C$1008,"&lt;&gt;"&amp;C970)&gt;0,"Event dates disagree",IF(OR(AND(Q970&lt;&gt;"",OR(NOT(ISNUMBER(Q970)),Q970&lt;0)),AND(R970&lt;&gt;"",OR(NOT(ISNUMBER(R970)),R970&lt;0)),AND(S970&lt;&gt;"",OR(NOT(ISNUMBER(S970)),S970&lt;0))),"Check days / cost",IF(AND(I970="Lost time",OR(NOT(ISNUMBER(Q970)),Q970&lt;1)),"Enter lost days",IF(AND(I970="Restricted / modified work",OR(NOT(ISNUMBER(R970)),R970&lt;1)),"Enter restricted days",IF(AND(Z970="Closed",NOT(ISNUMBER(AB970))),"Enter closure date",IF(AND(ISNUMBER(AB970),OR(AB970&lt;C970,AB970&gt;TODAY())),"Check closure date","Ready"))))))))))))))</f>
        <v/>
      </c>
    </row>
    <row r="971" spans="1:37" ht="24.95" customHeight="1">
      <c r="A971" s="17"/>
      <c r="B971" s="17"/>
      <c r="C971" s="18"/>
      <c r="D971" s="19"/>
      <c r="E971" s="20"/>
      <c r="F971" s="20"/>
      <c r="G971" s="20"/>
      <c r="H971" s="20"/>
      <c r="I971" s="20"/>
      <c r="J971" s="20"/>
      <c r="K971" s="20"/>
      <c r="L971" s="20"/>
      <c r="M971" s="20"/>
      <c r="N971" s="20"/>
      <c r="O971" s="20"/>
      <c r="P971" s="20"/>
      <c r="Q971" s="21"/>
      <c r="R971" s="21"/>
      <c r="S971" s="22"/>
      <c r="T971" s="20"/>
      <c r="U971" s="20"/>
      <c r="V971" s="20"/>
      <c r="W971" s="20"/>
      <c r="X971" s="20"/>
      <c r="Y971" s="20"/>
      <c r="Z971" s="20"/>
      <c r="AA971" s="20"/>
      <c r="AB971" s="18"/>
      <c r="AC971" s="20"/>
      <c r="AD971" s="15" t="str">
        <f t="shared" si="90"/>
        <v/>
      </c>
      <c r="AE971" s="16" t="str">
        <f t="shared" si="91"/>
        <v/>
      </c>
      <c r="AF971" s="15" t="str">
        <f t="shared" si="92"/>
        <v/>
      </c>
      <c r="AG971" s="15">
        <f t="shared" si="93"/>
        <v>0</v>
      </c>
      <c r="AH971" s="15">
        <f t="shared" si="94"/>
        <v>0</v>
      </c>
      <c r="AI971" s="15" t="str">
        <f t="shared" si="95"/>
        <v/>
      </c>
      <c r="AJ971" s="15" t="str">
        <f>IF(AI971="","",IF(COUNTIFS($AI$9:AI971,AI971)=1,1,0))</f>
        <v/>
      </c>
      <c r="AK971" s="15" t="str">
        <f ca="1">IF(COUNTA(A971:AC971)=0,"",IF(OR(NOT(ISNUMBER(C971)),C971&lt;1),"Missing / invalid date",IF(A971="","Missing case ID",IF(COUNTIFS($A$9:$A$1008,A971)&gt;1,"Duplicate case ID",IF(C971&gt;TODAY(),"Future incident date",IF(OR(E971="",F971="",G971="",H971="",I971="",J971=""),"Complete required fields",IF(OR(AND(E971&lt;&gt;"",COUNTIFS(Setup!$F$13:$F$212,E971)=0),AND(F971&lt;&gt;"",COUNTIFS(Setup!$G$13:$G$212,F971)=0),AND(G971&lt;&gt;"",COUNTIFS(Setup!$H$13:$H$212,G971)=0),AND(H971&lt;&gt;"",COUNTIFS(Setup!$I$13:$I$212,H971)=0),AND(I971&lt;&gt;"",COUNTIFS(Setup!$J$13:$J$212,I971)=0),AND(J971&lt;&gt;"",COUNTIFS(Setup!$K$13:$K$212,J971)=0),AND(K971&lt;&gt;"",COUNTIFS(Setup!$L$13:$L$212,K971)=0),AND(L971&lt;&gt;"",COUNTIFS(Setup!$M$13:$M$212,L971)=0),AND(M971&lt;&gt;"",COUNTIFS(Setup!$N$13:$N$212,M971)=0),AND(N971&lt;&gt;"",COUNTIFS(Setup!$O$13:$O$212,N971)=0),AND(O971&lt;&gt;"",COUNTIFS(Setup!$P$13:$P$212,O971)=0),AND(P971&lt;&gt;"",COUNTIFS(Setup!$Q$13:$Q$212,P971)=0),AND(V971&lt;&gt;"",COUNTIFS(Setup!$R$13:$R$212,V971)=0),AND(W971&lt;&gt;"",COUNTIFS(Setup!$R$13:$R$212,W971)=0),AND(X971&lt;&gt;"",COUNTIFS(Setup!$S$13:$S$212,X971)=0),AND(Y971&lt;&gt;"",COUNTIFS(Setup!$S$13:$S$212,Y971)=0),AND(Z971&lt;&gt;"",COUNTIFS(Setup!$T$13:$T$212,Z971)=0)),"Use listed categories",IF(J971="Pending","Confirm work-relatedness",IF(COUNTIFS($AI$9:$AI$1008,AI971,$C$9:$C$1008,"&lt;&gt;"&amp;C971)&gt;0,"Event dates disagree",IF(OR(AND(Q971&lt;&gt;"",OR(NOT(ISNUMBER(Q971)),Q971&lt;0)),AND(R971&lt;&gt;"",OR(NOT(ISNUMBER(R971)),R971&lt;0)),AND(S971&lt;&gt;"",OR(NOT(ISNUMBER(S971)),S971&lt;0))),"Check days / cost",IF(AND(I971="Lost time",OR(NOT(ISNUMBER(Q971)),Q971&lt;1)),"Enter lost days",IF(AND(I971="Restricted / modified work",OR(NOT(ISNUMBER(R971)),R971&lt;1)),"Enter restricted days",IF(AND(Z971="Closed",NOT(ISNUMBER(AB971))),"Enter closure date",IF(AND(ISNUMBER(AB971),OR(AB971&lt;C971,AB971&gt;TODAY())),"Check closure date","Ready"))))))))))))))</f>
        <v/>
      </c>
    </row>
    <row r="972" spans="1:37" ht="24.95" customHeight="1">
      <c r="A972" s="23"/>
      <c r="B972" s="23"/>
      <c r="C972" s="24"/>
      <c r="D972" s="25"/>
      <c r="E972" s="26"/>
      <c r="F972" s="26"/>
      <c r="G972" s="26"/>
      <c r="H972" s="26"/>
      <c r="I972" s="26"/>
      <c r="J972" s="26"/>
      <c r="K972" s="26"/>
      <c r="L972" s="26"/>
      <c r="M972" s="26"/>
      <c r="N972" s="26"/>
      <c r="O972" s="26"/>
      <c r="P972" s="26"/>
      <c r="Q972" s="27"/>
      <c r="R972" s="27"/>
      <c r="S972" s="28"/>
      <c r="T972" s="26"/>
      <c r="U972" s="26"/>
      <c r="V972" s="26"/>
      <c r="W972" s="26"/>
      <c r="X972" s="26"/>
      <c r="Y972" s="26"/>
      <c r="Z972" s="26"/>
      <c r="AA972" s="26"/>
      <c r="AB972" s="24"/>
      <c r="AC972" s="26"/>
      <c r="AD972" s="15" t="str">
        <f t="shared" si="90"/>
        <v/>
      </c>
      <c r="AE972" s="16" t="str">
        <f t="shared" si="91"/>
        <v/>
      </c>
      <c r="AF972" s="15" t="str">
        <f t="shared" si="92"/>
        <v/>
      </c>
      <c r="AG972" s="15">
        <f t="shared" si="93"/>
        <v>0</v>
      </c>
      <c r="AH972" s="15">
        <f t="shared" si="94"/>
        <v>0</v>
      </c>
      <c r="AI972" s="15" t="str">
        <f t="shared" si="95"/>
        <v/>
      </c>
      <c r="AJ972" s="15" t="str">
        <f>IF(AI972="","",IF(COUNTIFS($AI$9:AI972,AI972)=1,1,0))</f>
        <v/>
      </c>
      <c r="AK972" s="15" t="str">
        <f ca="1">IF(COUNTA(A972:AC972)=0,"",IF(OR(NOT(ISNUMBER(C972)),C972&lt;1),"Missing / invalid date",IF(A972="","Missing case ID",IF(COUNTIFS($A$9:$A$1008,A972)&gt;1,"Duplicate case ID",IF(C972&gt;TODAY(),"Future incident date",IF(OR(E972="",F972="",G972="",H972="",I972="",J972=""),"Complete required fields",IF(OR(AND(E972&lt;&gt;"",COUNTIFS(Setup!$F$13:$F$212,E972)=0),AND(F972&lt;&gt;"",COUNTIFS(Setup!$G$13:$G$212,F972)=0),AND(G972&lt;&gt;"",COUNTIFS(Setup!$H$13:$H$212,G972)=0),AND(H972&lt;&gt;"",COUNTIFS(Setup!$I$13:$I$212,H972)=0),AND(I972&lt;&gt;"",COUNTIFS(Setup!$J$13:$J$212,I972)=0),AND(J972&lt;&gt;"",COUNTIFS(Setup!$K$13:$K$212,J972)=0),AND(K972&lt;&gt;"",COUNTIFS(Setup!$L$13:$L$212,K972)=0),AND(L972&lt;&gt;"",COUNTIFS(Setup!$M$13:$M$212,L972)=0),AND(M972&lt;&gt;"",COUNTIFS(Setup!$N$13:$N$212,M972)=0),AND(N972&lt;&gt;"",COUNTIFS(Setup!$O$13:$O$212,N972)=0),AND(O972&lt;&gt;"",COUNTIFS(Setup!$P$13:$P$212,O972)=0),AND(P972&lt;&gt;"",COUNTIFS(Setup!$Q$13:$Q$212,P972)=0),AND(V972&lt;&gt;"",COUNTIFS(Setup!$R$13:$R$212,V972)=0),AND(W972&lt;&gt;"",COUNTIFS(Setup!$R$13:$R$212,W972)=0),AND(X972&lt;&gt;"",COUNTIFS(Setup!$S$13:$S$212,X972)=0),AND(Y972&lt;&gt;"",COUNTIFS(Setup!$S$13:$S$212,Y972)=0),AND(Z972&lt;&gt;"",COUNTIFS(Setup!$T$13:$T$212,Z972)=0)),"Use listed categories",IF(J972="Pending","Confirm work-relatedness",IF(COUNTIFS($AI$9:$AI$1008,AI972,$C$9:$C$1008,"&lt;&gt;"&amp;C972)&gt;0,"Event dates disagree",IF(OR(AND(Q972&lt;&gt;"",OR(NOT(ISNUMBER(Q972)),Q972&lt;0)),AND(R972&lt;&gt;"",OR(NOT(ISNUMBER(R972)),R972&lt;0)),AND(S972&lt;&gt;"",OR(NOT(ISNUMBER(S972)),S972&lt;0))),"Check days / cost",IF(AND(I972="Lost time",OR(NOT(ISNUMBER(Q972)),Q972&lt;1)),"Enter lost days",IF(AND(I972="Restricted / modified work",OR(NOT(ISNUMBER(R972)),R972&lt;1)),"Enter restricted days",IF(AND(Z972="Closed",NOT(ISNUMBER(AB972))),"Enter closure date",IF(AND(ISNUMBER(AB972),OR(AB972&lt;C972,AB972&gt;TODAY())),"Check closure date","Ready"))))))))))))))</f>
        <v/>
      </c>
    </row>
    <row r="973" spans="1:37" ht="24.95" customHeight="1">
      <c r="A973" s="17"/>
      <c r="B973" s="17"/>
      <c r="C973" s="18"/>
      <c r="D973" s="19"/>
      <c r="E973" s="20"/>
      <c r="F973" s="20"/>
      <c r="G973" s="20"/>
      <c r="H973" s="20"/>
      <c r="I973" s="20"/>
      <c r="J973" s="20"/>
      <c r="K973" s="20"/>
      <c r="L973" s="20"/>
      <c r="M973" s="20"/>
      <c r="N973" s="20"/>
      <c r="O973" s="20"/>
      <c r="P973" s="20"/>
      <c r="Q973" s="21"/>
      <c r="R973" s="21"/>
      <c r="S973" s="22"/>
      <c r="T973" s="20"/>
      <c r="U973" s="20"/>
      <c r="V973" s="20"/>
      <c r="W973" s="20"/>
      <c r="X973" s="20"/>
      <c r="Y973" s="20"/>
      <c r="Z973" s="20"/>
      <c r="AA973" s="20"/>
      <c r="AB973" s="18"/>
      <c r="AC973" s="20"/>
      <c r="AD973" s="15" t="str">
        <f t="shared" si="90"/>
        <v/>
      </c>
      <c r="AE973" s="16" t="str">
        <f t="shared" si="91"/>
        <v/>
      </c>
      <c r="AF973" s="15" t="str">
        <f t="shared" si="92"/>
        <v/>
      </c>
      <c r="AG973" s="15">
        <f t="shared" si="93"/>
        <v>0</v>
      </c>
      <c r="AH973" s="15">
        <f t="shared" si="94"/>
        <v>0</v>
      </c>
      <c r="AI973" s="15" t="str">
        <f t="shared" si="95"/>
        <v/>
      </c>
      <c r="AJ973" s="15" t="str">
        <f>IF(AI973="","",IF(COUNTIFS($AI$9:AI973,AI973)=1,1,0))</f>
        <v/>
      </c>
      <c r="AK973" s="15" t="str">
        <f ca="1">IF(COUNTA(A973:AC973)=0,"",IF(OR(NOT(ISNUMBER(C973)),C973&lt;1),"Missing / invalid date",IF(A973="","Missing case ID",IF(COUNTIFS($A$9:$A$1008,A973)&gt;1,"Duplicate case ID",IF(C973&gt;TODAY(),"Future incident date",IF(OR(E973="",F973="",G973="",H973="",I973="",J973=""),"Complete required fields",IF(OR(AND(E973&lt;&gt;"",COUNTIFS(Setup!$F$13:$F$212,E973)=0),AND(F973&lt;&gt;"",COUNTIFS(Setup!$G$13:$G$212,F973)=0),AND(G973&lt;&gt;"",COUNTIFS(Setup!$H$13:$H$212,G973)=0),AND(H973&lt;&gt;"",COUNTIFS(Setup!$I$13:$I$212,H973)=0),AND(I973&lt;&gt;"",COUNTIFS(Setup!$J$13:$J$212,I973)=0),AND(J973&lt;&gt;"",COUNTIFS(Setup!$K$13:$K$212,J973)=0),AND(K973&lt;&gt;"",COUNTIFS(Setup!$L$13:$L$212,K973)=0),AND(L973&lt;&gt;"",COUNTIFS(Setup!$M$13:$M$212,L973)=0),AND(M973&lt;&gt;"",COUNTIFS(Setup!$N$13:$N$212,M973)=0),AND(N973&lt;&gt;"",COUNTIFS(Setup!$O$13:$O$212,N973)=0),AND(O973&lt;&gt;"",COUNTIFS(Setup!$P$13:$P$212,O973)=0),AND(P973&lt;&gt;"",COUNTIFS(Setup!$Q$13:$Q$212,P973)=0),AND(V973&lt;&gt;"",COUNTIFS(Setup!$R$13:$R$212,V973)=0),AND(W973&lt;&gt;"",COUNTIFS(Setup!$R$13:$R$212,W973)=0),AND(X973&lt;&gt;"",COUNTIFS(Setup!$S$13:$S$212,X973)=0),AND(Y973&lt;&gt;"",COUNTIFS(Setup!$S$13:$S$212,Y973)=0),AND(Z973&lt;&gt;"",COUNTIFS(Setup!$T$13:$T$212,Z973)=0)),"Use listed categories",IF(J973="Pending","Confirm work-relatedness",IF(COUNTIFS($AI$9:$AI$1008,AI973,$C$9:$C$1008,"&lt;&gt;"&amp;C973)&gt;0,"Event dates disagree",IF(OR(AND(Q973&lt;&gt;"",OR(NOT(ISNUMBER(Q973)),Q973&lt;0)),AND(R973&lt;&gt;"",OR(NOT(ISNUMBER(R973)),R973&lt;0)),AND(S973&lt;&gt;"",OR(NOT(ISNUMBER(S973)),S973&lt;0))),"Check days / cost",IF(AND(I973="Lost time",OR(NOT(ISNUMBER(Q973)),Q973&lt;1)),"Enter lost days",IF(AND(I973="Restricted / modified work",OR(NOT(ISNUMBER(R973)),R973&lt;1)),"Enter restricted days",IF(AND(Z973="Closed",NOT(ISNUMBER(AB973))),"Enter closure date",IF(AND(ISNUMBER(AB973),OR(AB973&lt;C973,AB973&gt;TODAY())),"Check closure date","Ready"))))))))))))))</f>
        <v/>
      </c>
    </row>
    <row r="974" spans="1:37" ht="24.95" customHeight="1">
      <c r="A974" s="23"/>
      <c r="B974" s="23"/>
      <c r="C974" s="24"/>
      <c r="D974" s="25"/>
      <c r="E974" s="26"/>
      <c r="F974" s="26"/>
      <c r="G974" s="26"/>
      <c r="H974" s="26"/>
      <c r="I974" s="26"/>
      <c r="J974" s="26"/>
      <c r="K974" s="26"/>
      <c r="L974" s="26"/>
      <c r="M974" s="26"/>
      <c r="N974" s="26"/>
      <c r="O974" s="26"/>
      <c r="P974" s="26"/>
      <c r="Q974" s="27"/>
      <c r="R974" s="27"/>
      <c r="S974" s="28"/>
      <c r="T974" s="26"/>
      <c r="U974" s="26"/>
      <c r="V974" s="26"/>
      <c r="W974" s="26"/>
      <c r="X974" s="26"/>
      <c r="Y974" s="26"/>
      <c r="Z974" s="26"/>
      <c r="AA974" s="26"/>
      <c r="AB974" s="24"/>
      <c r="AC974" s="26"/>
      <c r="AD974" s="15" t="str">
        <f t="shared" si="90"/>
        <v/>
      </c>
      <c r="AE974" s="16" t="str">
        <f t="shared" si="91"/>
        <v/>
      </c>
      <c r="AF974" s="15" t="str">
        <f t="shared" si="92"/>
        <v/>
      </c>
      <c r="AG974" s="15">
        <f t="shared" si="93"/>
        <v>0</v>
      </c>
      <c r="AH974" s="15">
        <f t="shared" si="94"/>
        <v>0</v>
      </c>
      <c r="AI974" s="15" t="str">
        <f t="shared" si="95"/>
        <v/>
      </c>
      <c r="AJ974" s="15" t="str">
        <f>IF(AI974="","",IF(COUNTIFS($AI$9:AI974,AI974)=1,1,0))</f>
        <v/>
      </c>
      <c r="AK974" s="15" t="str">
        <f ca="1">IF(COUNTA(A974:AC974)=0,"",IF(OR(NOT(ISNUMBER(C974)),C974&lt;1),"Missing / invalid date",IF(A974="","Missing case ID",IF(COUNTIFS($A$9:$A$1008,A974)&gt;1,"Duplicate case ID",IF(C974&gt;TODAY(),"Future incident date",IF(OR(E974="",F974="",G974="",H974="",I974="",J974=""),"Complete required fields",IF(OR(AND(E974&lt;&gt;"",COUNTIFS(Setup!$F$13:$F$212,E974)=0),AND(F974&lt;&gt;"",COUNTIFS(Setup!$G$13:$G$212,F974)=0),AND(G974&lt;&gt;"",COUNTIFS(Setup!$H$13:$H$212,G974)=0),AND(H974&lt;&gt;"",COUNTIFS(Setup!$I$13:$I$212,H974)=0),AND(I974&lt;&gt;"",COUNTIFS(Setup!$J$13:$J$212,I974)=0),AND(J974&lt;&gt;"",COUNTIFS(Setup!$K$13:$K$212,J974)=0),AND(K974&lt;&gt;"",COUNTIFS(Setup!$L$13:$L$212,K974)=0),AND(L974&lt;&gt;"",COUNTIFS(Setup!$M$13:$M$212,L974)=0),AND(M974&lt;&gt;"",COUNTIFS(Setup!$N$13:$N$212,M974)=0),AND(N974&lt;&gt;"",COUNTIFS(Setup!$O$13:$O$212,N974)=0),AND(O974&lt;&gt;"",COUNTIFS(Setup!$P$13:$P$212,O974)=0),AND(P974&lt;&gt;"",COUNTIFS(Setup!$Q$13:$Q$212,P974)=0),AND(V974&lt;&gt;"",COUNTIFS(Setup!$R$13:$R$212,V974)=0),AND(W974&lt;&gt;"",COUNTIFS(Setup!$R$13:$R$212,W974)=0),AND(X974&lt;&gt;"",COUNTIFS(Setup!$S$13:$S$212,X974)=0),AND(Y974&lt;&gt;"",COUNTIFS(Setup!$S$13:$S$212,Y974)=0),AND(Z974&lt;&gt;"",COUNTIFS(Setup!$T$13:$T$212,Z974)=0)),"Use listed categories",IF(J974="Pending","Confirm work-relatedness",IF(COUNTIFS($AI$9:$AI$1008,AI974,$C$9:$C$1008,"&lt;&gt;"&amp;C974)&gt;0,"Event dates disagree",IF(OR(AND(Q974&lt;&gt;"",OR(NOT(ISNUMBER(Q974)),Q974&lt;0)),AND(R974&lt;&gt;"",OR(NOT(ISNUMBER(R974)),R974&lt;0)),AND(S974&lt;&gt;"",OR(NOT(ISNUMBER(S974)),S974&lt;0))),"Check days / cost",IF(AND(I974="Lost time",OR(NOT(ISNUMBER(Q974)),Q974&lt;1)),"Enter lost days",IF(AND(I974="Restricted / modified work",OR(NOT(ISNUMBER(R974)),R974&lt;1)),"Enter restricted days",IF(AND(Z974="Closed",NOT(ISNUMBER(AB974))),"Enter closure date",IF(AND(ISNUMBER(AB974),OR(AB974&lt;C974,AB974&gt;TODAY())),"Check closure date","Ready"))))))))))))))</f>
        <v/>
      </c>
    </row>
    <row r="975" spans="1:37" ht="24.95" customHeight="1">
      <c r="A975" s="17"/>
      <c r="B975" s="17"/>
      <c r="C975" s="18"/>
      <c r="D975" s="19"/>
      <c r="E975" s="20"/>
      <c r="F975" s="20"/>
      <c r="G975" s="20"/>
      <c r="H975" s="20"/>
      <c r="I975" s="20"/>
      <c r="J975" s="20"/>
      <c r="K975" s="20"/>
      <c r="L975" s="20"/>
      <c r="M975" s="20"/>
      <c r="N975" s="20"/>
      <c r="O975" s="20"/>
      <c r="P975" s="20"/>
      <c r="Q975" s="21"/>
      <c r="R975" s="21"/>
      <c r="S975" s="22"/>
      <c r="T975" s="20"/>
      <c r="U975" s="20"/>
      <c r="V975" s="20"/>
      <c r="W975" s="20"/>
      <c r="X975" s="20"/>
      <c r="Y975" s="20"/>
      <c r="Z975" s="20"/>
      <c r="AA975" s="20"/>
      <c r="AB975" s="18"/>
      <c r="AC975" s="20"/>
      <c r="AD975" s="15" t="str">
        <f t="shared" si="90"/>
        <v/>
      </c>
      <c r="AE975" s="16" t="str">
        <f t="shared" si="91"/>
        <v/>
      </c>
      <c r="AF975" s="15" t="str">
        <f t="shared" si="92"/>
        <v/>
      </c>
      <c r="AG975" s="15">
        <f t="shared" si="93"/>
        <v>0</v>
      </c>
      <c r="AH975" s="15">
        <f t="shared" si="94"/>
        <v>0</v>
      </c>
      <c r="AI975" s="15" t="str">
        <f t="shared" si="95"/>
        <v/>
      </c>
      <c r="AJ975" s="15" t="str">
        <f>IF(AI975="","",IF(COUNTIFS($AI$9:AI975,AI975)=1,1,0))</f>
        <v/>
      </c>
      <c r="AK975" s="15" t="str">
        <f ca="1">IF(COUNTA(A975:AC975)=0,"",IF(OR(NOT(ISNUMBER(C975)),C975&lt;1),"Missing / invalid date",IF(A975="","Missing case ID",IF(COUNTIFS($A$9:$A$1008,A975)&gt;1,"Duplicate case ID",IF(C975&gt;TODAY(),"Future incident date",IF(OR(E975="",F975="",G975="",H975="",I975="",J975=""),"Complete required fields",IF(OR(AND(E975&lt;&gt;"",COUNTIFS(Setup!$F$13:$F$212,E975)=0),AND(F975&lt;&gt;"",COUNTIFS(Setup!$G$13:$G$212,F975)=0),AND(G975&lt;&gt;"",COUNTIFS(Setup!$H$13:$H$212,G975)=0),AND(H975&lt;&gt;"",COUNTIFS(Setup!$I$13:$I$212,H975)=0),AND(I975&lt;&gt;"",COUNTIFS(Setup!$J$13:$J$212,I975)=0),AND(J975&lt;&gt;"",COUNTIFS(Setup!$K$13:$K$212,J975)=0),AND(K975&lt;&gt;"",COUNTIFS(Setup!$L$13:$L$212,K975)=0),AND(L975&lt;&gt;"",COUNTIFS(Setup!$M$13:$M$212,L975)=0),AND(M975&lt;&gt;"",COUNTIFS(Setup!$N$13:$N$212,M975)=0),AND(N975&lt;&gt;"",COUNTIFS(Setup!$O$13:$O$212,N975)=0),AND(O975&lt;&gt;"",COUNTIFS(Setup!$P$13:$P$212,O975)=0),AND(P975&lt;&gt;"",COUNTIFS(Setup!$Q$13:$Q$212,P975)=0),AND(V975&lt;&gt;"",COUNTIFS(Setup!$R$13:$R$212,V975)=0),AND(W975&lt;&gt;"",COUNTIFS(Setup!$R$13:$R$212,W975)=0),AND(X975&lt;&gt;"",COUNTIFS(Setup!$S$13:$S$212,X975)=0),AND(Y975&lt;&gt;"",COUNTIFS(Setup!$S$13:$S$212,Y975)=0),AND(Z975&lt;&gt;"",COUNTIFS(Setup!$T$13:$T$212,Z975)=0)),"Use listed categories",IF(J975="Pending","Confirm work-relatedness",IF(COUNTIFS($AI$9:$AI$1008,AI975,$C$9:$C$1008,"&lt;&gt;"&amp;C975)&gt;0,"Event dates disagree",IF(OR(AND(Q975&lt;&gt;"",OR(NOT(ISNUMBER(Q975)),Q975&lt;0)),AND(R975&lt;&gt;"",OR(NOT(ISNUMBER(R975)),R975&lt;0)),AND(S975&lt;&gt;"",OR(NOT(ISNUMBER(S975)),S975&lt;0))),"Check days / cost",IF(AND(I975="Lost time",OR(NOT(ISNUMBER(Q975)),Q975&lt;1)),"Enter lost days",IF(AND(I975="Restricted / modified work",OR(NOT(ISNUMBER(R975)),R975&lt;1)),"Enter restricted days",IF(AND(Z975="Closed",NOT(ISNUMBER(AB975))),"Enter closure date",IF(AND(ISNUMBER(AB975),OR(AB975&lt;C975,AB975&gt;TODAY())),"Check closure date","Ready"))))))))))))))</f>
        <v/>
      </c>
    </row>
    <row r="976" spans="1:37" ht="24.95" customHeight="1">
      <c r="A976" s="23"/>
      <c r="B976" s="23"/>
      <c r="C976" s="24"/>
      <c r="D976" s="25"/>
      <c r="E976" s="26"/>
      <c r="F976" s="26"/>
      <c r="G976" s="26"/>
      <c r="H976" s="26"/>
      <c r="I976" s="26"/>
      <c r="J976" s="26"/>
      <c r="K976" s="26"/>
      <c r="L976" s="26"/>
      <c r="M976" s="26"/>
      <c r="N976" s="26"/>
      <c r="O976" s="26"/>
      <c r="P976" s="26"/>
      <c r="Q976" s="27"/>
      <c r="R976" s="27"/>
      <c r="S976" s="28"/>
      <c r="T976" s="26"/>
      <c r="U976" s="26"/>
      <c r="V976" s="26"/>
      <c r="W976" s="26"/>
      <c r="X976" s="26"/>
      <c r="Y976" s="26"/>
      <c r="Z976" s="26"/>
      <c r="AA976" s="26"/>
      <c r="AB976" s="24"/>
      <c r="AC976" s="26"/>
      <c r="AD976" s="15" t="str">
        <f t="shared" si="90"/>
        <v/>
      </c>
      <c r="AE976" s="16" t="str">
        <f t="shared" si="91"/>
        <v/>
      </c>
      <c r="AF976" s="15" t="str">
        <f t="shared" si="92"/>
        <v/>
      </c>
      <c r="AG976" s="15">
        <f t="shared" si="93"/>
        <v>0</v>
      </c>
      <c r="AH976" s="15">
        <f t="shared" si="94"/>
        <v>0</v>
      </c>
      <c r="AI976" s="15" t="str">
        <f t="shared" si="95"/>
        <v/>
      </c>
      <c r="AJ976" s="15" t="str">
        <f>IF(AI976="","",IF(COUNTIFS($AI$9:AI976,AI976)=1,1,0))</f>
        <v/>
      </c>
      <c r="AK976" s="15" t="str">
        <f ca="1">IF(COUNTA(A976:AC976)=0,"",IF(OR(NOT(ISNUMBER(C976)),C976&lt;1),"Missing / invalid date",IF(A976="","Missing case ID",IF(COUNTIFS($A$9:$A$1008,A976)&gt;1,"Duplicate case ID",IF(C976&gt;TODAY(),"Future incident date",IF(OR(E976="",F976="",G976="",H976="",I976="",J976=""),"Complete required fields",IF(OR(AND(E976&lt;&gt;"",COUNTIFS(Setup!$F$13:$F$212,E976)=0),AND(F976&lt;&gt;"",COUNTIFS(Setup!$G$13:$G$212,F976)=0),AND(G976&lt;&gt;"",COUNTIFS(Setup!$H$13:$H$212,G976)=0),AND(H976&lt;&gt;"",COUNTIFS(Setup!$I$13:$I$212,H976)=0),AND(I976&lt;&gt;"",COUNTIFS(Setup!$J$13:$J$212,I976)=0),AND(J976&lt;&gt;"",COUNTIFS(Setup!$K$13:$K$212,J976)=0),AND(K976&lt;&gt;"",COUNTIFS(Setup!$L$13:$L$212,K976)=0),AND(L976&lt;&gt;"",COUNTIFS(Setup!$M$13:$M$212,L976)=0),AND(M976&lt;&gt;"",COUNTIFS(Setup!$N$13:$N$212,M976)=0),AND(N976&lt;&gt;"",COUNTIFS(Setup!$O$13:$O$212,N976)=0),AND(O976&lt;&gt;"",COUNTIFS(Setup!$P$13:$P$212,O976)=0),AND(P976&lt;&gt;"",COUNTIFS(Setup!$Q$13:$Q$212,P976)=0),AND(V976&lt;&gt;"",COUNTIFS(Setup!$R$13:$R$212,V976)=0),AND(W976&lt;&gt;"",COUNTIFS(Setup!$R$13:$R$212,W976)=0),AND(X976&lt;&gt;"",COUNTIFS(Setup!$S$13:$S$212,X976)=0),AND(Y976&lt;&gt;"",COUNTIFS(Setup!$S$13:$S$212,Y976)=0),AND(Z976&lt;&gt;"",COUNTIFS(Setup!$T$13:$T$212,Z976)=0)),"Use listed categories",IF(J976="Pending","Confirm work-relatedness",IF(COUNTIFS($AI$9:$AI$1008,AI976,$C$9:$C$1008,"&lt;&gt;"&amp;C976)&gt;0,"Event dates disagree",IF(OR(AND(Q976&lt;&gt;"",OR(NOT(ISNUMBER(Q976)),Q976&lt;0)),AND(R976&lt;&gt;"",OR(NOT(ISNUMBER(R976)),R976&lt;0)),AND(S976&lt;&gt;"",OR(NOT(ISNUMBER(S976)),S976&lt;0))),"Check days / cost",IF(AND(I976="Lost time",OR(NOT(ISNUMBER(Q976)),Q976&lt;1)),"Enter lost days",IF(AND(I976="Restricted / modified work",OR(NOT(ISNUMBER(R976)),R976&lt;1)),"Enter restricted days",IF(AND(Z976="Closed",NOT(ISNUMBER(AB976))),"Enter closure date",IF(AND(ISNUMBER(AB976),OR(AB976&lt;C976,AB976&gt;TODAY())),"Check closure date","Ready"))))))))))))))</f>
        <v/>
      </c>
    </row>
    <row r="977" spans="1:37" ht="24.95" customHeight="1">
      <c r="A977" s="17"/>
      <c r="B977" s="17"/>
      <c r="C977" s="18"/>
      <c r="D977" s="19"/>
      <c r="E977" s="20"/>
      <c r="F977" s="20"/>
      <c r="G977" s="20"/>
      <c r="H977" s="20"/>
      <c r="I977" s="20"/>
      <c r="J977" s="20"/>
      <c r="K977" s="20"/>
      <c r="L977" s="20"/>
      <c r="M977" s="20"/>
      <c r="N977" s="20"/>
      <c r="O977" s="20"/>
      <c r="P977" s="20"/>
      <c r="Q977" s="21"/>
      <c r="R977" s="21"/>
      <c r="S977" s="22"/>
      <c r="T977" s="20"/>
      <c r="U977" s="20"/>
      <c r="V977" s="20"/>
      <c r="W977" s="20"/>
      <c r="X977" s="20"/>
      <c r="Y977" s="20"/>
      <c r="Z977" s="20"/>
      <c r="AA977" s="20"/>
      <c r="AB977" s="18"/>
      <c r="AC977" s="20"/>
      <c r="AD977" s="15" t="str">
        <f t="shared" si="90"/>
        <v/>
      </c>
      <c r="AE977" s="16" t="str">
        <f t="shared" si="91"/>
        <v/>
      </c>
      <c r="AF977" s="15" t="str">
        <f t="shared" si="92"/>
        <v/>
      </c>
      <c r="AG977" s="15">
        <f t="shared" si="93"/>
        <v>0</v>
      </c>
      <c r="AH977" s="15">
        <f t="shared" si="94"/>
        <v>0</v>
      </c>
      <c r="AI977" s="15" t="str">
        <f t="shared" si="95"/>
        <v/>
      </c>
      <c r="AJ977" s="15" t="str">
        <f>IF(AI977="","",IF(COUNTIFS($AI$9:AI977,AI977)=1,1,0))</f>
        <v/>
      </c>
      <c r="AK977" s="15" t="str">
        <f ca="1">IF(COUNTA(A977:AC977)=0,"",IF(OR(NOT(ISNUMBER(C977)),C977&lt;1),"Missing / invalid date",IF(A977="","Missing case ID",IF(COUNTIFS($A$9:$A$1008,A977)&gt;1,"Duplicate case ID",IF(C977&gt;TODAY(),"Future incident date",IF(OR(E977="",F977="",G977="",H977="",I977="",J977=""),"Complete required fields",IF(OR(AND(E977&lt;&gt;"",COUNTIFS(Setup!$F$13:$F$212,E977)=0),AND(F977&lt;&gt;"",COUNTIFS(Setup!$G$13:$G$212,F977)=0),AND(G977&lt;&gt;"",COUNTIFS(Setup!$H$13:$H$212,G977)=0),AND(H977&lt;&gt;"",COUNTIFS(Setup!$I$13:$I$212,H977)=0),AND(I977&lt;&gt;"",COUNTIFS(Setup!$J$13:$J$212,I977)=0),AND(J977&lt;&gt;"",COUNTIFS(Setup!$K$13:$K$212,J977)=0),AND(K977&lt;&gt;"",COUNTIFS(Setup!$L$13:$L$212,K977)=0),AND(L977&lt;&gt;"",COUNTIFS(Setup!$M$13:$M$212,L977)=0),AND(M977&lt;&gt;"",COUNTIFS(Setup!$N$13:$N$212,M977)=0),AND(N977&lt;&gt;"",COUNTIFS(Setup!$O$13:$O$212,N977)=0),AND(O977&lt;&gt;"",COUNTIFS(Setup!$P$13:$P$212,O977)=0),AND(P977&lt;&gt;"",COUNTIFS(Setup!$Q$13:$Q$212,P977)=0),AND(V977&lt;&gt;"",COUNTIFS(Setup!$R$13:$R$212,V977)=0),AND(W977&lt;&gt;"",COUNTIFS(Setup!$R$13:$R$212,W977)=0),AND(X977&lt;&gt;"",COUNTIFS(Setup!$S$13:$S$212,X977)=0),AND(Y977&lt;&gt;"",COUNTIFS(Setup!$S$13:$S$212,Y977)=0),AND(Z977&lt;&gt;"",COUNTIFS(Setup!$T$13:$T$212,Z977)=0)),"Use listed categories",IF(J977="Pending","Confirm work-relatedness",IF(COUNTIFS($AI$9:$AI$1008,AI977,$C$9:$C$1008,"&lt;&gt;"&amp;C977)&gt;0,"Event dates disagree",IF(OR(AND(Q977&lt;&gt;"",OR(NOT(ISNUMBER(Q977)),Q977&lt;0)),AND(R977&lt;&gt;"",OR(NOT(ISNUMBER(R977)),R977&lt;0)),AND(S977&lt;&gt;"",OR(NOT(ISNUMBER(S977)),S977&lt;0))),"Check days / cost",IF(AND(I977="Lost time",OR(NOT(ISNUMBER(Q977)),Q977&lt;1)),"Enter lost days",IF(AND(I977="Restricted / modified work",OR(NOT(ISNUMBER(R977)),R977&lt;1)),"Enter restricted days",IF(AND(Z977="Closed",NOT(ISNUMBER(AB977))),"Enter closure date",IF(AND(ISNUMBER(AB977),OR(AB977&lt;C977,AB977&gt;TODAY())),"Check closure date","Ready"))))))))))))))</f>
        <v/>
      </c>
    </row>
    <row r="978" spans="1:37" ht="24.95" customHeight="1">
      <c r="A978" s="23"/>
      <c r="B978" s="23"/>
      <c r="C978" s="24"/>
      <c r="D978" s="25"/>
      <c r="E978" s="26"/>
      <c r="F978" s="26"/>
      <c r="G978" s="26"/>
      <c r="H978" s="26"/>
      <c r="I978" s="26"/>
      <c r="J978" s="26"/>
      <c r="K978" s="26"/>
      <c r="L978" s="26"/>
      <c r="M978" s="26"/>
      <c r="N978" s="26"/>
      <c r="O978" s="26"/>
      <c r="P978" s="26"/>
      <c r="Q978" s="27"/>
      <c r="R978" s="27"/>
      <c r="S978" s="28"/>
      <c r="T978" s="26"/>
      <c r="U978" s="26"/>
      <c r="V978" s="26"/>
      <c r="W978" s="26"/>
      <c r="X978" s="26"/>
      <c r="Y978" s="26"/>
      <c r="Z978" s="26"/>
      <c r="AA978" s="26"/>
      <c r="AB978" s="24"/>
      <c r="AC978" s="26"/>
      <c r="AD978" s="15" t="str">
        <f t="shared" si="90"/>
        <v/>
      </c>
      <c r="AE978" s="16" t="str">
        <f t="shared" si="91"/>
        <v/>
      </c>
      <c r="AF978" s="15" t="str">
        <f t="shared" si="92"/>
        <v/>
      </c>
      <c r="AG978" s="15">
        <f t="shared" si="93"/>
        <v>0</v>
      </c>
      <c r="AH978" s="15">
        <f t="shared" si="94"/>
        <v>0</v>
      </c>
      <c r="AI978" s="15" t="str">
        <f t="shared" si="95"/>
        <v/>
      </c>
      <c r="AJ978" s="15" t="str">
        <f>IF(AI978="","",IF(COUNTIFS($AI$9:AI978,AI978)=1,1,0))</f>
        <v/>
      </c>
      <c r="AK978" s="15" t="str">
        <f ca="1">IF(COUNTA(A978:AC978)=0,"",IF(OR(NOT(ISNUMBER(C978)),C978&lt;1),"Missing / invalid date",IF(A978="","Missing case ID",IF(COUNTIFS($A$9:$A$1008,A978)&gt;1,"Duplicate case ID",IF(C978&gt;TODAY(),"Future incident date",IF(OR(E978="",F978="",G978="",H978="",I978="",J978=""),"Complete required fields",IF(OR(AND(E978&lt;&gt;"",COUNTIFS(Setup!$F$13:$F$212,E978)=0),AND(F978&lt;&gt;"",COUNTIFS(Setup!$G$13:$G$212,F978)=0),AND(G978&lt;&gt;"",COUNTIFS(Setup!$H$13:$H$212,G978)=0),AND(H978&lt;&gt;"",COUNTIFS(Setup!$I$13:$I$212,H978)=0),AND(I978&lt;&gt;"",COUNTIFS(Setup!$J$13:$J$212,I978)=0),AND(J978&lt;&gt;"",COUNTIFS(Setup!$K$13:$K$212,J978)=0),AND(K978&lt;&gt;"",COUNTIFS(Setup!$L$13:$L$212,K978)=0),AND(L978&lt;&gt;"",COUNTIFS(Setup!$M$13:$M$212,L978)=0),AND(M978&lt;&gt;"",COUNTIFS(Setup!$N$13:$N$212,M978)=0),AND(N978&lt;&gt;"",COUNTIFS(Setup!$O$13:$O$212,N978)=0),AND(O978&lt;&gt;"",COUNTIFS(Setup!$P$13:$P$212,O978)=0),AND(P978&lt;&gt;"",COUNTIFS(Setup!$Q$13:$Q$212,P978)=0),AND(V978&lt;&gt;"",COUNTIFS(Setup!$R$13:$R$212,V978)=0),AND(W978&lt;&gt;"",COUNTIFS(Setup!$R$13:$R$212,W978)=0),AND(X978&lt;&gt;"",COUNTIFS(Setup!$S$13:$S$212,X978)=0),AND(Y978&lt;&gt;"",COUNTIFS(Setup!$S$13:$S$212,Y978)=0),AND(Z978&lt;&gt;"",COUNTIFS(Setup!$T$13:$T$212,Z978)=0)),"Use listed categories",IF(J978="Pending","Confirm work-relatedness",IF(COUNTIFS($AI$9:$AI$1008,AI978,$C$9:$C$1008,"&lt;&gt;"&amp;C978)&gt;0,"Event dates disagree",IF(OR(AND(Q978&lt;&gt;"",OR(NOT(ISNUMBER(Q978)),Q978&lt;0)),AND(R978&lt;&gt;"",OR(NOT(ISNUMBER(R978)),R978&lt;0)),AND(S978&lt;&gt;"",OR(NOT(ISNUMBER(S978)),S978&lt;0))),"Check days / cost",IF(AND(I978="Lost time",OR(NOT(ISNUMBER(Q978)),Q978&lt;1)),"Enter lost days",IF(AND(I978="Restricted / modified work",OR(NOT(ISNUMBER(R978)),R978&lt;1)),"Enter restricted days",IF(AND(Z978="Closed",NOT(ISNUMBER(AB978))),"Enter closure date",IF(AND(ISNUMBER(AB978),OR(AB978&lt;C978,AB978&gt;TODAY())),"Check closure date","Ready"))))))))))))))</f>
        <v/>
      </c>
    </row>
    <row r="979" spans="1:37" ht="24.95" customHeight="1">
      <c r="A979" s="17"/>
      <c r="B979" s="17"/>
      <c r="C979" s="18"/>
      <c r="D979" s="19"/>
      <c r="E979" s="20"/>
      <c r="F979" s="20"/>
      <c r="G979" s="20"/>
      <c r="H979" s="20"/>
      <c r="I979" s="20"/>
      <c r="J979" s="20"/>
      <c r="K979" s="20"/>
      <c r="L979" s="20"/>
      <c r="M979" s="20"/>
      <c r="N979" s="20"/>
      <c r="O979" s="20"/>
      <c r="P979" s="20"/>
      <c r="Q979" s="21"/>
      <c r="R979" s="21"/>
      <c r="S979" s="22"/>
      <c r="T979" s="20"/>
      <c r="U979" s="20"/>
      <c r="V979" s="20"/>
      <c r="W979" s="20"/>
      <c r="X979" s="20"/>
      <c r="Y979" s="20"/>
      <c r="Z979" s="20"/>
      <c r="AA979" s="20"/>
      <c r="AB979" s="18"/>
      <c r="AC979" s="20"/>
      <c r="AD979" s="15" t="str">
        <f t="shared" si="90"/>
        <v/>
      </c>
      <c r="AE979" s="16" t="str">
        <f t="shared" si="91"/>
        <v/>
      </c>
      <c r="AF979" s="15" t="str">
        <f t="shared" si="92"/>
        <v/>
      </c>
      <c r="AG979" s="15">
        <f t="shared" si="93"/>
        <v>0</v>
      </c>
      <c r="AH979" s="15">
        <f t="shared" si="94"/>
        <v>0</v>
      </c>
      <c r="AI979" s="15" t="str">
        <f t="shared" si="95"/>
        <v/>
      </c>
      <c r="AJ979" s="15" t="str">
        <f>IF(AI979="","",IF(COUNTIFS($AI$9:AI979,AI979)=1,1,0))</f>
        <v/>
      </c>
      <c r="AK979" s="15" t="str">
        <f ca="1">IF(COUNTA(A979:AC979)=0,"",IF(OR(NOT(ISNUMBER(C979)),C979&lt;1),"Missing / invalid date",IF(A979="","Missing case ID",IF(COUNTIFS($A$9:$A$1008,A979)&gt;1,"Duplicate case ID",IF(C979&gt;TODAY(),"Future incident date",IF(OR(E979="",F979="",G979="",H979="",I979="",J979=""),"Complete required fields",IF(OR(AND(E979&lt;&gt;"",COUNTIFS(Setup!$F$13:$F$212,E979)=0),AND(F979&lt;&gt;"",COUNTIFS(Setup!$G$13:$G$212,F979)=0),AND(G979&lt;&gt;"",COUNTIFS(Setup!$H$13:$H$212,G979)=0),AND(H979&lt;&gt;"",COUNTIFS(Setup!$I$13:$I$212,H979)=0),AND(I979&lt;&gt;"",COUNTIFS(Setup!$J$13:$J$212,I979)=0),AND(J979&lt;&gt;"",COUNTIFS(Setup!$K$13:$K$212,J979)=0),AND(K979&lt;&gt;"",COUNTIFS(Setup!$L$13:$L$212,K979)=0),AND(L979&lt;&gt;"",COUNTIFS(Setup!$M$13:$M$212,L979)=0),AND(M979&lt;&gt;"",COUNTIFS(Setup!$N$13:$N$212,M979)=0),AND(N979&lt;&gt;"",COUNTIFS(Setup!$O$13:$O$212,N979)=0),AND(O979&lt;&gt;"",COUNTIFS(Setup!$P$13:$P$212,O979)=0),AND(P979&lt;&gt;"",COUNTIFS(Setup!$Q$13:$Q$212,P979)=0),AND(V979&lt;&gt;"",COUNTIFS(Setup!$R$13:$R$212,V979)=0),AND(W979&lt;&gt;"",COUNTIFS(Setup!$R$13:$R$212,W979)=0),AND(X979&lt;&gt;"",COUNTIFS(Setup!$S$13:$S$212,X979)=0),AND(Y979&lt;&gt;"",COUNTIFS(Setup!$S$13:$S$212,Y979)=0),AND(Z979&lt;&gt;"",COUNTIFS(Setup!$T$13:$T$212,Z979)=0)),"Use listed categories",IF(J979="Pending","Confirm work-relatedness",IF(COUNTIFS($AI$9:$AI$1008,AI979,$C$9:$C$1008,"&lt;&gt;"&amp;C979)&gt;0,"Event dates disagree",IF(OR(AND(Q979&lt;&gt;"",OR(NOT(ISNUMBER(Q979)),Q979&lt;0)),AND(R979&lt;&gt;"",OR(NOT(ISNUMBER(R979)),R979&lt;0)),AND(S979&lt;&gt;"",OR(NOT(ISNUMBER(S979)),S979&lt;0))),"Check days / cost",IF(AND(I979="Lost time",OR(NOT(ISNUMBER(Q979)),Q979&lt;1)),"Enter lost days",IF(AND(I979="Restricted / modified work",OR(NOT(ISNUMBER(R979)),R979&lt;1)),"Enter restricted days",IF(AND(Z979="Closed",NOT(ISNUMBER(AB979))),"Enter closure date",IF(AND(ISNUMBER(AB979),OR(AB979&lt;C979,AB979&gt;TODAY())),"Check closure date","Ready"))))))))))))))</f>
        <v/>
      </c>
    </row>
    <row r="980" spans="1:37" ht="24.95" customHeight="1">
      <c r="A980" s="23"/>
      <c r="B980" s="23"/>
      <c r="C980" s="24"/>
      <c r="D980" s="25"/>
      <c r="E980" s="26"/>
      <c r="F980" s="26"/>
      <c r="G980" s="26"/>
      <c r="H980" s="26"/>
      <c r="I980" s="26"/>
      <c r="J980" s="26"/>
      <c r="K980" s="26"/>
      <c r="L980" s="26"/>
      <c r="M980" s="26"/>
      <c r="N980" s="26"/>
      <c r="O980" s="26"/>
      <c r="P980" s="26"/>
      <c r="Q980" s="27"/>
      <c r="R980" s="27"/>
      <c r="S980" s="28"/>
      <c r="T980" s="26"/>
      <c r="U980" s="26"/>
      <c r="V980" s="26"/>
      <c r="W980" s="26"/>
      <c r="X980" s="26"/>
      <c r="Y980" s="26"/>
      <c r="Z980" s="26"/>
      <c r="AA980" s="26"/>
      <c r="AB980" s="24"/>
      <c r="AC980" s="26"/>
      <c r="AD980" s="15" t="str">
        <f t="shared" si="90"/>
        <v/>
      </c>
      <c r="AE980" s="16" t="str">
        <f t="shared" si="91"/>
        <v/>
      </c>
      <c r="AF980" s="15" t="str">
        <f t="shared" si="92"/>
        <v/>
      </c>
      <c r="AG980" s="15">
        <f t="shared" si="93"/>
        <v>0</v>
      </c>
      <c r="AH980" s="15">
        <f t="shared" si="94"/>
        <v>0</v>
      </c>
      <c r="AI980" s="15" t="str">
        <f t="shared" si="95"/>
        <v/>
      </c>
      <c r="AJ980" s="15" t="str">
        <f>IF(AI980="","",IF(COUNTIFS($AI$9:AI980,AI980)=1,1,0))</f>
        <v/>
      </c>
      <c r="AK980" s="15" t="str">
        <f ca="1">IF(COUNTA(A980:AC980)=0,"",IF(OR(NOT(ISNUMBER(C980)),C980&lt;1),"Missing / invalid date",IF(A980="","Missing case ID",IF(COUNTIFS($A$9:$A$1008,A980)&gt;1,"Duplicate case ID",IF(C980&gt;TODAY(),"Future incident date",IF(OR(E980="",F980="",G980="",H980="",I980="",J980=""),"Complete required fields",IF(OR(AND(E980&lt;&gt;"",COUNTIFS(Setup!$F$13:$F$212,E980)=0),AND(F980&lt;&gt;"",COUNTIFS(Setup!$G$13:$G$212,F980)=0),AND(G980&lt;&gt;"",COUNTIFS(Setup!$H$13:$H$212,G980)=0),AND(H980&lt;&gt;"",COUNTIFS(Setup!$I$13:$I$212,H980)=0),AND(I980&lt;&gt;"",COUNTIFS(Setup!$J$13:$J$212,I980)=0),AND(J980&lt;&gt;"",COUNTIFS(Setup!$K$13:$K$212,J980)=0),AND(K980&lt;&gt;"",COUNTIFS(Setup!$L$13:$L$212,K980)=0),AND(L980&lt;&gt;"",COUNTIFS(Setup!$M$13:$M$212,L980)=0),AND(M980&lt;&gt;"",COUNTIFS(Setup!$N$13:$N$212,M980)=0),AND(N980&lt;&gt;"",COUNTIFS(Setup!$O$13:$O$212,N980)=0),AND(O980&lt;&gt;"",COUNTIFS(Setup!$P$13:$P$212,O980)=0),AND(P980&lt;&gt;"",COUNTIFS(Setup!$Q$13:$Q$212,P980)=0),AND(V980&lt;&gt;"",COUNTIFS(Setup!$R$13:$R$212,V980)=0),AND(W980&lt;&gt;"",COUNTIFS(Setup!$R$13:$R$212,W980)=0),AND(X980&lt;&gt;"",COUNTIFS(Setup!$S$13:$S$212,X980)=0),AND(Y980&lt;&gt;"",COUNTIFS(Setup!$S$13:$S$212,Y980)=0),AND(Z980&lt;&gt;"",COUNTIFS(Setup!$T$13:$T$212,Z980)=0)),"Use listed categories",IF(J980="Pending","Confirm work-relatedness",IF(COUNTIFS($AI$9:$AI$1008,AI980,$C$9:$C$1008,"&lt;&gt;"&amp;C980)&gt;0,"Event dates disagree",IF(OR(AND(Q980&lt;&gt;"",OR(NOT(ISNUMBER(Q980)),Q980&lt;0)),AND(R980&lt;&gt;"",OR(NOT(ISNUMBER(R980)),R980&lt;0)),AND(S980&lt;&gt;"",OR(NOT(ISNUMBER(S980)),S980&lt;0))),"Check days / cost",IF(AND(I980="Lost time",OR(NOT(ISNUMBER(Q980)),Q980&lt;1)),"Enter lost days",IF(AND(I980="Restricted / modified work",OR(NOT(ISNUMBER(R980)),R980&lt;1)),"Enter restricted days",IF(AND(Z980="Closed",NOT(ISNUMBER(AB980))),"Enter closure date",IF(AND(ISNUMBER(AB980),OR(AB980&lt;C980,AB980&gt;TODAY())),"Check closure date","Ready"))))))))))))))</f>
        <v/>
      </c>
    </row>
    <row r="981" spans="1:37" ht="24.95" customHeight="1">
      <c r="A981" s="17"/>
      <c r="B981" s="17"/>
      <c r="C981" s="18"/>
      <c r="D981" s="19"/>
      <c r="E981" s="20"/>
      <c r="F981" s="20"/>
      <c r="G981" s="20"/>
      <c r="H981" s="20"/>
      <c r="I981" s="20"/>
      <c r="J981" s="20"/>
      <c r="K981" s="20"/>
      <c r="L981" s="20"/>
      <c r="M981" s="20"/>
      <c r="N981" s="20"/>
      <c r="O981" s="20"/>
      <c r="P981" s="20"/>
      <c r="Q981" s="21"/>
      <c r="R981" s="21"/>
      <c r="S981" s="22"/>
      <c r="T981" s="20"/>
      <c r="U981" s="20"/>
      <c r="V981" s="20"/>
      <c r="W981" s="20"/>
      <c r="X981" s="20"/>
      <c r="Y981" s="20"/>
      <c r="Z981" s="20"/>
      <c r="AA981" s="20"/>
      <c r="AB981" s="18"/>
      <c r="AC981" s="20"/>
      <c r="AD981" s="15" t="str">
        <f t="shared" si="90"/>
        <v/>
      </c>
      <c r="AE981" s="16" t="str">
        <f t="shared" si="91"/>
        <v/>
      </c>
      <c r="AF981" s="15" t="str">
        <f t="shared" si="92"/>
        <v/>
      </c>
      <c r="AG981" s="15">
        <f t="shared" si="93"/>
        <v>0</v>
      </c>
      <c r="AH981" s="15">
        <f t="shared" si="94"/>
        <v>0</v>
      </c>
      <c r="AI981" s="15" t="str">
        <f t="shared" si="95"/>
        <v/>
      </c>
      <c r="AJ981" s="15" t="str">
        <f>IF(AI981="","",IF(COUNTIFS($AI$9:AI981,AI981)=1,1,0))</f>
        <v/>
      </c>
      <c r="AK981" s="15" t="str">
        <f ca="1">IF(COUNTA(A981:AC981)=0,"",IF(OR(NOT(ISNUMBER(C981)),C981&lt;1),"Missing / invalid date",IF(A981="","Missing case ID",IF(COUNTIFS($A$9:$A$1008,A981)&gt;1,"Duplicate case ID",IF(C981&gt;TODAY(),"Future incident date",IF(OR(E981="",F981="",G981="",H981="",I981="",J981=""),"Complete required fields",IF(OR(AND(E981&lt;&gt;"",COUNTIFS(Setup!$F$13:$F$212,E981)=0),AND(F981&lt;&gt;"",COUNTIFS(Setup!$G$13:$G$212,F981)=0),AND(G981&lt;&gt;"",COUNTIFS(Setup!$H$13:$H$212,G981)=0),AND(H981&lt;&gt;"",COUNTIFS(Setup!$I$13:$I$212,H981)=0),AND(I981&lt;&gt;"",COUNTIFS(Setup!$J$13:$J$212,I981)=0),AND(J981&lt;&gt;"",COUNTIFS(Setup!$K$13:$K$212,J981)=0),AND(K981&lt;&gt;"",COUNTIFS(Setup!$L$13:$L$212,K981)=0),AND(L981&lt;&gt;"",COUNTIFS(Setup!$M$13:$M$212,L981)=0),AND(M981&lt;&gt;"",COUNTIFS(Setup!$N$13:$N$212,M981)=0),AND(N981&lt;&gt;"",COUNTIFS(Setup!$O$13:$O$212,N981)=0),AND(O981&lt;&gt;"",COUNTIFS(Setup!$P$13:$P$212,O981)=0),AND(P981&lt;&gt;"",COUNTIFS(Setup!$Q$13:$Q$212,P981)=0),AND(V981&lt;&gt;"",COUNTIFS(Setup!$R$13:$R$212,V981)=0),AND(W981&lt;&gt;"",COUNTIFS(Setup!$R$13:$R$212,W981)=0),AND(X981&lt;&gt;"",COUNTIFS(Setup!$S$13:$S$212,X981)=0),AND(Y981&lt;&gt;"",COUNTIFS(Setup!$S$13:$S$212,Y981)=0),AND(Z981&lt;&gt;"",COUNTIFS(Setup!$T$13:$T$212,Z981)=0)),"Use listed categories",IF(J981="Pending","Confirm work-relatedness",IF(COUNTIFS($AI$9:$AI$1008,AI981,$C$9:$C$1008,"&lt;&gt;"&amp;C981)&gt;0,"Event dates disagree",IF(OR(AND(Q981&lt;&gt;"",OR(NOT(ISNUMBER(Q981)),Q981&lt;0)),AND(R981&lt;&gt;"",OR(NOT(ISNUMBER(R981)),R981&lt;0)),AND(S981&lt;&gt;"",OR(NOT(ISNUMBER(S981)),S981&lt;0))),"Check days / cost",IF(AND(I981="Lost time",OR(NOT(ISNUMBER(Q981)),Q981&lt;1)),"Enter lost days",IF(AND(I981="Restricted / modified work",OR(NOT(ISNUMBER(R981)),R981&lt;1)),"Enter restricted days",IF(AND(Z981="Closed",NOT(ISNUMBER(AB981))),"Enter closure date",IF(AND(ISNUMBER(AB981),OR(AB981&lt;C981,AB981&gt;TODAY())),"Check closure date","Ready"))))))))))))))</f>
        <v/>
      </c>
    </row>
    <row r="982" spans="1:37" ht="24.95" customHeight="1">
      <c r="A982" s="23"/>
      <c r="B982" s="23"/>
      <c r="C982" s="24"/>
      <c r="D982" s="25"/>
      <c r="E982" s="26"/>
      <c r="F982" s="26"/>
      <c r="G982" s="26"/>
      <c r="H982" s="26"/>
      <c r="I982" s="26"/>
      <c r="J982" s="26"/>
      <c r="K982" s="26"/>
      <c r="L982" s="26"/>
      <c r="M982" s="26"/>
      <c r="N982" s="26"/>
      <c r="O982" s="26"/>
      <c r="P982" s="26"/>
      <c r="Q982" s="27"/>
      <c r="R982" s="27"/>
      <c r="S982" s="28"/>
      <c r="T982" s="26"/>
      <c r="U982" s="26"/>
      <c r="V982" s="26"/>
      <c r="W982" s="26"/>
      <c r="X982" s="26"/>
      <c r="Y982" s="26"/>
      <c r="Z982" s="26"/>
      <c r="AA982" s="26"/>
      <c r="AB982" s="24"/>
      <c r="AC982" s="26"/>
      <c r="AD982" s="15" t="str">
        <f t="shared" si="90"/>
        <v/>
      </c>
      <c r="AE982" s="16" t="str">
        <f t="shared" si="91"/>
        <v/>
      </c>
      <c r="AF982" s="15" t="str">
        <f t="shared" si="92"/>
        <v/>
      </c>
      <c r="AG982" s="15">
        <f t="shared" si="93"/>
        <v>0</v>
      </c>
      <c r="AH982" s="15">
        <f t="shared" si="94"/>
        <v>0</v>
      </c>
      <c r="AI982" s="15" t="str">
        <f t="shared" si="95"/>
        <v/>
      </c>
      <c r="AJ982" s="15" t="str">
        <f>IF(AI982="","",IF(COUNTIFS($AI$9:AI982,AI982)=1,1,0))</f>
        <v/>
      </c>
      <c r="AK982" s="15" t="str">
        <f ca="1">IF(COUNTA(A982:AC982)=0,"",IF(OR(NOT(ISNUMBER(C982)),C982&lt;1),"Missing / invalid date",IF(A982="","Missing case ID",IF(COUNTIFS($A$9:$A$1008,A982)&gt;1,"Duplicate case ID",IF(C982&gt;TODAY(),"Future incident date",IF(OR(E982="",F982="",G982="",H982="",I982="",J982=""),"Complete required fields",IF(OR(AND(E982&lt;&gt;"",COUNTIFS(Setup!$F$13:$F$212,E982)=0),AND(F982&lt;&gt;"",COUNTIFS(Setup!$G$13:$G$212,F982)=0),AND(G982&lt;&gt;"",COUNTIFS(Setup!$H$13:$H$212,G982)=0),AND(H982&lt;&gt;"",COUNTIFS(Setup!$I$13:$I$212,H982)=0),AND(I982&lt;&gt;"",COUNTIFS(Setup!$J$13:$J$212,I982)=0),AND(J982&lt;&gt;"",COUNTIFS(Setup!$K$13:$K$212,J982)=0),AND(K982&lt;&gt;"",COUNTIFS(Setup!$L$13:$L$212,K982)=0),AND(L982&lt;&gt;"",COUNTIFS(Setup!$M$13:$M$212,L982)=0),AND(M982&lt;&gt;"",COUNTIFS(Setup!$N$13:$N$212,M982)=0),AND(N982&lt;&gt;"",COUNTIFS(Setup!$O$13:$O$212,N982)=0),AND(O982&lt;&gt;"",COUNTIFS(Setup!$P$13:$P$212,O982)=0),AND(P982&lt;&gt;"",COUNTIFS(Setup!$Q$13:$Q$212,P982)=0),AND(V982&lt;&gt;"",COUNTIFS(Setup!$R$13:$R$212,V982)=0),AND(W982&lt;&gt;"",COUNTIFS(Setup!$R$13:$R$212,W982)=0),AND(X982&lt;&gt;"",COUNTIFS(Setup!$S$13:$S$212,X982)=0),AND(Y982&lt;&gt;"",COUNTIFS(Setup!$S$13:$S$212,Y982)=0),AND(Z982&lt;&gt;"",COUNTIFS(Setup!$T$13:$T$212,Z982)=0)),"Use listed categories",IF(J982="Pending","Confirm work-relatedness",IF(COUNTIFS($AI$9:$AI$1008,AI982,$C$9:$C$1008,"&lt;&gt;"&amp;C982)&gt;0,"Event dates disagree",IF(OR(AND(Q982&lt;&gt;"",OR(NOT(ISNUMBER(Q982)),Q982&lt;0)),AND(R982&lt;&gt;"",OR(NOT(ISNUMBER(R982)),R982&lt;0)),AND(S982&lt;&gt;"",OR(NOT(ISNUMBER(S982)),S982&lt;0))),"Check days / cost",IF(AND(I982="Lost time",OR(NOT(ISNUMBER(Q982)),Q982&lt;1)),"Enter lost days",IF(AND(I982="Restricted / modified work",OR(NOT(ISNUMBER(R982)),R982&lt;1)),"Enter restricted days",IF(AND(Z982="Closed",NOT(ISNUMBER(AB982))),"Enter closure date",IF(AND(ISNUMBER(AB982),OR(AB982&lt;C982,AB982&gt;TODAY())),"Check closure date","Ready"))))))))))))))</f>
        <v/>
      </c>
    </row>
    <row r="983" spans="1:37" ht="24.95" customHeight="1">
      <c r="A983" s="17"/>
      <c r="B983" s="17"/>
      <c r="C983" s="18"/>
      <c r="D983" s="19"/>
      <c r="E983" s="20"/>
      <c r="F983" s="20"/>
      <c r="G983" s="20"/>
      <c r="H983" s="20"/>
      <c r="I983" s="20"/>
      <c r="J983" s="20"/>
      <c r="K983" s="20"/>
      <c r="L983" s="20"/>
      <c r="M983" s="20"/>
      <c r="N983" s="20"/>
      <c r="O983" s="20"/>
      <c r="P983" s="20"/>
      <c r="Q983" s="21"/>
      <c r="R983" s="21"/>
      <c r="S983" s="22"/>
      <c r="T983" s="20"/>
      <c r="U983" s="20"/>
      <c r="V983" s="20"/>
      <c r="W983" s="20"/>
      <c r="X983" s="20"/>
      <c r="Y983" s="20"/>
      <c r="Z983" s="20"/>
      <c r="AA983" s="20"/>
      <c r="AB983" s="18"/>
      <c r="AC983" s="20"/>
      <c r="AD983" s="15" t="str">
        <f t="shared" si="90"/>
        <v/>
      </c>
      <c r="AE983" s="16" t="str">
        <f t="shared" si="91"/>
        <v/>
      </c>
      <c r="AF983" s="15" t="str">
        <f t="shared" si="92"/>
        <v/>
      </c>
      <c r="AG983" s="15">
        <f t="shared" si="93"/>
        <v>0</v>
      </c>
      <c r="AH983" s="15">
        <f t="shared" si="94"/>
        <v>0</v>
      </c>
      <c r="AI983" s="15" t="str">
        <f t="shared" si="95"/>
        <v/>
      </c>
      <c r="AJ983" s="15" t="str">
        <f>IF(AI983="","",IF(COUNTIFS($AI$9:AI983,AI983)=1,1,0))</f>
        <v/>
      </c>
      <c r="AK983" s="15" t="str">
        <f ca="1">IF(COUNTA(A983:AC983)=0,"",IF(OR(NOT(ISNUMBER(C983)),C983&lt;1),"Missing / invalid date",IF(A983="","Missing case ID",IF(COUNTIFS($A$9:$A$1008,A983)&gt;1,"Duplicate case ID",IF(C983&gt;TODAY(),"Future incident date",IF(OR(E983="",F983="",G983="",H983="",I983="",J983=""),"Complete required fields",IF(OR(AND(E983&lt;&gt;"",COUNTIFS(Setup!$F$13:$F$212,E983)=0),AND(F983&lt;&gt;"",COUNTIFS(Setup!$G$13:$G$212,F983)=0),AND(G983&lt;&gt;"",COUNTIFS(Setup!$H$13:$H$212,G983)=0),AND(H983&lt;&gt;"",COUNTIFS(Setup!$I$13:$I$212,H983)=0),AND(I983&lt;&gt;"",COUNTIFS(Setup!$J$13:$J$212,I983)=0),AND(J983&lt;&gt;"",COUNTIFS(Setup!$K$13:$K$212,J983)=0),AND(K983&lt;&gt;"",COUNTIFS(Setup!$L$13:$L$212,K983)=0),AND(L983&lt;&gt;"",COUNTIFS(Setup!$M$13:$M$212,L983)=0),AND(M983&lt;&gt;"",COUNTIFS(Setup!$N$13:$N$212,M983)=0),AND(N983&lt;&gt;"",COUNTIFS(Setup!$O$13:$O$212,N983)=0),AND(O983&lt;&gt;"",COUNTIFS(Setup!$P$13:$P$212,O983)=0),AND(P983&lt;&gt;"",COUNTIFS(Setup!$Q$13:$Q$212,P983)=0),AND(V983&lt;&gt;"",COUNTIFS(Setup!$R$13:$R$212,V983)=0),AND(W983&lt;&gt;"",COUNTIFS(Setup!$R$13:$R$212,W983)=0),AND(X983&lt;&gt;"",COUNTIFS(Setup!$S$13:$S$212,X983)=0),AND(Y983&lt;&gt;"",COUNTIFS(Setup!$S$13:$S$212,Y983)=0),AND(Z983&lt;&gt;"",COUNTIFS(Setup!$T$13:$T$212,Z983)=0)),"Use listed categories",IF(J983="Pending","Confirm work-relatedness",IF(COUNTIFS($AI$9:$AI$1008,AI983,$C$9:$C$1008,"&lt;&gt;"&amp;C983)&gt;0,"Event dates disagree",IF(OR(AND(Q983&lt;&gt;"",OR(NOT(ISNUMBER(Q983)),Q983&lt;0)),AND(R983&lt;&gt;"",OR(NOT(ISNUMBER(R983)),R983&lt;0)),AND(S983&lt;&gt;"",OR(NOT(ISNUMBER(S983)),S983&lt;0))),"Check days / cost",IF(AND(I983="Lost time",OR(NOT(ISNUMBER(Q983)),Q983&lt;1)),"Enter lost days",IF(AND(I983="Restricted / modified work",OR(NOT(ISNUMBER(R983)),R983&lt;1)),"Enter restricted days",IF(AND(Z983="Closed",NOT(ISNUMBER(AB983))),"Enter closure date",IF(AND(ISNUMBER(AB983),OR(AB983&lt;C983,AB983&gt;TODAY())),"Check closure date","Ready"))))))))))))))</f>
        <v/>
      </c>
    </row>
    <row r="984" spans="1:37" ht="24.95" customHeight="1">
      <c r="A984" s="23"/>
      <c r="B984" s="23"/>
      <c r="C984" s="24"/>
      <c r="D984" s="25"/>
      <c r="E984" s="26"/>
      <c r="F984" s="26"/>
      <c r="G984" s="26"/>
      <c r="H984" s="26"/>
      <c r="I984" s="26"/>
      <c r="J984" s="26"/>
      <c r="K984" s="26"/>
      <c r="L984" s="26"/>
      <c r="M984" s="26"/>
      <c r="N984" s="26"/>
      <c r="O984" s="26"/>
      <c r="P984" s="26"/>
      <c r="Q984" s="27"/>
      <c r="R984" s="27"/>
      <c r="S984" s="28"/>
      <c r="T984" s="26"/>
      <c r="U984" s="26"/>
      <c r="V984" s="26"/>
      <c r="W984" s="26"/>
      <c r="X984" s="26"/>
      <c r="Y984" s="26"/>
      <c r="Z984" s="26"/>
      <c r="AA984" s="26"/>
      <c r="AB984" s="24"/>
      <c r="AC984" s="26"/>
      <c r="AD984" s="15" t="str">
        <f t="shared" si="90"/>
        <v/>
      </c>
      <c r="AE984" s="16" t="str">
        <f t="shared" si="91"/>
        <v/>
      </c>
      <c r="AF984" s="15" t="str">
        <f t="shared" si="92"/>
        <v/>
      </c>
      <c r="AG984" s="15">
        <f t="shared" si="93"/>
        <v>0</v>
      </c>
      <c r="AH984" s="15">
        <f t="shared" si="94"/>
        <v>0</v>
      </c>
      <c r="AI984" s="15" t="str">
        <f t="shared" si="95"/>
        <v/>
      </c>
      <c r="AJ984" s="15" t="str">
        <f>IF(AI984="","",IF(COUNTIFS($AI$9:AI984,AI984)=1,1,0))</f>
        <v/>
      </c>
      <c r="AK984" s="15" t="str">
        <f ca="1">IF(COUNTA(A984:AC984)=0,"",IF(OR(NOT(ISNUMBER(C984)),C984&lt;1),"Missing / invalid date",IF(A984="","Missing case ID",IF(COUNTIFS($A$9:$A$1008,A984)&gt;1,"Duplicate case ID",IF(C984&gt;TODAY(),"Future incident date",IF(OR(E984="",F984="",G984="",H984="",I984="",J984=""),"Complete required fields",IF(OR(AND(E984&lt;&gt;"",COUNTIFS(Setup!$F$13:$F$212,E984)=0),AND(F984&lt;&gt;"",COUNTIFS(Setup!$G$13:$G$212,F984)=0),AND(G984&lt;&gt;"",COUNTIFS(Setup!$H$13:$H$212,G984)=0),AND(H984&lt;&gt;"",COUNTIFS(Setup!$I$13:$I$212,H984)=0),AND(I984&lt;&gt;"",COUNTIFS(Setup!$J$13:$J$212,I984)=0),AND(J984&lt;&gt;"",COUNTIFS(Setup!$K$13:$K$212,J984)=0),AND(K984&lt;&gt;"",COUNTIFS(Setup!$L$13:$L$212,K984)=0),AND(L984&lt;&gt;"",COUNTIFS(Setup!$M$13:$M$212,L984)=0),AND(M984&lt;&gt;"",COUNTIFS(Setup!$N$13:$N$212,M984)=0),AND(N984&lt;&gt;"",COUNTIFS(Setup!$O$13:$O$212,N984)=0),AND(O984&lt;&gt;"",COUNTIFS(Setup!$P$13:$P$212,O984)=0),AND(P984&lt;&gt;"",COUNTIFS(Setup!$Q$13:$Q$212,P984)=0),AND(V984&lt;&gt;"",COUNTIFS(Setup!$R$13:$R$212,V984)=0),AND(W984&lt;&gt;"",COUNTIFS(Setup!$R$13:$R$212,W984)=0),AND(X984&lt;&gt;"",COUNTIFS(Setup!$S$13:$S$212,X984)=0),AND(Y984&lt;&gt;"",COUNTIFS(Setup!$S$13:$S$212,Y984)=0),AND(Z984&lt;&gt;"",COUNTIFS(Setup!$T$13:$T$212,Z984)=0)),"Use listed categories",IF(J984="Pending","Confirm work-relatedness",IF(COUNTIFS($AI$9:$AI$1008,AI984,$C$9:$C$1008,"&lt;&gt;"&amp;C984)&gt;0,"Event dates disagree",IF(OR(AND(Q984&lt;&gt;"",OR(NOT(ISNUMBER(Q984)),Q984&lt;0)),AND(R984&lt;&gt;"",OR(NOT(ISNUMBER(R984)),R984&lt;0)),AND(S984&lt;&gt;"",OR(NOT(ISNUMBER(S984)),S984&lt;0))),"Check days / cost",IF(AND(I984="Lost time",OR(NOT(ISNUMBER(Q984)),Q984&lt;1)),"Enter lost days",IF(AND(I984="Restricted / modified work",OR(NOT(ISNUMBER(R984)),R984&lt;1)),"Enter restricted days",IF(AND(Z984="Closed",NOT(ISNUMBER(AB984))),"Enter closure date",IF(AND(ISNUMBER(AB984),OR(AB984&lt;C984,AB984&gt;TODAY())),"Check closure date","Ready"))))))))))))))</f>
        <v/>
      </c>
    </row>
    <row r="985" spans="1:37" ht="24.95" customHeight="1">
      <c r="A985" s="17"/>
      <c r="B985" s="17"/>
      <c r="C985" s="18"/>
      <c r="D985" s="19"/>
      <c r="E985" s="20"/>
      <c r="F985" s="20"/>
      <c r="G985" s="20"/>
      <c r="H985" s="20"/>
      <c r="I985" s="20"/>
      <c r="J985" s="20"/>
      <c r="K985" s="20"/>
      <c r="L985" s="20"/>
      <c r="M985" s="20"/>
      <c r="N985" s="20"/>
      <c r="O985" s="20"/>
      <c r="P985" s="20"/>
      <c r="Q985" s="21"/>
      <c r="R985" s="21"/>
      <c r="S985" s="22"/>
      <c r="T985" s="20"/>
      <c r="U985" s="20"/>
      <c r="V985" s="20"/>
      <c r="W985" s="20"/>
      <c r="X985" s="20"/>
      <c r="Y985" s="20"/>
      <c r="Z985" s="20"/>
      <c r="AA985" s="20"/>
      <c r="AB985" s="18"/>
      <c r="AC985" s="20"/>
      <c r="AD985" s="15" t="str">
        <f t="shared" si="90"/>
        <v/>
      </c>
      <c r="AE985" s="16" t="str">
        <f t="shared" si="91"/>
        <v/>
      </c>
      <c r="AF985" s="15" t="str">
        <f t="shared" si="92"/>
        <v/>
      </c>
      <c r="AG985" s="15">
        <f t="shared" si="93"/>
        <v>0</v>
      </c>
      <c r="AH985" s="15">
        <f t="shared" si="94"/>
        <v>0</v>
      </c>
      <c r="AI985" s="15" t="str">
        <f t="shared" si="95"/>
        <v/>
      </c>
      <c r="AJ985" s="15" t="str">
        <f>IF(AI985="","",IF(COUNTIFS($AI$9:AI985,AI985)=1,1,0))</f>
        <v/>
      </c>
      <c r="AK985" s="15" t="str">
        <f ca="1">IF(COUNTA(A985:AC985)=0,"",IF(OR(NOT(ISNUMBER(C985)),C985&lt;1),"Missing / invalid date",IF(A985="","Missing case ID",IF(COUNTIFS($A$9:$A$1008,A985)&gt;1,"Duplicate case ID",IF(C985&gt;TODAY(),"Future incident date",IF(OR(E985="",F985="",G985="",H985="",I985="",J985=""),"Complete required fields",IF(OR(AND(E985&lt;&gt;"",COUNTIFS(Setup!$F$13:$F$212,E985)=0),AND(F985&lt;&gt;"",COUNTIFS(Setup!$G$13:$G$212,F985)=0),AND(G985&lt;&gt;"",COUNTIFS(Setup!$H$13:$H$212,G985)=0),AND(H985&lt;&gt;"",COUNTIFS(Setup!$I$13:$I$212,H985)=0),AND(I985&lt;&gt;"",COUNTIFS(Setup!$J$13:$J$212,I985)=0),AND(J985&lt;&gt;"",COUNTIFS(Setup!$K$13:$K$212,J985)=0),AND(K985&lt;&gt;"",COUNTIFS(Setup!$L$13:$L$212,K985)=0),AND(L985&lt;&gt;"",COUNTIFS(Setup!$M$13:$M$212,L985)=0),AND(M985&lt;&gt;"",COUNTIFS(Setup!$N$13:$N$212,M985)=0),AND(N985&lt;&gt;"",COUNTIFS(Setup!$O$13:$O$212,N985)=0),AND(O985&lt;&gt;"",COUNTIFS(Setup!$P$13:$P$212,O985)=0),AND(P985&lt;&gt;"",COUNTIFS(Setup!$Q$13:$Q$212,P985)=0),AND(V985&lt;&gt;"",COUNTIFS(Setup!$R$13:$R$212,V985)=0),AND(W985&lt;&gt;"",COUNTIFS(Setup!$R$13:$R$212,W985)=0),AND(X985&lt;&gt;"",COUNTIFS(Setup!$S$13:$S$212,X985)=0),AND(Y985&lt;&gt;"",COUNTIFS(Setup!$S$13:$S$212,Y985)=0),AND(Z985&lt;&gt;"",COUNTIFS(Setup!$T$13:$T$212,Z985)=0)),"Use listed categories",IF(J985="Pending","Confirm work-relatedness",IF(COUNTIFS($AI$9:$AI$1008,AI985,$C$9:$C$1008,"&lt;&gt;"&amp;C985)&gt;0,"Event dates disagree",IF(OR(AND(Q985&lt;&gt;"",OR(NOT(ISNUMBER(Q985)),Q985&lt;0)),AND(R985&lt;&gt;"",OR(NOT(ISNUMBER(R985)),R985&lt;0)),AND(S985&lt;&gt;"",OR(NOT(ISNUMBER(S985)),S985&lt;0))),"Check days / cost",IF(AND(I985="Lost time",OR(NOT(ISNUMBER(Q985)),Q985&lt;1)),"Enter lost days",IF(AND(I985="Restricted / modified work",OR(NOT(ISNUMBER(R985)),R985&lt;1)),"Enter restricted days",IF(AND(Z985="Closed",NOT(ISNUMBER(AB985))),"Enter closure date",IF(AND(ISNUMBER(AB985),OR(AB985&lt;C985,AB985&gt;TODAY())),"Check closure date","Ready"))))))))))))))</f>
        <v/>
      </c>
    </row>
    <row r="986" spans="1:37" ht="24.95" customHeight="1">
      <c r="A986" s="23"/>
      <c r="B986" s="23"/>
      <c r="C986" s="24"/>
      <c r="D986" s="25"/>
      <c r="E986" s="26"/>
      <c r="F986" s="26"/>
      <c r="G986" s="26"/>
      <c r="H986" s="26"/>
      <c r="I986" s="26"/>
      <c r="J986" s="26"/>
      <c r="K986" s="26"/>
      <c r="L986" s="26"/>
      <c r="M986" s="26"/>
      <c r="N986" s="26"/>
      <c r="O986" s="26"/>
      <c r="P986" s="26"/>
      <c r="Q986" s="27"/>
      <c r="R986" s="27"/>
      <c r="S986" s="28"/>
      <c r="T986" s="26"/>
      <c r="U986" s="26"/>
      <c r="V986" s="26"/>
      <c r="W986" s="26"/>
      <c r="X986" s="26"/>
      <c r="Y986" s="26"/>
      <c r="Z986" s="26"/>
      <c r="AA986" s="26"/>
      <c r="AB986" s="24"/>
      <c r="AC986" s="26"/>
      <c r="AD986" s="15" t="str">
        <f t="shared" si="90"/>
        <v/>
      </c>
      <c r="AE986" s="16" t="str">
        <f t="shared" si="91"/>
        <v/>
      </c>
      <c r="AF986" s="15" t="str">
        <f t="shared" si="92"/>
        <v/>
      </c>
      <c r="AG986" s="15">
        <f t="shared" si="93"/>
        <v>0</v>
      </c>
      <c r="AH986" s="15">
        <f t="shared" si="94"/>
        <v>0</v>
      </c>
      <c r="AI986" s="15" t="str">
        <f t="shared" si="95"/>
        <v/>
      </c>
      <c r="AJ986" s="15" t="str">
        <f>IF(AI986="","",IF(COUNTIFS($AI$9:AI986,AI986)=1,1,0))</f>
        <v/>
      </c>
      <c r="AK986" s="15" t="str">
        <f ca="1">IF(COUNTA(A986:AC986)=0,"",IF(OR(NOT(ISNUMBER(C986)),C986&lt;1),"Missing / invalid date",IF(A986="","Missing case ID",IF(COUNTIFS($A$9:$A$1008,A986)&gt;1,"Duplicate case ID",IF(C986&gt;TODAY(),"Future incident date",IF(OR(E986="",F986="",G986="",H986="",I986="",J986=""),"Complete required fields",IF(OR(AND(E986&lt;&gt;"",COUNTIFS(Setup!$F$13:$F$212,E986)=0),AND(F986&lt;&gt;"",COUNTIFS(Setup!$G$13:$G$212,F986)=0),AND(G986&lt;&gt;"",COUNTIFS(Setup!$H$13:$H$212,G986)=0),AND(H986&lt;&gt;"",COUNTIFS(Setup!$I$13:$I$212,H986)=0),AND(I986&lt;&gt;"",COUNTIFS(Setup!$J$13:$J$212,I986)=0),AND(J986&lt;&gt;"",COUNTIFS(Setup!$K$13:$K$212,J986)=0),AND(K986&lt;&gt;"",COUNTIFS(Setup!$L$13:$L$212,K986)=0),AND(L986&lt;&gt;"",COUNTIFS(Setup!$M$13:$M$212,L986)=0),AND(M986&lt;&gt;"",COUNTIFS(Setup!$N$13:$N$212,M986)=0),AND(N986&lt;&gt;"",COUNTIFS(Setup!$O$13:$O$212,N986)=0),AND(O986&lt;&gt;"",COUNTIFS(Setup!$P$13:$P$212,O986)=0),AND(P986&lt;&gt;"",COUNTIFS(Setup!$Q$13:$Q$212,P986)=0),AND(V986&lt;&gt;"",COUNTIFS(Setup!$R$13:$R$212,V986)=0),AND(W986&lt;&gt;"",COUNTIFS(Setup!$R$13:$R$212,W986)=0),AND(X986&lt;&gt;"",COUNTIFS(Setup!$S$13:$S$212,X986)=0),AND(Y986&lt;&gt;"",COUNTIFS(Setup!$S$13:$S$212,Y986)=0),AND(Z986&lt;&gt;"",COUNTIFS(Setup!$T$13:$T$212,Z986)=0)),"Use listed categories",IF(J986="Pending","Confirm work-relatedness",IF(COUNTIFS($AI$9:$AI$1008,AI986,$C$9:$C$1008,"&lt;&gt;"&amp;C986)&gt;0,"Event dates disagree",IF(OR(AND(Q986&lt;&gt;"",OR(NOT(ISNUMBER(Q986)),Q986&lt;0)),AND(R986&lt;&gt;"",OR(NOT(ISNUMBER(R986)),R986&lt;0)),AND(S986&lt;&gt;"",OR(NOT(ISNUMBER(S986)),S986&lt;0))),"Check days / cost",IF(AND(I986="Lost time",OR(NOT(ISNUMBER(Q986)),Q986&lt;1)),"Enter lost days",IF(AND(I986="Restricted / modified work",OR(NOT(ISNUMBER(R986)),R986&lt;1)),"Enter restricted days",IF(AND(Z986="Closed",NOT(ISNUMBER(AB986))),"Enter closure date",IF(AND(ISNUMBER(AB986),OR(AB986&lt;C986,AB986&gt;TODAY())),"Check closure date","Ready"))))))))))))))</f>
        <v/>
      </c>
    </row>
    <row r="987" spans="1:37" ht="24.95" customHeight="1">
      <c r="A987" s="17"/>
      <c r="B987" s="17"/>
      <c r="C987" s="18"/>
      <c r="D987" s="19"/>
      <c r="E987" s="20"/>
      <c r="F987" s="20"/>
      <c r="G987" s="20"/>
      <c r="H987" s="20"/>
      <c r="I987" s="20"/>
      <c r="J987" s="20"/>
      <c r="K987" s="20"/>
      <c r="L987" s="20"/>
      <c r="M987" s="20"/>
      <c r="N987" s="20"/>
      <c r="O987" s="20"/>
      <c r="P987" s="20"/>
      <c r="Q987" s="21"/>
      <c r="R987" s="21"/>
      <c r="S987" s="22"/>
      <c r="T987" s="20"/>
      <c r="U987" s="20"/>
      <c r="V987" s="20"/>
      <c r="W987" s="20"/>
      <c r="X987" s="20"/>
      <c r="Y987" s="20"/>
      <c r="Z987" s="20"/>
      <c r="AA987" s="20"/>
      <c r="AB987" s="18"/>
      <c r="AC987" s="20"/>
      <c r="AD987" s="15" t="str">
        <f t="shared" si="90"/>
        <v/>
      </c>
      <c r="AE987" s="16" t="str">
        <f t="shared" si="91"/>
        <v/>
      </c>
      <c r="AF987" s="15" t="str">
        <f t="shared" si="92"/>
        <v/>
      </c>
      <c r="AG987" s="15">
        <f t="shared" si="93"/>
        <v>0</v>
      </c>
      <c r="AH987" s="15">
        <f t="shared" si="94"/>
        <v>0</v>
      </c>
      <c r="AI987" s="15" t="str">
        <f t="shared" si="95"/>
        <v/>
      </c>
      <c r="AJ987" s="15" t="str">
        <f>IF(AI987="","",IF(COUNTIFS($AI$9:AI987,AI987)=1,1,0))</f>
        <v/>
      </c>
      <c r="AK987" s="15" t="str">
        <f ca="1">IF(COUNTA(A987:AC987)=0,"",IF(OR(NOT(ISNUMBER(C987)),C987&lt;1),"Missing / invalid date",IF(A987="","Missing case ID",IF(COUNTIFS($A$9:$A$1008,A987)&gt;1,"Duplicate case ID",IF(C987&gt;TODAY(),"Future incident date",IF(OR(E987="",F987="",G987="",H987="",I987="",J987=""),"Complete required fields",IF(OR(AND(E987&lt;&gt;"",COUNTIFS(Setup!$F$13:$F$212,E987)=0),AND(F987&lt;&gt;"",COUNTIFS(Setup!$G$13:$G$212,F987)=0),AND(G987&lt;&gt;"",COUNTIFS(Setup!$H$13:$H$212,G987)=0),AND(H987&lt;&gt;"",COUNTIFS(Setup!$I$13:$I$212,H987)=0),AND(I987&lt;&gt;"",COUNTIFS(Setup!$J$13:$J$212,I987)=0),AND(J987&lt;&gt;"",COUNTIFS(Setup!$K$13:$K$212,J987)=0),AND(K987&lt;&gt;"",COUNTIFS(Setup!$L$13:$L$212,K987)=0),AND(L987&lt;&gt;"",COUNTIFS(Setup!$M$13:$M$212,L987)=0),AND(M987&lt;&gt;"",COUNTIFS(Setup!$N$13:$N$212,M987)=0),AND(N987&lt;&gt;"",COUNTIFS(Setup!$O$13:$O$212,N987)=0),AND(O987&lt;&gt;"",COUNTIFS(Setup!$P$13:$P$212,O987)=0),AND(P987&lt;&gt;"",COUNTIFS(Setup!$Q$13:$Q$212,P987)=0),AND(V987&lt;&gt;"",COUNTIFS(Setup!$R$13:$R$212,V987)=0),AND(W987&lt;&gt;"",COUNTIFS(Setup!$R$13:$R$212,W987)=0),AND(X987&lt;&gt;"",COUNTIFS(Setup!$S$13:$S$212,X987)=0),AND(Y987&lt;&gt;"",COUNTIFS(Setup!$S$13:$S$212,Y987)=0),AND(Z987&lt;&gt;"",COUNTIFS(Setup!$T$13:$T$212,Z987)=0)),"Use listed categories",IF(J987="Pending","Confirm work-relatedness",IF(COUNTIFS($AI$9:$AI$1008,AI987,$C$9:$C$1008,"&lt;&gt;"&amp;C987)&gt;0,"Event dates disagree",IF(OR(AND(Q987&lt;&gt;"",OR(NOT(ISNUMBER(Q987)),Q987&lt;0)),AND(R987&lt;&gt;"",OR(NOT(ISNUMBER(R987)),R987&lt;0)),AND(S987&lt;&gt;"",OR(NOT(ISNUMBER(S987)),S987&lt;0))),"Check days / cost",IF(AND(I987="Lost time",OR(NOT(ISNUMBER(Q987)),Q987&lt;1)),"Enter lost days",IF(AND(I987="Restricted / modified work",OR(NOT(ISNUMBER(R987)),R987&lt;1)),"Enter restricted days",IF(AND(Z987="Closed",NOT(ISNUMBER(AB987))),"Enter closure date",IF(AND(ISNUMBER(AB987),OR(AB987&lt;C987,AB987&gt;TODAY())),"Check closure date","Ready"))))))))))))))</f>
        <v/>
      </c>
    </row>
    <row r="988" spans="1:37" ht="24.95" customHeight="1">
      <c r="A988" s="23"/>
      <c r="B988" s="23"/>
      <c r="C988" s="24"/>
      <c r="D988" s="25"/>
      <c r="E988" s="26"/>
      <c r="F988" s="26"/>
      <c r="G988" s="26"/>
      <c r="H988" s="26"/>
      <c r="I988" s="26"/>
      <c r="J988" s="26"/>
      <c r="K988" s="26"/>
      <c r="L988" s="26"/>
      <c r="M988" s="26"/>
      <c r="N988" s="26"/>
      <c r="O988" s="26"/>
      <c r="P988" s="26"/>
      <c r="Q988" s="27"/>
      <c r="R988" s="27"/>
      <c r="S988" s="28"/>
      <c r="T988" s="26"/>
      <c r="U988" s="26"/>
      <c r="V988" s="26"/>
      <c r="W988" s="26"/>
      <c r="X988" s="26"/>
      <c r="Y988" s="26"/>
      <c r="Z988" s="26"/>
      <c r="AA988" s="26"/>
      <c r="AB988" s="24"/>
      <c r="AC988" s="26"/>
      <c r="AD988" s="15" t="str">
        <f t="shared" si="90"/>
        <v/>
      </c>
      <c r="AE988" s="16" t="str">
        <f t="shared" si="91"/>
        <v/>
      </c>
      <c r="AF988" s="15" t="str">
        <f t="shared" si="92"/>
        <v/>
      </c>
      <c r="AG988" s="15">
        <f t="shared" si="93"/>
        <v>0</v>
      </c>
      <c r="AH988" s="15">
        <f t="shared" si="94"/>
        <v>0</v>
      </c>
      <c r="AI988" s="15" t="str">
        <f t="shared" si="95"/>
        <v/>
      </c>
      <c r="AJ988" s="15" t="str">
        <f>IF(AI988="","",IF(COUNTIFS($AI$9:AI988,AI988)=1,1,0))</f>
        <v/>
      </c>
      <c r="AK988" s="15" t="str">
        <f ca="1">IF(COUNTA(A988:AC988)=0,"",IF(OR(NOT(ISNUMBER(C988)),C988&lt;1),"Missing / invalid date",IF(A988="","Missing case ID",IF(COUNTIFS($A$9:$A$1008,A988)&gt;1,"Duplicate case ID",IF(C988&gt;TODAY(),"Future incident date",IF(OR(E988="",F988="",G988="",H988="",I988="",J988=""),"Complete required fields",IF(OR(AND(E988&lt;&gt;"",COUNTIFS(Setup!$F$13:$F$212,E988)=0),AND(F988&lt;&gt;"",COUNTIFS(Setup!$G$13:$G$212,F988)=0),AND(G988&lt;&gt;"",COUNTIFS(Setup!$H$13:$H$212,G988)=0),AND(H988&lt;&gt;"",COUNTIFS(Setup!$I$13:$I$212,H988)=0),AND(I988&lt;&gt;"",COUNTIFS(Setup!$J$13:$J$212,I988)=0),AND(J988&lt;&gt;"",COUNTIFS(Setup!$K$13:$K$212,J988)=0),AND(K988&lt;&gt;"",COUNTIFS(Setup!$L$13:$L$212,K988)=0),AND(L988&lt;&gt;"",COUNTIFS(Setup!$M$13:$M$212,L988)=0),AND(M988&lt;&gt;"",COUNTIFS(Setup!$N$13:$N$212,M988)=0),AND(N988&lt;&gt;"",COUNTIFS(Setup!$O$13:$O$212,N988)=0),AND(O988&lt;&gt;"",COUNTIFS(Setup!$P$13:$P$212,O988)=0),AND(P988&lt;&gt;"",COUNTIFS(Setup!$Q$13:$Q$212,P988)=0),AND(V988&lt;&gt;"",COUNTIFS(Setup!$R$13:$R$212,V988)=0),AND(W988&lt;&gt;"",COUNTIFS(Setup!$R$13:$R$212,W988)=0),AND(X988&lt;&gt;"",COUNTIFS(Setup!$S$13:$S$212,X988)=0),AND(Y988&lt;&gt;"",COUNTIFS(Setup!$S$13:$S$212,Y988)=0),AND(Z988&lt;&gt;"",COUNTIFS(Setup!$T$13:$T$212,Z988)=0)),"Use listed categories",IF(J988="Pending","Confirm work-relatedness",IF(COUNTIFS($AI$9:$AI$1008,AI988,$C$9:$C$1008,"&lt;&gt;"&amp;C988)&gt;0,"Event dates disagree",IF(OR(AND(Q988&lt;&gt;"",OR(NOT(ISNUMBER(Q988)),Q988&lt;0)),AND(R988&lt;&gt;"",OR(NOT(ISNUMBER(R988)),R988&lt;0)),AND(S988&lt;&gt;"",OR(NOT(ISNUMBER(S988)),S988&lt;0))),"Check days / cost",IF(AND(I988="Lost time",OR(NOT(ISNUMBER(Q988)),Q988&lt;1)),"Enter lost days",IF(AND(I988="Restricted / modified work",OR(NOT(ISNUMBER(R988)),R988&lt;1)),"Enter restricted days",IF(AND(Z988="Closed",NOT(ISNUMBER(AB988))),"Enter closure date",IF(AND(ISNUMBER(AB988),OR(AB988&lt;C988,AB988&gt;TODAY())),"Check closure date","Ready"))))))))))))))</f>
        <v/>
      </c>
    </row>
    <row r="989" spans="1:37" ht="24.95" customHeight="1">
      <c r="A989" s="17"/>
      <c r="B989" s="17"/>
      <c r="C989" s="18"/>
      <c r="D989" s="19"/>
      <c r="E989" s="20"/>
      <c r="F989" s="20"/>
      <c r="G989" s="20"/>
      <c r="H989" s="20"/>
      <c r="I989" s="20"/>
      <c r="J989" s="20"/>
      <c r="K989" s="20"/>
      <c r="L989" s="20"/>
      <c r="M989" s="20"/>
      <c r="N989" s="20"/>
      <c r="O989" s="20"/>
      <c r="P989" s="20"/>
      <c r="Q989" s="21"/>
      <c r="R989" s="21"/>
      <c r="S989" s="22"/>
      <c r="T989" s="20"/>
      <c r="U989" s="20"/>
      <c r="V989" s="20"/>
      <c r="W989" s="20"/>
      <c r="X989" s="20"/>
      <c r="Y989" s="20"/>
      <c r="Z989" s="20"/>
      <c r="AA989" s="20"/>
      <c r="AB989" s="18"/>
      <c r="AC989" s="20"/>
      <c r="AD989" s="15" t="str">
        <f t="shared" si="90"/>
        <v/>
      </c>
      <c r="AE989" s="16" t="str">
        <f t="shared" si="91"/>
        <v/>
      </c>
      <c r="AF989" s="15" t="str">
        <f t="shared" si="92"/>
        <v/>
      </c>
      <c r="AG989" s="15">
        <f t="shared" si="93"/>
        <v>0</v>
      </c>
      <c r="AH989" s="15">
        <f t="shared" si="94"/>
        <v>0</v>
      </c>
      <c r="AI989" s="15" t="str">
        <f t="shared" si="95"/>
        <v/>
      </c>
      <c r="AJ989" s="15" t="str">
        <f>IF(AI989="","",IF(COUNTIFS($AI$9:AI989,AI989)=1,1,0))</f>
        <v/>
      </c>
      <c r="AK989" s="15" t="str">
        <f ca="1">IF(COUNTA(A989:AC989)=0,"",IF(OR(NOT(ISNUMBER(C989)),C989&lt;1),"Missing / invalid date",IF(A989="","Missing case ID",IF(COUNTIFS($A$9:$A$1008,A989)&gt;1,"Duplicate case ID",IF(C989&gt;TODAY(),"Future incident date",IF(OR(E989="",F989="",G989="",H989="",I989="",J989=""),"Complete required fields",IF(OR(AND(E989&lt;&gt;"",COUNTIFS(Setup!$F$13:$F$212,E989)=0),AND(F989&lt;&gt;"",COUNTIFS(Setup!$G$13:$G$212,F989)=0),AND(G989&lt;&gt;"",COUNTIFS(Setup!$H$13:$H$212,G989)=0),AND(H989&lt;&gt;"",COUNTIFS(Setup!$I$13:$I$212,H989)=0),AND(I989&lt;&gt;"",COUNTIFS(Setup!$J$13:$J$212,I989)=0),AND(J989&lt;&gt;"",COUNTIFS(Setup!$K$13:$K$212,J989)=0),AND(K989&lt;&gt;"",COUNTIFS(Setup!$L$13:$L$212,K989)=0),AND(L989&lt;&gt;"",COUNTIFS(Setup!$M$13:$M$212,L989)=0),AND(M989&lt;&gt;"",COUNTIFS(Setup!$N$13:$N$212,M989)=0),AND(N989&lt;&gt;"",COUNTIFS(Setup!$O$13:$O$212,N989)=0),AND(O989&lt;&gt;"",COUNTIFS(Setup!$P$13:$P$212,O989)=0),AND(P989&lt;&gt;"",COUNTIFS(Setup!$Q$13:$Q$212,P989)=0),AND(V989&lt;&gt;"",COUNTIFS(Setup!$R$13:$R$212,V989)=0),AND(W989&lt;&gt;"",COUNTIFS(Setup!$R$13:$R$212,W989)=0),AND(X989&lt;&gt;"",COUNTIFS(Setup!$S$13:$S$212,X989)=0),AND(Y989&lt;&gt;"",COUNTIFS(Setup!$S$13:$S$212,Y989)=0),AND(Z989&lt;&gt;"",COUNTIFS(Setup!$T$13:$T$212,Z989)=0)),"Use listed categories",IF(J989="Pending","Confirm work-relatedness",IF(COUNTIFS($AI$9:$AI$1008,AI989,$C$9:$C$1008,"&lt;&gt;"&amp;C989)&gt;0,"Event dates disagree",IF(OR(AND(Q989&lt;&gt;"",OR(NOT(ISNUMBER(Q989)),Q989&lt;0)),AND(R989&lt;&gt;"",OR(NOT(ISNUMBER(R989)),R989&lt;0)),AND(S989&lt;&gt;"",OR(NOT(ISNUMBER(S989)),S989&lt;0))),"Check days / cost",IF(AND(I989="Lost time",OR(NOT(ISNUMBER(Q989)),Q989&lt;1)),"Enter lost days",IF(AND(I989="Restricted / modified work",OR(NOT(ISNUMBER(R989)),R989&lt;1)),"Enter restricted days",IF(AND(Z989="Closed",NOT(ISNUMBER(AB989))),"Enter closure date",IF(AND(ISNUMBER(AB989),OR(AB989&lt;C989,AB989&gt;TODAY())),"Check closure date","Ready"))))))))))))))</f>
        <v/>
      </c>
    </row>
    <row r="990" spans="1:37" ht="24.95" customHeight="1">
      <c r="A990" s="23"/>
      <c r="B990" s="23"/>
      <c r="C990" s="24"/>
      <c r="D990" s="25"/>
      <c r="E990" s="26"/>
      <c r="F990" s="26"/>
      <c r="G990" s="26"/>
      <c r="H990" s="26"/>
      <c r="I990" s="26"/>
      <c r="J990" s="26"/>
      <c r="K990" s="26"/>
      <c r="L990" s="26"/>
      <c r="M990" s="26"/>
      <c r="N990" s="26"/>
      <c r="O990" s="26"/>
      <c r="P990" s="26"/>
      <c r="Q990" s="27"/>
      <c r="R990" s="27"/>
      <c r="S990" s="28"/>
      <c r="T990" s="26"/>
      <c r="U990" s="26"/>
      <c r="V990" s="26"/>
      <c r="W990" s="26"/>
      <c r="X990" s="26"/>
      <c r="Y990" s="26"/>
      <c r="Z990" s="26"/>
      <c r="AA990" s="26"/>
      <c r="AB990" s="24"/>
      <c r="AC990" s="26"/>
      <c r="AD990" s="15" t="str">
        <f t="shared" si="90"/>
        <v/>
      </c>
      <c r="AE990" s="16" t="str">
        <f t="shared" si="91"/>
        <v/>
      </c>
      <c r="AF990" s="15" t="str">
        <f t="shared" si="92"/>
        <v/>
      </c>
      <c r="AG990" s="15">
        <f t="shared" si="93"/>
        <v>0</v>
      </c>
      <c r="AH990" s="15">
        <f t="shared" si="94"/>
        <v>0</v>
      </c>
      <c r="AI990" s="15" t="str">
        <f t="shared" si="95"/>
        <v/>
      </c>
      <c r="AJ990" s="15" t="str">
        <f>IF(AI990="","",IF(COUNTIFS($AI$9:AI990,AI990)=1,1,0))</f>
        <v/>
      </c>
      <c r="AK990" s="15" t="str">
        <f ca="1">IF(COUNTA(A990:AC990)=0,"",IF(OR(NOT(ISNUMBER(C990)),C990&lt;1),"Missing / invalid date",IF(A990="","Missing case ID",IF(COUNTIFS($A$9:$A$1008,A990)&gt;1,"Duplicate case ID",IF(C990&gt;TODAY(),"Future incident date",IF(OR(E990="",F990="",G990="",H990="",I990="",J990=""),"Complete required fields",IF(OR(AND(E990&lt;&gt;"",COUNTIFS(Setup!$F$13:$F$212,E990)=0),AND(F990&lt;&gt;"",COUNTIFS(Setup!$G$13:$G$212,F990)=0),AND(G990&lt;&gt;"",COUNTIFS(Setup!$H$13:$H$212,G990)=0),AND(H990&lt;&gt;"",COUNTIFS(Setup!$I$13:$I$212,H990)=0),AND(I990&lt;&gt;"",COUNTIFS(Setup!$J$13:$J$212,I990)=0),AND(J990&lt;&gt;"",COUNTIFS(Setup!$K$13:$K$212,J990)=0),AND(K990&lt;&gt;"",COUNTIFS(Setup!$L$13:$L$212,K990)=0),AND(L990&lt;&gt;"",COUNTIFS(Setup!$M$13:$M$212,L990)=0),AND(M990&lt;&gt;"",COUNTIFS(Setup!$N$13:$N$212,M990)=0),AND(N990&lt;&gt;"",COUNTIFS(Setup!$O$13:$O$212,N990)=0),AND(O990&lt;&gt;"",COUNTIFS(Setup!$P$13:$P$212,O990)=0),AND(P990&lt;&gt;"",COUNTIFS(Setup!$Q$13:$Q$212,P990)=0),AND(V990&lt;&gt;"",COUNTIFS(Setup!$R$13:$R$212,V990)=0),AND(W990&lt;&gt;"",COUNTIFS(Setup!$R$13:$R$212,W990)=0),AND(X990&lt;&gt;"",COUNTIFS(Setup!$S$13:$S$212,X990)=0),AND(Y990&lt;&gt;"",COUNTIFS(Setup!$S$13:$S$212,Y990)=0),AND(Z990&lt;&gt;"",COUNTIFS(Setup!$T$13:$T$212,Z990)=0)),"Use listed categories",IF(J990="Pending","Confirm work-relatedness",IF(COUNTIFS($AI$9:$AI$1008,AI990,$C$9:$C$1008,"&lt;&gt;"&amp;C990)&gt;0,"Event dates disagree",IF(OR(AND(Q990&lt;&gt;"",OR(NOT(ISNUMBER(Q990)),Q990&lt;0)),AND(R990&lt;&gt;"",OR(NOT(ISNUMBER(R990)),R990&lt;0)),AND(S990&lt;&gt;"",OR(NOT(ISNUMBER(S990)),S990&lt;0))),"Check days / cost",IF(AND(I990="Lost time",OR(NOT(ISNUMBER(Q990)),Q990&lt;1)),"Enter lost days",IF(AND(I990="Restricted / modified work",OR(NOT(ISNUMBER(R990)),R990&lt;1)),"Enter restricted days",IF(AND(Z990="Closed",NOT(ISNUMBER(AB990))),"Enter closure date",IF(AND(ISNUMBER(AB990),OR(AB990&lt;C990,AB990&gt;TODAY())),"Check closure date","Ready"))))))))))))))</f>
        <v/>
      </c>
    </row>
    <row r="991" spans="1:37" ht="24.95" customHeight="1">
      <c r="A991" s="17"/>
      <c r="B991" s="17"/>
      <c r="C991" s="18"/>
      <c r="D991" s="19"/>
      <c r="E991" s="20"/>
      <c r="F991" s="20"/>
      <c r="G991" s="20"/>
      <c r="H991" s="20"/>
      <c r="I991" s="20"/>
      <c r="J991" s="20"/>
      <c r="K991" s="20"/>
      <c r="L991" s="20"/>
      <c r="M991" s="20"/>
      <c r="N991" s="20"/>
      <c r="O991" s="20"/>
      <c r="P991" s="20"/>
      <c r="Q991" s="21"/>
      <c r="R991" s="21"/>
      <c r="S991" s="22"/>
      <c r="T991" s="20"/>
      <c r="U991" s="20"/>
      <c r="V991" s="20"/>
      <c r="W991" s="20"/>
      <c r="X991" s="20"/>
      <c r="Y991" s="20"/>
      <c r="Z991" s="20"/>
      <c r="AA991" s="20"/>
      <c r="AB991" s="18"/>
      <c r="AC991" s="20"/>
      <c r="AD991" s="15" t="str">
        <f t="shared" si="90"/>
        <v/>
      </c>
      <c r="AE991" s="16" t="str">
        <f t="shared" si="91"/>
        <v/>
      </c>
      <c r="AF991" s="15" t="str">
        <f t="shared" si="92"/>
        <v/>
      </c>
      <c r="AG991" s="15">
        <f t="shared" si="93"/>
        <v>0</v>
      </c>
      <c r="AH991" s="15">
        <f t="shared" si="94"/>
        <v>0</v>
      </c>
      <c r="AI991" s="15" t="str">
        <f t="shared" si="95"/>
        <v/>
      </c>
      <c r="AJ991" s="15" t="str">
        <f>IF(AI991="","",IF(COUNTIFS($AI$9:AI991,AI991)=1,1,0))</f>
        <v/>
      </c>
      <c r="AK991" s="15" t="str">
        <f ca="1">IF(COUNTA(A991:AC991)=0,"",IF(OR(NOT(ISNUMBER(C991)),C991&lt;1),"Missing / invalid date",IF(A991="","Missing case ID",IF(COUNTIFS($A$9:$A$1008,A991)&gt;1,"Duplicate case ID",IF(C991&gt;TODAY(),"Future incident date",IF(OR(E991="",F991="",G991="",H991="",I991="",J991=""),"Complete required fields",IF(OR(AND(E991&lt;&gt;"",COUNTIFS(Setup!$F$13:$F$212,E991)=0),AND(F991&lt;&gt;"",COUNTIFS(Setup!$G$13:$G$212,F991)=0),AND(G991&lt;&gt;"",COUNTIFS(Setup!$H$13:$H$212,G991)=0),AND(H991&lt;&gt;"",COUNTIFS(Setup!$I$13:$I$212,H991)=0),AND(I991&lt;&gt;"",COUNTIFS(Setup!$J$13:$J$212,I991)=0),AND(J991&lt;&gt;"",COUNTIFS(Setup!$K$13:$K$212,J991)=0),AND(K991&lt;&gt;"",COUNTIFS(Setup!$L$13:$L$212,K991)=0),AND(L991&lt;&gt;"",COUNTIFS(Setup!$M$13:$M$212,L991)=0),AND(M991&lt;&gt;"",COUNTIFS(Setup!$N$13:$N$212,M991)=0),AND(N991&lt;&gt;"",COUNTIFS(Setup!$O$13:$O$212,N991)=0),AND(O991&lt;&gt;"",COUNTIFS(Setup!$P$13:$P$212,O991)=0),AND(P991&lt;&gt;"",COUNTIFS(Setup!$Q$13:$Q$212,P991)=0),AND(V991&lt;&gt;"",COUNTIFS(Setup!$R$13:$R$212,V991)=0),AND(W991&lt;&gt;"",COUNTIFS(Setup!$R$13:$R$212,W991)=0),AND(X991&lt;&gt;"",COUNTIFS(Setup!$S$13:$S$212,X991)=0),AND(Y991&lt;&gt;"",COUNTIFS(Setup!$S$13:$S$212,Y991)=0),AND(Z991&lt;&gt;"",COUNTIFS(Setup!$T$13:$T$212,Z991)=0)),"Use listed categories",IF(J991="Pending","Confirm work-relatedness",IF(COUNTIFS($AI$9:$AI$1008,AI991,$C$9:$C$1008,"&lt;&gt;"&amp;C991)&gt;0,"Event dates disagree",IF(OR(AND(Q991&lt;&gt;"",OR(NOT(ISNUMBER(Q991)),Q991&lt;0)),AND(R991&lt;&gt;"",OR(NOT(ISNUMBER(R991)),R991&lt;0)),AND(S991&lt;&gt;"",OR(NOT(ISNUMBER(S991)),S991&lt;0))),"Check days / cost",IF(AND(I991="Lost time",OR(NOT(ISNUMBER(Q991)),Q991&lt;1)),"Enter lost days",IF(AND(I991="Restricted / modified work",OR(NOT(ISNUMBER(R991)),R991&lt;1)),"Enter restricted days",IF(AND(Z991="Closed",NOT(ISNUMBER(AB991))),"Enter closure date",IF(AND(ISNUMBER(AB991),OR(AB991&lt;C991,AB991&gt;TODAY())),"Check closure date","Ready"))))))))))))))</f>
        <v/>
      </c>
    </row>
    <row r="992" spans="1:37" ht="24.95" customHeight="1">
      <c r="A992" s="23"/>
      <c r="B992" s="23"/>
      <c r="C992" s="24"/>
      <c r="D992" s="25"/>
      <c r="E992" s="26"/>
      <c r="F992" s="26"/>
      <c r="G992" s="26"/>
      <c r="H992" s="26"/>
      <c r="I992" s="26"/>
      <c r="J992" s="26"/>
      <c r="K992" s="26"/>
      <c r="L992" s="26"/>
      <c r="M992" s="26"/>
      <c r="N992" s="26"/>
      <c r="O992" s="26"/>
      <c r="P992" s="26"/>
      <c r="Q992" s="27"/>
      <c r="R992" s="27"/>
      <c r="S992" s="28"/>
      <c r="T992" s="26"/>
      <c r="U992" s="26"/>
      <c r="V992" s="26"/>
      <c r="W992" s="26"/>
      <c r="X992" s="26"/>
      <c r="Y992" s="26"/>
      <c r="Z992" s="26"/>
      <c r="AA992" s="26"/>
      <c r="AB992" s="24"/>
      <c r="AC992" s="26"/>
      <c r="AD992" s="15" t="str">
        <f t="shared" si="90"/>
        <v/>
      </c>
      <c r="AE992" s="16" t="str">
        <f t="shared" si="91"/>
        <v/>
      </c>
      <c r="AF992" s="15" t="str">
        <f t="shared" si="92"/>
        <v/>
      </c>
      <c r="AG992" s="15">
        <f t="shared" si="93"/>
        <v>0</v>
      </c>
      <c r="AH992" s="15">
        <f t="shared" si="94"/>
        <v>0</v>
      </c>
      <c r="AI992" s="15" t="str">
        <f t="shared" si="95"/>
        <v/>
      </c>
      <c r="AJ992" s="15" t="str">
        <f>IF(AI992="","",IF(COUNTIFS($AI$9:AI992,AI992)=1,1,0))</f>
        <v/>
      </c>
      <c r="AK992" s="15" t="str">
        <f ca="1">IF(COUNTA(A992:AC992)=0,"",IF(OR(NOT(ISNUMBER(C992)),C992&lt;1),"Missing / invalid date",IF(A992="","Missing case ID",IF(COUNTIFS($A$9:$A$1008,A992)&gt;1,"Duplicate case ID",IF(C992&gt;TODAY(),"Future incident date",IF(OR(E992="",F992="",G992="",H992="",I992="",J992=""),"Complete required fields",IF(OR(AND(E992&lt;&gt;"",COUNTIFS(Setup!$F$13:$F$212,E992)=0),AND(F992&lt;&gt;"",COUNTIFS(Setup!$G$13:$G$212,F992)=0),AND(G992&lt;&gt;"",COUNTIFS(Setup!$H$13:$H$212,G992)=0),AND(H992&lt;&gt;"",COUNTIFS(Setup!$I$13:$I$212,H992)=0),AND(I992&lt;&gt;"",COUNTIFS(Setup!$J$13:$J$212,I992)=0),AND(J992&lt;&gt;"",COUNTIFS(Setup!$K$13:$K$212,J992)=0),AND(K992&lt;&gt;"",COUNTIFS(Setup!$L$13:$L$212,K992)=0),AND(L992&lt;&gt;"",COUNTIFS(Setup!$M$13:$M$212,L992)=0),AND(M992&lt;&gt;"",COUNTIFS(Setup!$N$13:$N$212,M992)=0),AND(N992&lt;&gt;"",COUNTIFS(Setup!$O$13:$O$212,N992)=0),AND(O992&lt;&gt;"",COUNTIFS(Setup!$P$13:$P$212,O992)=0),AND(P992&lt;&gt;"",COUNTIFS(Setup!$Q$13:$Q$212,P992)=0),AND(V992&lt;&gt;"",COUNTIFS(Setup!$R$13:$R$212,V992)=0),AND(W992&lt;&gt;"",COUNTIFS(Setup!$R$13:$R$212,W992)=0),AND(X992&lt;&gt;"",COUNTIFS(Setup!$S$13:$S$212,X992)=0),AND(Y992&lt;&gt;"",COUNTIFS(Setup!$S$13:$S$212,Y992)=0),AND(Z992&lt;&gt;"",COUNTIFS(Setup!$T$13:$T$212,Z992)=0)),"Use listed categories",IF(J992="Pending","Confirm work-relatedness",IF(COUNTIFS($AI$9:$AI$1008,AI992,$C$9:$C$1008,"&lt;&gt;"&amp;C992)&gt;0,"Event dates disagree",IF(OR(AND(Q992&lt;&gt;"",OR(NOT(ISNUMBER(Q992)),Q992&lt;0)),AND(R992&lt;&gt;"",OR(NOT(ISNUMBER(R992)),R992&lt;0)),AND(S992&lt;&gt;"",OR(NOT(ISNUMBER(S992)),S992&lt;0))),"Check days / cost",IF(AND(I992="Lost time",OR(NOT(ISNUMBER(Q992)),Q992&lt;1)),"Enter lost days",IF(AND(I992="Restricted / modified work",OR(NOT(ISNUMBER(R992)),R992&lt;1)),"Enter restricted days",IF(AND(Z992="Closed",NOT(ISNUMBER(AB992))),"Enter closure date",IF(AND(ISNUMBER(AB992),OR(AB992&lt;C992,AB992&gt;TODAY())),"Check closure date","Ready"))))))))))))))</f>
        <v/>
      </c>
    </row>
    <row r="993" spans="1:37" ht="24.95" customHeight="1">
      <c r="A993" s="17"/>
      <c r="B993" s="17"/>
      <c r="C993" s="18"/>
      <c r="D993" s="19"/>
      <c r="E993" s="20"/>
      <c r="F993" s="20"/>
      <c r="G993" s="20"/>
      <c r="H993" s="20"/>
      <c r="I993" s="20"/>
      <c r="J993" s="20"/>
      <c r="K993" s="20"/>
      <c r="L993" s="20"/>
      <c r="M993" s="20"/>
      <c r="N993" s="20"/>
      <c r="O993" s="20"/>
      <c r="P993" s="20"/>
      <c r="Q993" s="21"/>
      <c r="R993" s="21"/>
      <c r="S993" s="22"/>
      <c r="T993" s="20"/>
      <c r="U993" s="20"/>
      <c r="V993" s="20"/>
      <c r="W993" s="20"/>
      <c r="X993" s="20"/>
      <c r="Y993" s="20"/>
      <c r="Z993" s="20"/>
      <c r="AA993" s="20"/>
      <c r="AB993" s="18"/>
      <c r="AC993" s="20"/>
      <c r="AD993" s="15" t="str">
        <f t="shared" si="90"/>
        <v/>
      </c>
      <c r="AE993" s="16" t="str">
        <f t="shared" si="91"/>
        <v/>
      </c>
      <c r="AF993" s="15" t="str">
        <f t="shared" si="92"/>
        <v/>
      </c>
      <c r="AG993" s="15">
        <f t="shared" si="93"/>
        <v>0</v>
      </c>
      <c r="AH993" s="15">
        <f t="shared" si="94"/>
        <v>0</v>
      </c>
      <c r="AI993" s="15" t="str">
        <f t="shared" si="95"/>
        <v/>
      </c>
      <c r="AJ993" s="15" t="str">
        <f>IF(AI993="","",IF(COUNTIFS($AI$9:AI993,AI993)=1,1,0))</f>
        <v/>
      </c>
      <c r="AK993" s="15" t="str">
        <f ca="1">IF(COUNTA(A993:AC993)=0,"",IF(OR(NOT(ISNUMBER(C993)),C993&lt;1),"Missing / invalid date",IF(A993="","Missing case ID",IF(COUNTIFS($A$9:$A$1008,A993)&gt;1,"Duplicate case ID",IF(C993&gt;TODAY(),"Future incident date",IF(OR(E993="",F993="",G993="",H993="",I993="",J993=""),"Complete required fields",IF(OR(AND(E993&lt;&gt;"",COUNTIFS(Setup!$F$13:$F$212,E993)=0),AND(F993&lt;&gt;"",COUNTIFS(Setup!$G$13:$G$212,F993)=0),AND(G993&lt;&gt;"",COUNTIFS(Setup!$H$13:$H$212,G993)=0),AND(H993&lt;&gt;"",COUNTIFS(Setup!$I$13:$I$212,H993)=0),AND(I993&lt;&gt;"",COUNTIFS(Setup!$J$13:$J$212,I993)=0),AND(J993&lt;&gt;"",COUNTIFS(Setup!$K$13:$K$212,J993)=0),AND(K993&lt;&gt;"",COUNTIFS(Setup!$L$13:$L$212,K993)=0),AND(L993&lt;&gt;"",COUNTIFS(Setup!$M$13:$M$212,L993)=0),AND(M993&lt;&gt;"",COUNTIFS(Setup!$N$13:$N$212,M993)=0),AND(N993&lt;&gt;"",COUNTIFS(Setup!$O$13:$O$212,N993)=0),AND(O993&lt;&gt;"",COUNTIFS(Setup!$P$13:$P$212,O993)=0),AND(P993&lt;&gt;"",COUNTIFS(Setup!$Q$13:$Q$212,P993)=0),AND(V993&lt;&gt;"",COUNTIFS(Setup!$R$13:$R$212,V993)=0),AND(W993&lt;&gt;"",COUNTIFS(Setup!$R$13:$R$212,W993)=0),AND(X993&lt;&gt;"",COUNTIFS(Setup!$S$13:$S$212,X993)=0),AND(Y993&lt;&gt;"",COUNTIFS(Setup!$S$13:$S$212,Y993)=0),AND(Z993&lt;&gt;"",COUNTIFS(Setup!$T$13:$T$212,Z993)=0)),"Use listed categories",IF(J993="Pending","Confirm work-relatedness",IF(COUNTIFS($AI$9:$AI$1008,AI993,$C$9:$C$1008,"&lt;&gt;"&amp;C993)&gt;0,"Event dates disagree",IF(OR(AND(Q993&lt;&gt;"",OR(NOT(ISNUMBER(Q993)),Q993&lt;0)),AND(R993&lt;&gt;"",OR(NOT(ISNUMBER(R993)),R993&lt;0)),AND(S993&lt;&gt;"",OR(NOT(ISNUMBER(S993)),S993&lt;0))),"Check days / cost",IF(AND(I993="Lost time",OR(NOT(ISNUMBER(Q993)),Q993&lt;1)),"Enter lost days",IF(AND(I993="Restricted / modified work",OR(NOT(ISNUMBER(R993)),R993&lt;1)),"Enter restricted days",IF(AND(Z993="Closed",NOT(ISNUMBER(AB993))),"Enter closure date",IF(AND(ISNUMBER(AB993),OR(AB993&lt;C993,AB993&gt;TODAY())),"Check closure date","Ready"))))))))))))))</f>
        <v/>
      </c>
    </row>
    <row r="994" spans="1:37" ht="24.95" customHeight="1">
      <c r="A994" s="23"/>
      <c r="B994" s="23"/>
      <c r="C994" s="24"/>
      <c r="D994" s="25"/>
      <c r="E994" s="26"/>
      <c r="F994" s="26"/>
      <c r="G994" s="26"/>
      <c r="H994" s="26"/>
      <c r="I994" s="26"/>
      <c r="J994" s="26"/>
      <c r="K994" s="26"/>
      <c r="L994" s="26"/>
      <c r="M994" s="26"/>
      <c r="N994" s="26"/>
      <c r="O994" s="26"/>
      <c r="P994" s="26"/>
      <c r="Q994" s="27"/>
      <c r="R994" s="27"/>
      <c r="S994" s="28"/>
      <c r="T994" s="26"/>
      <c r="U994" s="26"/>
      <c r="V994" s="26"/>
      <c r="W994" s="26"/>
      <c r="X994" s="26"/>
      <c r="Y994" s="26"/>
      <c r="Z994" s="26"/>
      <c r="AA994" s="26"/>
      <c r="AB994" s="24"/>
      <c r="AC994" s="26"/>
      <c r="AD994" s="15" t="str">
        <f t="shared" si="90"/>
        <v/>
      </c>
      <c r="AE994" s="16" t="str">
        <f t="shared" si="91"/>
        <v/>
      </c>
      <c r="AF994" s="15" t="str">
        <f t="shared" si="92"/>
        <v/>
      </c>
      <c r="AG994" s="15">
        <f t="shared" si="93"/>
        <v>0</v>
      </c>
      <c r="AH994" s="15">
        <f t="shared" si="94"/>
        <v>0</v>
      </c>
      <c r="AI994" s="15" t="str">
        <f t="shared" si="95"/>
        <v/>
      </c>
      <c r="AJ994" s="15" t="str">
        <f>IF(AI994="","",IF(COUNTIFS($AI$9:AI994,AI994)=1,1,0))</f>
        <v/>
      </c>
      <c r="AK994" s="15" t="str">
        <f ca="1">IF(COUNTA(A994:AC994)=0,"",IF(OR(NOT(ISNUMBER(C994)),C994&lt;1),"Missing / invalid date",IF(A994="","Missing case ID",IF(COUNTIFS($A$9:$A$1008,A994)&gt;1,"Duplicate case ID",IF(C994&gt;TODAY(),"Future incident date",IF(OR(E994="",F994="",G994="",H994="",I994="",J994=""),"Complete required fields",IF(OR(AND(E994&lt;&gt;"",COUNTIFS(Setup!$F$13:$F$212,E994)=0),AND(F994&lt;&gt;"",COUNTIFS(Setup!$G$13:$G$212,F994)=0),AND(G994&lt;&gt;"",COUNTIFS(Setup!$H$13:$H$212,G994)=0),AND(H994&lt;&gt;"",COUNTIFS(Setup!$I$13:$I$212,H994)=0),AND(I994&lt;&gt;"",COUNTIFS(Setup!$J$13:$J$212,I994)=0),AND(J994&lt;&gt;"",COUNTIFS(Setup!$K$13:$K$212,J994)=0),AND(K994&lt;&gt;"",COUNTIFS(Setup!$L$13:$L$212,K994)=0),AND(L994&lt;&gt;"",COUNTIFS(Setup!$M$13:$M$212,L994)=0),AND(M994&lt;&gt;"",COUNTIFS(Setup!$N$13:$N$212,M994)=0),AND(N994&lt;&gt;"",COUNTIFS(Setup!$O$13:$O$212,N994)=0),AND(O994&lt;&gt;"",COUNTIFS(Setup!$P$13:$P$212,O994)=0),AND(P994&lt;&gt;"",COUNTIFS(Setup!$Q$13:$Q$212,P994)=0),AND(V994&lt;&gt;"",COUNTIFS(Setup!$R$13:$R$212,V994)=0),AND(W994&lt;&gt;"",COUNTIFS(Setup!$R$13:$R$212,W994)=0),AND(X994&lt;&gt;"",COUNTIFS(Setup!$S$13:$S$212,X994)=0),AND(Y994&lt;&gt;"",COUNTIFS(Setup!$S$13:$S$212,Y994)=0),AND(Z994&lt;&gt;"",COUNTIFS(Setup!$T$13:$T$212,Z994)=0)),"Use listed categories",IF(J994="Pending","Confirm work-relatedness",IF(COUNTIFS($AI$9:$AI$1008,AI994,$C$9:$C$1008,"&lt;&gt;"&amp;C994)&gt;0,"Event dates disagree",IF(OR(AND(Q994&lt;&gt;"",OR(NOT(ISNUMBER(Q994)),Q994&lt;0)),AND(R994&lt;&gt;"",OR(NOT(ISNUMBER(R994)),R994&lt;0)),AND(S994&lt;&gt;"",OR(NOT(ISNUMBER(S994)),S994&lt;0))),"Check days / cost",IF(AND(I994="Lost time",OR(NOT(ISNUMBER(Q994)),Q994&lt;1)),"Enter lost days",IF(AND(I994="Restricted / modified work",OR(NOT(ISNUMBER(R994)),R994&lt;1)),"Enter restricted days",IF(AND(Z994="Closed",NOT(ISNUMBER(AB994))),"Enter closure date",IF(AND(ISNUMBER(AB994),OR(AB994&lt;C994,AB994&gt;TODAY())),"Check closure date","Ready"))))))))))))))</f>
        <v/>
      </c>
    </row>
    <row r="995" spans="1:37" ht="24.95" customHeight="1">
      <c r="A995" s="17"/>
      <c r="B995" s="17"/>
      <c r="C995" s="18"/>
      <c r="D995" s="19"/>
      <c r="E995" s="20"/>
      <c r="F995" s="20"/>
      <c r="G995" s="20"/>
      <c r="H995" s="20"/>
      <c r="I995" s="20"/>
      <c r="J995" s="20"/>
      <c r="K995" s="20"/>
      <c r="L995" s="20"/>
      <c r="M995" s="20"/>
      <c r="N995" s="20"/>
      <c r="O995" s="20"/>
      <c r="P995" s="20"/>
      <c r="Q995" s="21"/>
      <c r="R995" s="21"/>
      <c r="S995" s="22"/>
      <c r="T995" s="20"/>
      <c r="U995" s="20"/>
      <c r="V995" s="20"/>
      <c r="W995" s="20"/>
      <c r="X995" s="20"/>
      <c r="Y995" s="20"/>
      <c r="Z995" s="20"/>
      <c r="AA995" s="20"/>
      <c r="AB995" s="18"/>
      <c r="AC995" s="20"/>
      <c r="AD995" s="15" t="str">
        <f t="shared" si="90"/>
        <v/>
      </c>
      <c r="AE995" s="16" t="str">
        <f t="shared" si="91"/>
        <v/>
      </c>
      <c r="AF995" s="15" t="str">
        <f t="shared" si="92"/>
        <v/>
      </c>
      <c r="AG995" s="15">
        <f t="shared" si="93"/>
        <v>0</v>
      </c>
      <c r="AH995" s="15">
        <f t="shared" si="94"/>
        <v>0</v>
      </c>
      <c r="AI995" s="15" t="str">
        <f t="shared" si="95"/>
        <v/>
      </c>
      <c r="AJ995" s="15" t="str">
        <f>IF(AI995="","",IF(COUNTIFS($AI$9:AI995,AI995)=1,1,0))</f>
        <v/>
      </c>
      <c r="AK995" s="15" t="str">
        <f ca="1">IF(COUNTA(A995:AC995)=0,"",IF(OR(NOT(ISNUMBER(C995)),C995&lt;1),"Missing / invalid date",IF(A995="","Missing case ID",IF(COUNTIFS($A$9:$A$1008,A995)&gt;1,"Duplicate case ID",IF(C995&gt;TODAY(),"Future incident date",IF(OR(E995="",F995="",G995="",H995="",I995="",J995=""),"Complete required fields",IF(OR(AND(E995&lt;&gt;"",COUNTIFS(Setup!$F$13:$F$212,E995)=0),AND(F995&lt;&gt;"",COUNTIFS(Setup!$G$13:$G$212,F995)=0),AND(G995&lt;&gt;"",COUNTIFS(Setup!$H$13:$H$212,G995)=0),AND(H995&lt;&gt;"",COUNTIFS(Setup!$I$13:$I$212,H995)=0),AND(I995&lt;&gt;"",COUNTIFS(Setup!$J$13:$J$212,I995)=0),AND(J995&lt;&gt;"",COUNTIFS(Setup!$K$13:$K$212,J995)=0),AND(K995&lt;&gt;"",COUNTIFS(Setup!$L$13:$L$212,K995)=0),AND(L995&lt;&gt;"",COUNTIFS(Setup!$M$13:$M$212,L995)=0),AND(M995&lt;&gt;"",COUNTIFS(Setup!$N$13:$N$212,M995)=0),AND(N995&lt;&gt;"",COUNTIFS(Setup!$O$13:$O$212,N995)=0),AND(O995&lt;&gt;"",COUNTIFS(Setup!$P$13:$P$212,O995)=0),AND(P995&lt;&gt;"",COUNTIFS(Setup!$Q$13:$Q$212,P995)=0),AND(V995&lt;&gt;"",COUNTIFS(Setup!$R$13:$R$212,V995)=0),AND(W995&lt;&gt;"",COUNTIFS(Setup!$R$13:$R$212,W995)=0),AND(X995&lt;&gt;"",COUNTIFS(Setup!$S$13:$S$212,X995)=0),AND(Y995&lt;&gt;"",COUNTIFS(Setup!$S$13:$S$212,Y995)=0),AND(Z995&lt;&gt;"",COUNTIFS(Setup!$T$13:$T$212,Z995)=0)),"Use listed categories",IF(J995="Pending","Confirm work-relatedness",IF(COUNTIFS($AI$9:$AI$1008,AI995,$C$9:$C$1008,"&lt;&gt;"&amp;C995)&gt;0,"Event dates disagree",IF(OR(AND(Q995&lt;&gt;"",OR(NOT(ISNUMBER(Q995)),Q995&lt;0)),AND(R995&lt;&gt;"",OR(NOT(ISNUMBER(R995)),R995&lt;0)),AND(S995&lt;&gt;"",OR(NOT(ISNUMBER(S995)),S995&lt;0))),"Check days / cost",IF(AND(I995="Lost time",OR(NOT(ISNUMBER(Q995)),Q995&lt;1)),"Enter lost days",IF(AND(I995="Restricted / modified work",OR(NOT(ISNUMBER(R995)),R995&lt;1)),"Enter restricted days",IF(AND(Z995="Closed",NOT(ISNUMBER(AB995))),"Enter closure date",IF(AND(ISNUMBER(AB995),OR(AB995&lt;C995,AB995&gt;TODAY())),"Check closure date","Ready"))))))))))))))</f>
        <v/>
      </c>
    </row>
    <row r="996" spans="1:37" ht="24.95" customHeight="1">
      <c r="A996" s="23"/>
      <c r="B996" s="23"/>
      <c r="C996" s="24"/>
      <c r="D996" s="25"/>
      <c r="E996" s="26"/>
      <c r="F996" s="26"/>
      <c r="G996" s="26"/>
      <c r="H996" s="26"/>
      <c r="I996" s="26"/>
      <c r="J996" s="26"/>
      <c r="K996" s="26"/>
      <c r="L996" s="26"/>
      <c r="M996" s="26"/>
      <c r="N996" s="26"/>
      <c r="O996" s="26"/>
      <c r="P996" s="26"/>
      <c r="Q996" s="27"/>
      <c r="R996" s="27"/>
      <c r="S996" s="28"/>
      <c r="T996" s="26"/>
      <c r="U996" s="26"/>
      <c r="V996" s="26"/>
      <c r="W996" s="26"/>
      <c r="X996" s="26"/>
      <c r="Y996" s="26"/>
      <c r="Z996" s="26"/>
      <c r="AA996" s="26"/>
      <c r="AB996" s="24"/>
      <c r="AC996" s="26"/>
      <c r="AD996" s="15" t="str">
        <f t="shared" si="90"/>
        <v/>
      </c>
      <c r="AE996" s="16" t="str">
        <f t="shared" si="91"/>
        <v/>
      </c>
      <c r="AF996" s="15" t="str">
        <f t="shared" si="92"/>
        <v/>
      </c>
      <c r="AG996" s="15">
        <f t="shared" si="93"/>
        <v>0</v>
      </c>
      <c r="AH996" s="15">
        <f t="shared" si="94"/>
        <v>0</v>
      </c>
      <c r="AI996" s="15" t="str">
        <f t="shared" si="95"/>
        <v/>
      </c>
      <c r="AJ996" s="15" t="str">
        <f>IF(AI996="","",IF(COUNTIFS($AI$9:AI996,AI996)=1,1,0))</f>
        <v/>
      </c>
      <c r="AK996" s="15" t="str">
        <f ca="1">IF(COUNTA(A996:AC996)=0,"",IF(OR(NOT(ISNUMBER(C996)),C996&lt;1),"Missing / invalid date",IF(A996="","Missing case ID",IF(COUNTIFS($A$9:$A$1008,A996)&gt;1,"Duplicate case ID",IF(C996&gt;TODAY(),"Future incident date",IF(OR(E996="",F996="",G996="",H996="",I996="",J996=""),"Complete required fields",IF(OR(AND(E996&lt;&gt;"",COUNTIFS(Setup!$F$13:$F$212,E996)=0),AND(F996&lt;&gt;"",COUNTIFS(Setup!$G$13:$G$212,F996)=0),AND(G996&lt;&gt;"",COUNTIFS(Setup!$H$13:$H$212,G996)=0),AND(H996&lt;&gt;"",COUNTIFS(Setup!$I$13:$I$212,H996)=0),AND(I996&lt;&gt;"",COUNTIFS(Setup!$J$13:$J$212,I996)=0),AND(J996&lt;&gt;"",COUNTIFS(Setup!$K$13:$K$212,J996)=0),AND(K996&lt;&gt;"",COUNTIFS(Setup!$L$13:$L$212,K996)=0),AND(L996&lt;&gt;"",COUNTIFS(Setup!$M$13:$M$212,L996)=0),AND(M996&lt;&gt;"",COUNTIFS(Setup!$N$13:$N$212,M996)=0),AND(N996&lt;&gt;"",COUNTIFS(Setup!$O$13:$O$212,N996)=0),AND(O996&lt;&gt;"",COUNTIFS(Setup!$P$13:$P$212,O996)=0),AND(P996&lt;&gt;"",COUNTIFS(Setup!$Q$13:$Q$212,P996)=0),AND(V996&lt;&gt;"",COUNTIFS(Setup!$R$13:$R$212,V996)=0),AND(W996&lt;&gt;"",COUNTIFS(Setup!$R$13:$R$212,W996)=0),AND(X996&lt;&gt;"",COUNTIFS(Setup!$S$13:$S$212,X996)=0),AND(Y996&lt;&gt;"",COUNTIFS(Setup!$S$13:$S$212,Y996)=0),AND(Z996&lt;&gt;"",COUNTIFS(Setup!$T$13:$T$212,Z996)=0)),"Use listed categories",IF(J996="Pending","Confirm work-relatedness",IF(COUNTIFS($AI$9:$AI$1008,AI996,$C$9:$C$1008,"&lt;&gt;"&amp;C996)&gt;0,"Event dates disagree",IF(OR(AND(Q996&lt;&gt;"",OR(NOT(ISNUMBER(Q996)),Q996&lt;0)),AND(R996&lt;&gt;"",OR(NOT(ISNUMBER(R996)),R996&lt;0)),AND(S996&lt;&gt;"",OR(NOT(ISNUMBER(S996)),S996&lt;0))),"Check days / cost",IF(AND(I996="Lost time",OR(NOT(ISNUMBER(Q996)),Q996&lt;1)),"Enter lost days",IF(AND(I996="Restricted / modified work",OR(NOT(ISNUMBER(R996)),R996&lt;1)),"Enter restricted days",IF(AND(Z996="Closed",NOT(ISNUMBER(AB996))),"Enter closure date",IF(AND(ISNUMBER(AB996),OR(AB996&lt;C996,AB996&gt;TODAY())),"Check closure date","Ready"))))))))))))))</f>
        <v/>
      </c>
    </row>
    <row r="997" spans="1:37" ht="24.95" customHeight="1">
      <c r="A997" s="17"/>
      <c r="B997" s="17"/>
      <c r="C997" s="18"/>
      <c r="D997" s="19"/>
      <c r="E997" s="20"/>
      <c r="F997" s="20"/>
      <c r="G997" s="20"/>
      <c r="H997" s="20"/>
      <c r="I997" s="20"/>
      <c r="J997" s="20"/>
      <c r="K997" s="20"/>
      <c r="L997" s="20"/>
      <c r="M997" s="20"/>
      <c r="N997" s="20"/>
      <c r="O997" s="20"/>
      <c r="P997" s="20"/>
      <c r="Q997" s="21"/>
      <c r="R997" s="21"/>
      <c r="S997" s="22"/>
      <c r="T997" s="20"/>
      <c r="U997" s="20"/>
      <c r="V997" s="20"/>
      <c r="W997" s="20"/>
      <c r="X997" s="20"/>
      <c r="Y997" s="20"/>
      <c r="Z997" s="20"/>
      <c r="AA997" s="20"/>
      <c r="AB997" s="18"/>
      <c r="AC997" s="20"/>
      <c r="AD997" s="15" t="str">
        <f t="shared" si="90"/>
        <v/>
      </c>
      <c r="AE997" s="16" t="str">
        <f t="shared" si="91"/>
        <v/>
      </c>
      <c r="AF997" s="15" t="str">
        <f t="shared" si="92"/>
        <v/>
      </c>
      <c r="AG997" s="15">
        <f t="shared" si="93"/>
        <v>0</v>
      </c>
      <c r="AH997" s="15">
        <f t="shared" si="94"/>
        <v>0</v>
      </c>
      <c r="AI997" s="15" t="str">
        <f t="shared" si="95"/>
        <v/>
      </c>
      <c r="AJ997" s="15" t="str">
        <f>IF(AI997="","",IF(COUNTIFS($AI$9:AI997,AI997)=1,1,0))</f>
        <v/>
      </c>
      <c r="AK997" s="15" t="str">
        <f ca="1">IF(COUNTA(A997:AC997)=0,"",IF(OR(NOT(ISNUMBER(C997)),C997&lt;1),"Missing / invalid date",IF(A997="","Missing case ID",IF(COUNTIFS($A$9:$A$1008,A997)&gt;1,"Duplicate case ID",IF(C997&gt;TODAY(),"Future incident date",IF(OR(E997="",F997="",G997="",H997="",I997="",J997=""),"Complete required fields",IF(OR(AND(E997&lt;&gt;"",COUNTIFS(Setup!$F$13:$F$212,E997)=0),AND(F997&lt;&gt;"",COUNTIFS(Setup!$G$13:$G$212,F997)=0),AND(G997&lt;&gt;"",COUNTIFS(Setup!$H$13:$H$212,G997)=0),AND(H997&lt;&gt;"",COUNTIFS(Setup!$I$13:$I$212,H997)=0),AND(I997&lt;&gt;"",COUNTIFS(Setup!$J$13:$J$212,I997)=0),AND(J997&lt;&gt;"",COUNTIFS(Setup!$K$13:$K$212,J997)=0),AND(K997&lt;&gt;"",COUNTIFS(Setup!$L$13:$L$212,K997)=0),AND(L997&lt;&gt;"",COUNTIFS(Setup!$M$13:$M$212,L997)=0),AND(M997&lt;&gt;"",COUNTIFS(Setup!$N$13:$N$212,M997)=0),AND(N997&lt;&gt;"",COUNTIFS(Setup!$O$13:$O$212,N997)=0),AND(O997&lt;&gt;"",COUNTIFS(Setup!$P$13:$P$212,O997)=0),AND(P997&lt;&gt;"",COUNTIFS(Setup!$Q$13:$Q$212,P997)=0),AND(V997&lt;&gt;"",COUNTIFS(Setup!$R$13:$R$212,V997)=0),AND(W997&lt;&gt;"",COUNTIFS(Setup!$R$13:$R$212,W997)=0),AND(X997&lt;&gt;"",COUNTIFS(Setup!$S$13:$S$212,X997)=0),AND(Y997&lt;&gt;"",COUNTIFS(Setup!$S$13:$S$212,Y997)=0),AND(Z997&lt;&gt;"",COUNTIFS(Setup!$T$13:$T$212,Z997)=0)),"Use listed categories",IF(J997="Pending","Confirm work-relatedness",IF(COUNTIFS($AI$9:$AI$1008,AI997,$C$9:$C$1008,"&lt;&gt;"&amp;C997)&gt;0,"Event dates disagree",IF(OR(AND(Q997&lt;&gt;"",OR(NOT(ISNUMBER(Q997)),Q997&lt;0)),AND(R997&lt;&gt;"",OR(NOT(ISNUMBER(R997)),R997&lt;0)),AND(S997&lt;&gt;"",OR(NOT(ISNUMBER(S997)),S997&lt;0))),"Check days / cost",IF(AND(I997="Lost time",OR(NOT(ISNUMBER(Q997)),Q997&lt;1)),"Enter lost days",IF(AND(I997="Restricted / modified work",OR(NOT(ISNUMBER(R997)),R997&lt;1)),"Enter restricted days",IF(AND(Z997="Closed",NOT(ISNUMBER(AB997))),"Enter closure date",IF(AND(ISNUMBER(AB997),OR(AB997&lt;C997,AB997&gt;TODAY())),"Check closure date","Ready"))))))))))))))</f>
        <v/>
      </c>
    </row>
    <row r="998" spans="1:37" ht="24.95" customHeight="1">
      <c r="A998" s="23"/>
      <c r="B998" s="23"/>
      <c r="C998" s="24"/>
      <c r="D998" s="25"/>
      <c r="E998" s="26"/>
      <c r="F998" s="26"/>
      <c r="G998" s="26"/>
      <c r="H998" s="26"/>
      <c r="I998" s="26"/>
      <c r="J998" s="26"/>
      <c r="K998" s="26"/>
      <c r="L998" s="26"/>
      <c r="M998" s="26"/>
      <c r="N998" s="26"/>
      <c r="O998" s="26"/>
      <c r="P998" s="26"/>
      <c r="Q998" s="27"/>
      <c r="R998" s="27"/>
      <c r="S998" s="28"/>
      <c r="T998" s="26"/>
      <c r="U998" s="26"/>
      <c r="V998" s="26"/>
      <c r="W998" s="26"/>
      <c r="X998" s="26"/>
      <c r="Y998" s="26"/>
      <c r="Z998" s="26"/>
      <c r="AA998" s="26"/>
      <c r="AB998" s="24"/>
      <c r="AC998" s="26"/>
      <c r="AD998" s="15" t="str">
        <f t="shared" si="90"/>
        <v/>
      </c>
      <c r="AE998" s="16" t="str">
        <f t="shared" si="91"/>
        <v/>
      </c>
      <c r="AF998" s="15" t="str">
        <f t="shared" si="92"/>
        <v/>
      </c>
      <c r="AG998" s="15">
        <f t="shared" si="93"/>
        <v>0</v>
      </c>
      <c r="AH998" s="15">
        <f t="shared" si="94"/>
        <v>0</v>
      </c>
      <c r="AI998" s="15" t="str">
        <f t="shared" si="95"/>
        <v/>
      </c>
      <c r="AJ998" s="15" t="str">
        <f>IF(AI998="","",IF(COUNTIFS($AI$9:AI998,AI998)=1,1,0))</f>
        <v/>
      </c>
      <c r="AK998" s="15" t="str">
        <f ca="1">IF(COUNTA(A998:AC998)=0,"",IF(OR(NOT(ISNUMBER(C998)),C998&lt;1),"Missing / invalid date",IF(A998="","Missing case ID",IF(COUNTIFS($A$9:$A$1008,A998)&gt;1,"Duplicate case ID",IF(C998&gt;TODAY(),"Future incident date",IF(OR(E998="",F998="",G998="",H998="",I998="",J998=""),"Complete required fields",IF(OR(AND(E998&lt;&gt;"",COUNTIFS(Setup!$F$13:$F$212,E998)=0),AND(F998&lt;&gt;"",COUNTIFS(Setup!$G$13:$G$212,F998)=0),AND(G998&lt;&gt;"",COUNTIFS(Setup!$H$13:$H$212,G998)=0),AND(H998&lt;&gt;"",COUNTIFS(Setup!$I$13:$I$212,H998)=0),AND(I998&lt;&gt;"",COUNTIFS(Setup!$J$13:$J$212,I998)=0),AND(J998&lt;&gt;"",COUNTIFS(Setup!$K$13:$K$212,J998)=0),AND(K998&lt;&gt;"",COUNTIFS(Setup!$L$13:$L$212,K998)=0),AND(L998&lt;&gt;"",COUNTIFS(Setup!$M$13:$M$212,L998)=0),AND(M998&lt;&gt;"",COUNTIFS(Setup!$N$13:$N$212,M998)=0),AND(N998&lt;&gt;"",COUNTIFS(Setup!$O$13:$O$212,N998)=0),AND(O998&lt;&gt;"",COUNTIFS(Setup!$P$13:$P$212,O998)=0),AND(P998&lt;&gt;"",COUNTIFS(Setup!$Q$13:$Q$212,P998)=0),AND(V998&lt;&gt;"",COUNTIFS(Setup!$R$13:$R$212,V998)=0),AND(W998&lt;&gt;"",COUNTIFS(Setup!$R$13:$R$212,W998)=0),AND(X998&lt;&gt;"",COUNTIFS(Setup!$S$13:$S$212,X998)=0),AND(Y998&lt;&gt;"",COUNTIFS(Setup!$S$13:$S$212,Y998)=0),AND(Z998&lt;&gt;"",COUNTIFS(Setup!$T$13:$T$212,Z998)=0)),"Use listed categories",IF(J998="Pending","Confirm work-relatedness",IF(COUNTIFS($AI$9:$AI$1008,AI998,$C$9:$C$1008,"&lt;&gt;"&amp;C998)&gt;0,"Event dates disagree",IF(OR(AND(Q998&lt;&gt;"",OR(NOT(ISNUMBER(Q998)),Q998&lt;0)),AND(R998&lt;&gt;"",OR(NOT(ISNUMBER(R998)),R998&lt;0)),AND(S998&lt;&gt;"",OR(NOT(ISNUMBER(S998)),S998&lt;0))),"Check days / cost",IF(AND(I998="Lost time",OR(NOT(ISNUMBER(Q998)),Q998&lt;1)),"Enter lost days",IF(AND(I998="Restricted / modified work",OR(NOT(ISNUMBER(R998)),R998&lt;1)),"Enter restricted days",IF(AND(Z998="Closed",NOT(ISNUMBER(AB998))),"Enter closure date",IF(AND(ISNUMBER(AB998),OR(AB998&lt;C998,AB998&gt;TODAY())),"Check closure date","Ready"))))))))))))))</f>
        <v/>
      </c>
    </row>
    <row r="999" spans="1:37" ht="24.95" customHeight="1">
      <c r="A999" s="17"/>
      <c r="B999" s="17"/>
      <c r="C999" s="18"/>
      <c r="D999" s="19"/>
      <c r="E999" s="20"/>
      <c r="F999" s="20"/>
      <c r="G999" s="20"/>
      <c r="H999" s="20"/>
      <c r="I999" s="20"/>
      <c r="J999" s="20"/>
      <c r="K999" s="20"/>
      <c r="L999" s="20"/>
      <c r="M999" s="20"/>
      <c r="N999" s="20"/>
      <c r="O999" s="20"/>
      <c r="P999" s="20"/>
      <c r="Q999" s="21"/>
      <c r="R999" s="21"/>
      <c r="S999" s="22"/>
      <c r="T999" s="20"/>
      <c r="U999" s="20"/>
      <c r="V999" s="20"/>
      <c r="W999" s="20"/>
      <c r="X999" s="20"/>
      <c r="Y999" s="20"/>
      <c r="Z999" s="20"/>
      <c r="AA999" s="20"/>
      <c r="AB999" s="18"/>
      <c r="AC999" s="20"/>
      <c r="AD999" s="15" t="str">
        <f t="shared" si="90"/>
        <v/>
      </c>
      <c r="AE999" s="16" t="str">
        <f t="shared" si="91"/>
        <v/>
      </c>
      <c r="AF999" s="15" t="str">
        <f t="shared" si="92"/>
        <v/>
      </c>
      <c r="AG999" s="15">
        <f t="shared" si="93"/>
        <v>0</v>
      </c>
      <c r="AH999" s="15">
        <f t="shared" si="94"/>
        <v>0</v>
      </c>
      <c r="AI999" s="15" t="str">
        <f t="shared" si="95"/>
        <v/>
      </c>
      <c r="AJ999" s="15" t="str">
        <f>IF(AI999="","",IF(COUNTIFS($AI$9:AI999,AI999)=1,1,0))</f>
        <v/>
      </c>
      <c r="AK999" s="15" t="str">
        <f ca="1">IF(COUNTA(A999:AC999)=0,"",IF(OR(NOT(ISNUMBER(C999)),C999&lt;1),"Missing / invalid date",IF(A999="","Missing case ID",IF(COUNTIFS($A$9:$A$1008,A999)&gt;1,"Duplicate case ID",IF(C999&gt;TODAY(),"Future incident date",IF(OR(E999="",F999="",G999="",H999="",I999="",J999=""),"Complete required fields",IF(OR(AND(E999&lt;&gt;"",COUNTIFS(Setup!$F$13:$F$212,E999)=0),AND(F999&lt;&gt;"",COUNTIFS(Setup!$G$13:$G$212,F999)=0),AND(G999&lt;&gt;"",COUNTIFS(Setup!$H$13:$H$212,G999)=0),AND(H999&lt;&gt;"",COUNTIFS(Setup!$I$13:$I$212,H999)=0),AND(I999&lt;&gt;"",COUNTIFS(Setup!$J$13:$J$212,I999)=0),AND(J999&lt;&gt;"",COUNTIFS(Setup!$K$13:$K$212,J999)=0),AND(K999&lt;&gt;"",COUNTIFS(Setup!$L$13:$L$212,K999)=0),AND(L999&lt;&gt;"",COUNTIFS(Setup!$M$13:$M$212,L999)=0),AND(M999&lt;&gt;"",COUNTIFS(Setup!$N$13:$N$212,M999)=0),AND(N999&lt;&gt;"",COUNTIFS(Setup!$O$13:$O$212,N999)=0),AND(O999&lt;&gt;"",COUNTIFS(Setup!$P$13:$P$212,O999)=0),AND(P999&lt;&gt;"",COUNTIFS(Setup!$Q$13:$Q$212,P999)=0),AND(V999&lt;&gt;"",COUNTIFS(Setup!$R$13:$R$212,V999)=0),AND(W999&lt;&gt;"",COUNTIFS(Setup!$R$13:$R$212,W999)=0),AND(X999&lt;&gt;"",COUNTIFS(Setup!$S$13:$S$212,X999)=0),AND(Y999&lt;&gt;"",COUNTIFS(Setup!$S$13:$S$212,Y999)=0),AND(Z999&lt;&gt;"",COUNTIFS(Setup!$T$13:$T$212,Z999)=0)),"Use listed categories",IF(J999="Pending","Confirm work-relatedness",IF(COUNTIFS($AI$9:$AI$1008,AI999,$C$9:$C$1008,"&lt;&gt;"&amp;C999)&gt;0,"Event dates disagree",IF(OR(AND(Q999&lt;&gt;"",OR(NOT(ISNUMBER(Q999)),Q999&lt;0)),AND(R999&lt;&gt;"",OR(NOT(ISNUMBER(R999)),R999&lt;0)),AND(S999&lt;&gt;"",OR(NOT(ISNUMBER(S999)),S999&lt;0))),"Check days / cost",IF(AND(I999="Lost time",OR(NOT(ISNUMBER(Q999)),Q999&lt;1)),"Enter lost days",IF(AND(I999="Restricted / modified work",OR(NOT(ISNUMBER(R999)),R999&lt;1)),"Enter restricted days",IF(AND(Z999="Closed",NOT(ISNUMBER(AB999))),"Enter closure date",IF(AND(ISNUMBER(AB999),OR(AB999&lt;C999,AB999&gt;TODAY())),"Check closure date","Ready"))))))))))))))</f>
        <v/>
      </c>
    </row>
    <row r="1000" spans="1:37" ht="24.95" customHeight="1">
      <c r="A1000" s="23"/>
      <c r="B1000" s="23"/>
      <c r="C1000" s="24"/>
      <c r="D1000" s="25"/>
      <c r="E1000" s="26"/>
      <c r="F1000" s="26"/>
      <c r="G1000" s="26"/>
      <c r="H1000" s="26"/>
      <c r="I1000" s="26"/>
      <c r="J1000" s="26"/>
      <c r="K1000" s="26"/>
      <c r="L1000" s="26"/>
      <c r="M1000" s="26"/>
      <c r="N1000" s="26"/>
      <c r="O1000" s="26"/>
      <c r="P1000" s="26"/>
      <c r="Q1000" s="27"/>
      <c r="R1000" s="27"/>
      <c r="S1000" s="28"/>
      <c r="T1000" s="26"/>
      <c r="U1000" s="26"/>
      <c r="V1000" s="26"/>
      <c r="W1000" s="26"/>
      <c r="X1000" s="26"/>
      <c r="Y1000" s="26"/>
      <c r="Z1000" s="26"/>
      <c r="AA1000" s="26"/>
      <c r="AB1000" s="24"/>
      <c r="AC1000" s="26"/>
      <c r="AD1000" s="15" t="str">
        <f t="shared" si="90"/>
        <v/>
      </c>
      <c r="AE1000" s="16" t="str">
        <f t="shared" si="91"/>
        <v/>
      </c>
      <c r="AF1000" s="15" t="str">
        <f t="shared" si="92"/>
        <v/>
      </c>
      <c r="AG1000" s="15">
        <f t="shared" si="93"/>
        <v>0</v>
      </c>
      <c r="AH1000" s="15">
        <f t="shared" si="94"/>
        <v>0</v>
      </c>
      <c r="AI1000" s="15" t="str">
        <f t="shared" si="95"/>
        <v/>
      </c>
      <c r="AJ1000" s="15" t="str">
        <f>IF(AI1000="","",IF(COUNTIFS($AI$9:AI1000,AI1000)=1,1,0))</f>
        <v/>
      </c>
      <c r="AK1000" s="15" t="str">
        <f ca="1">IF(COUNTA(A1000:AC1000)=0,"",IF(OR(NOT(ISNUMBER(C1000)),C1000&lt;1),"Missing / invalid date",IF(A1000="","Missing case ID",IF(COUNTIFS($A$9:$A$1008,A1000)&gt;1,"Duplicate case ID",IF(C1000&gt;TODAY(),"Future incident date",IF(OR(E1000="",F1000="",G1000="",H1000="",I1000="",J1000=""),"Complete required fields",IF(OR(AND(E1000&lt;&gt;"",COUNTIFS(Setup!$F$13:$F$212,E1000)=0),AND(F1000&lt;&gt;"",COUNTIFS(Setup!$G$13:$G$212,F1000)=0),AND(G1000&lt;&gt;"",COUNTIFS(Setup!$H$13:$H$212,G1000)=0),AND(H1000&lt;&gt;"",COUNTIFS(Setup!$I$13:$I$212,H1000)=0),AND(I1000&lt;&gt;"",COUNTIFS(Setup!$J$13:$J$212,I1000)=0),AND(J1000&lt;&gt;"",COUNTIFS(Setup!$K$13:$K$212,J1000)=0),AND(K1000&lt;&gt;"",COUNTIFS(Setup!$L$13:$L$212,K1000)=0),AND(L1000&lt;&gt;"",COUNTIFS(Setup!$M$13:$M$212,L1000)=0),AND(M1000&lt;&gt;"",COUNTIFS(Setup!$N$13:$N$212,M1000)=0),AND(N1000&lt;&gt;"",COUNTIFS(Setup!$O$13:$O$212,N1000)=0),AND(O1000&lt;&gt;"",COUNTIFS(Setup!$P$13:$P$212,O1000)=0),AND(P1000&lt;&gt;"",COUNTIFS(Setup!$Q$13:$Q$212,P1000)=0),AND(V1000&lt;&gt;"",COUNTIFS(Setup!$R$13:$R$212,V1000)=0),AND(W1000&lt;&gt;"",COUNTIFS(Setup!$R$13:$R$212,W1000)=0),AND(X1000&lt;&gt;"",COUNTIFS(Setup!$S$13:$S$212,X1000)=0),AND(Y1000&lt;&gt;"",COUNTIFS(Setup!$S$13:$S$212,Y1000)=0),AND(Z1000&lt;&gt;"",COUNTIFS(Setup!$T$13:$T$212,Z1000)=0)),"Use listed categories",IF(J1000="Pending","Confirm work-relatedness",IF(COUNTIFS($AI$9:$AI$1008,AI1000,$C$9:$C$1008,"&lt;&gt;"&amp;C1000)&gt;0,"Event dates disagree",IF(OR(AND(Q1000&lt;&gt;"",OR(NOT(ISNUMBER(Q1000)),Q1000&lt;0)),AND(R1000&lt;&gt;"",OR(NOT(ISNUMBER(R1000)),R1000&lt;0)),AND(S1000&lt;&gt;"",OR(NOT(ISNUMBER(S1000)),S1000&lt;0))),"Check days / cost",IF(AND(I1000="Lost time",OR(NOT(ISNUMBER(Q1000)),Q1000&lt;1)),"Enter lost days",IF(AND(I1000="Restricted / modified work",OR(NOT(ISNUMBER(R1000)),R1000&lt;1)),"Enter restricted days",IF(AND(Z1000="Closed",NOT(ISNUMBER(AB1000))),"Enter closure date",IF(AND(ISNUMBER(AB1000),OR(AB1000&lt;C1000,AB1000&gt;TODAY())),"Check closure date","Ready"))))))))))))))</f>
        <v/>
      </c>
    </row>
    <row r="1001" spans="1:37" ht="24.95" customHeight="1">
      <c r="A1001" s="17"/>
      <c r="B1001" s="17"/>
      <c r="C1001" s="18"/>
      <c r="D1001" s="19"/>
      <c r="E1001" s="20"/>
      <c r="F1001" s="20"/>
      <c r="G1001" s="20"/>
      <c r="H1001" s="20"/>
      <c r="I1001" s="20"/>
      <c r="J1001" s="20"/>
      <c r="K1001" s="20"/>
      <c r="L1001" s="20"/>
      <c r="M1001" s="20"/>
      <c r="N1001" s="20"/>
      <c r="O1001" s="20"/>
      <c r="P1001" s="20"/>
      <c r="Q1001" s="21"/>
      <c r="R1001" s="21"/>
      <c r="S1001" s="22"/>
      <c r="T1001" s="20"/>
      <c r="U1001" s="20"/>
      <c r="V1001" s="20"/>
      <c r="W1001" s="20"/>
      <c r="X1001" s="20"/>
      <c r="Y1001" s="20"/>
      <c r="Z1001" s="20"/>
      <c r="AA1001" s="20"/>
      <c r="AB1001" s="18"/>
      <c r="AC1001" s="20"/>
      <c r="AD1001" s="15" t="str">
        <f t="shared" si="90"/>
        <v/>
      </c>
      <c r="AE1001" s="16" t="str">
        <f t="shared" si="91"/>
        <v/>
      </c>
      <c r="AF1001" s="15" t="str">
        <f t="shared" si="92"/>
        <v/>
      </c>
      <c r="AG1001" s="15">
        <f t="shared" si="93"/>
        <v>0</v>
      </c>
      <c r="AH1001" s="15">
        <f t="shared" si="94"/>
        <v>0</v>
      </c>
      <c r="AI1001" s="15" t="str">
        <f t="shared" si="95"/>
        <v/>
      </c>
      <c r="AJ1001" s="15" t="str">
        <f>IF(AI1001="","",IF(COUNTIFS($AI$9:AI1001,AI1001)=1,1,0))</f>
        <v/>
      </c>
      <c r="AK1001" s="15" t="str">
        <f ca="1">IF(COUNTA(A1001:AC1001)=0,"",IF(OR(NOT(ISNUMBER(C1001)),C1001&lt;1),"Missing / invalid date",IF(A1001="","Missing case ID",IF(COUNTIFS($A$9:$A$1008,A1001)&gt;1,"Duplicate case ID",IF(C1001&gt;TODAY(),"Future incident date",IF(OR(E1001="",F1001="",G1001="",H1001="",I1001="",J1001=""),"Complete required fields",IF(OR(AND(E1001&lt;&gt;"",COUNTIFS(Setup!$F$13:$F$212,E1001)=0),AND(F1001&lt;&gt;"",COUNTIFS(Setup!$G$13:$G$212,F1001)=0),AND(G1001&lt;&gt;"",COUNTIFS(Setup!$H$13:$H$212,G1001)=0),AND(H1001&lt;&gt;"",COUNTIFS(Setup!$I$13:$I$212,H1001)=0),AND(I1001&lt;&gt;"",COUNTIFS(Setup!$J$13:$J$212,I1001)=0),AND(J1001&lt;&gt;"",COUNTIFS(Setup!$K$13:$K$212,J1001)=0),AND(K1001&lt;&gt;"",COUNTIFS(Setup!$L$13:$L$212,K1001)=0),AND(L1001&lt;&gt;"",COUNTIFS(Setup!$M$13:$M$212,L1001)=0),AND(M1001&lt;&gt;"",COUNTIFS(Setup!$N$13:$N$212,M1001)=0),AND(N1001&lt;&gt;"",COUNTIFS(Setup!$O$13:$O$212,N1001)=0),AND(O1001&lt;&gt;"",COUNTIFS(Setup!$P$13:$P$212,O1001)=0),AND(P1001&lt;&gt;"",COUNTIFS(Setup!$Q$13:$Q$212,P1001)=0),AND(V1001&lt;&gt;"",COUNTIFS(Setup!$R$13:$R$212,V1001)=0),AND(W1001&lt;&gt;"",COUNTIFS(Setup!$R$13:$R$212,W1001)=0),AND(X1001&lt;&gt;"",COUNTIFS(Setup!$S$13:$S$212,X1001)=0),AND(Y1001&lt;&gt;"",COUNTIFS(Setup!$S$13:$S$212,Y1001)=0),AND(Z1001&lt;&gt;"",COUNTIFS(Setup!$T$13:$T$212,Z1001)=0)),"Use listed categories",IF(J1001="Pending","Confirm work-relatedness",IF(COUNTIFS($AI$9:$AI$1008,AI1001,$C$9:$C$1008,"&lt;&gt;"&amp;C1001)&gt;0,"Event dates disagree",IF(OR(AND(Q1001&lt;&gt;"",OR(NOT(ISNUMBER(Q1001)),Q1001&lt;0)),AND(R1001&lt;&gt;"",OR(NOT(ISNUMBER(R1001)),R1001&lt;0)),AND(S1001&lt;&gt;"",OR(NOT(ISNUMBER(S1001)),S1001&lt;0))),"Check days / cost",IF(AND(I1001="Lost time",OR(NOT(ISNUMBER(Q1001)),Q1001&lt;1)),"Enter lost days",IF(AND(I1001="Restricted / modified work",OR(NOT(ISNUMBER(R1001)),R1001&lt;1)),"Enter restricted days",IF(AND(Z1001="Closed",NOT(ISNUMBER(AB1001))),"Enter closure date",IF(AND(ISNUMBER(AB1001),OR(AB1001&lt;C1001,AB1001&gt;TODAY())),"Check closure date","Ready"))))))))))))))</f>
        <v/>
      </c>
    </row>
    <row r="1002" spans="1:37" ht="24.95" customHeight="1">
      <c r="A1002" s="23"/>
      <c r="B1002" s="23"/>
      <c r="C1002" s="24"/>
      <c r="D1002" s="25"/>
      <c r="E1002" s="26"/>
      <c r="F1002" s="26"/>
      <c r="G1002" s="26"/>
      <c r="H1002" s="26"/>
      <c r="I1002" s="26"/>
      <c r="J1002" s="26"/>
      <c r="K1002" s="26"/>
      <c r="L1002" s="26"/>
      <c r="M1002" s="26"/>
      <c r="N1002" s="26"/>
      <c r="O1002" s="26"/>
      <c r="P1002" s="26"/>
      <c r="Q1002" s="27"/>
      <c r="R1002" s="27"/>
      <c r="S1002" s="28"/>
      <c r="T1002" s="26"/>
      <c r="U1002" s="26"/>
      <c r="V1002" s="26"/>
      <c r="W1002" s="26"/>
      <c r="X1002" s="26"/>
      <c r="Y1002" s="26"/>
      <c r="Z1002" s="26"/>
      <c r="AA1002" s="26"/>
      <c r="AB1002" s="24"/>
      <c r="AC1002" s="26"/>
      <c r="AD1002" s="15" t="str">
        <f t="shared" si="90"/>
        <v/>
      </c>
      <c r="AE1002" s="16" t="str">
        <f t="shared" si="91"/>
        <v/>
      </c>
      <c r="AF1002" s="15" t="str">
        <f t="shared" si="92"/>
        <v/>
      </c>
      <c r="AG1002" s="15">
        <f t="shared" si="93"/>
        <v>0</v>
      </c>
      <c r="AH1002" s="15">
        <f t="shared" si="94"/>
        <v>0</v>
      </c>
      <c r="AI1002" s="15" t="str">
        <f t="shared" si="95"/>
        <v/>
      </c>
      <c r="AJ1002" s="15" t="str">
        <f>IF(AI1002="","",IF(COUNTIFS($AI$9:AI1002,AI1002)=1,1,0))</f>
        <v/>
      </c>
      <c r="AK1002" s="15" t="str">
        <f ca="1">IF(COUNTA(A1002:AC1002)=0,"",IF(OR(NOT(ISNUMBER(C1002)),C1002&lt;1),"Missing / invalid date",IF(A1002="","Missing case ID",IF(COUNTIFS($A$9:$A$1008,A1002)&gt;1,"Duplicate case ID",IF(C1002&gt;TODAY(),"Future incident date",IF(OR(E1002="",F1002="",G1002="",H1002="",I1002="",J1002=""),"Complete required fields",IF(OR(AND(E1002&lt;&gt;"",COUNTIFS(Setup!$F$13:$F$212,E1002)=0),AND(F1002&lt;&gt;"",COUNTIFS(Setup!$G$13:$G$212,F1002)=0),AND(G1002&lt;&gt;"",COUNTIFS(Setup!$H$13:$H$212,G1002)=0),AND(H1002&lt;&gt;"",COUNTIFS(Setup!$I$13:$I$212,H1002)=0),AND(I1002&lt;&gt;"",COUNTIFS(Setup!$J$13:$J$212,I1002)=0),AND(J1002&lt;&gt;"",COUNTIFS(Setup!$K$13:$K$212,J1002)=0),AND(K1002&lt;&gt;"",COUNTIFS(Setup!$L$13:$L$212,K1002)=0),AND(L1002&lt;&gt;"",COUNTIFS(Setup!$M$13:$M$212,L1002)=0),AND(M1002&lt;&gt;"",COUNTIFS(Setup!$N$13:$N$212,M1002)=0),AND(N1002&lt;&gt;"",COUNTIFS(Setup!$O$13:$O$212,N1002)=0),AND(O1002&lt;&gt;"",COUNTIFS(Setup!$P$13:$P$212,O1002)=0),AND(P1002&lt;&gt;"",COUNTIFS(Setup!$Q$13:$Q$212,P1002)=0),AND(V1002&lt;&gt;"",COUNTIFS(Setup!$R$13:$R$212,V1002)=0),AND(W1002&lt;&gt;"",COUNTIFS(Setup!$R$13:$R$212,W1002)=0),AND(X1002&lt;&gt;"",COUNTIFS(Setup!$S$13:$S$212,X1002)=0),AND(Y1002&lt;&gt;"",COUNTIFS(Setup!$S$13:$S$212,Y1002)=0),AND(Z1002&lt;&gt;"",COUNTIFS(Setup!$T$13:$T$212,Z1002)=0)),"Use listed categories",IF(J1002="Pending","Confirm work-relatedness",IF(COUNTIFS($AI$9:$AI$1008,AI1002,$C$9:$C$1008,"&lt;&gt;"&amp;C1002)&gt;0,"Event dates disagree",IF(OR(AND(Q1002&lt;&gt;"",OR(NOT(ISNUMBER(Q1002)),Q1002&lt;0)),AND(R1002&lt;&gt;"",OR(NOT(ISNUMBER(R1002)),R1002&lt;0)),AND(S1002&lt;&gt;"",OR(NOT(ISNUMBER(S1002)),S1002&lt;0))),"Check days / cost",IF(AND(I1002="Lost time",OR(NOT(ISNUMBER(Q1002)),Q1002&lt;1)),"Enter lost days",IF(AND(I1002="Restricted / modified work",OR(NOT(ISNUMBER(R1002)),R1002&lt;1)),"Enter restricted days",IF(AND(Z1002="Closed",NOT(ISNUMBER(AB1002))),"Enter closure date",IF(AND(ISNUMBER(AB1002),OR(AB1002&lt;C1002,AB1002&gt;TODAY())),"Check closure date","Ready"))))))))))))))</f>
        <v/>
      </c>
    </row>
    <row r="1003" spans="1:37" ht="24.95" customHeight="1">
      <c r="A1003" s="17"/>
      <c r="B1003" s="17"/>
      <c r="C1003" s="18"/>
      <c r="D1003" s="19"/>
      <c r="E1003" s="20"/>
      <c r="F1003" s="20"/>
      <c r="G1003" s="20"/>
      <c r="H1003" s="20"/>
      <c r="I1003" s="20"/>
      <c r="J1003" s="20"/>
      <c r="K1003" s="20"/>
      <c r="L1003" s="20"/>
      <c r="M1003" s="20"/>
      <c r="N1003" s="20"/>
      <c r="O1003" s="20"/>
      <c r="P1003" s="20"/>
      <c r="Q1003" s="21"/>
      <c r="R1003" s="21"/>
      <c r="S1003" s="22"/>
      <c r="T1003" s="20"/>
      <c r="U1003" s="20"/>
      <c r="V1003" s="20"/>
      <c r="W1003" s="20"/>
      <c r="X1003" s="20"/>
      <c r="Y1003" s="20"/>
      <c r="Z1003" s="20"/>
      <c r="AA1003" s="20"/>
      <c r="AB1003" s="18"/>
      <c r="AC1003" s="20"/>
      <c r="AD1003" s="15" t="str">
        <f t="shared" si="90"/>
        <v/>
      </c>
      <c r="AE1003" s="16" t="str">
        <f t="shared" si="91"/>
        <v/>
      </c>
      <c r="AF1003" s="15" t="str">
        <f t="shared" si="92"/>
        <v/>
      </c>
      <c r="AG1003" s="15">
        <f t="shared" si="93"/>
        <v>0</v>
      </c>
      <c r="AH1003" s="15">
        <f t="shared" si="94"/>
        <v>0</v>
      </c>
      <c r="AI1003" s="15" t="str">
        <f t="shared" si="95"/>
        <v/>
      </c>
      <c r="AJ1003" s="15" t="str">
        <f>IF(AI1003="","",IF(COUNTIFS($AI$9:AI1003,AI1003)=1,1,0))</f>
        <v/>
      </c>
      <c r="AK1003" s="15" t="str">
        <f ca="1">IF(COUNTA(A1003:AC1003)=0,"",IF(OR(NOT(ISNUMBER(C1003)),C1003&lt;1),"Missing / invalid date",IF(A1003="","Missing case ID",IF(COUNTIFS($A$9:$A$1008,A1003)&gt;1,"Duplicate case ID",IF(C1003&gt;TODAY(),"Future incident date",IF(OR(E1003="",F1003="",G1003="",H1003="",I1003="",J1003=""),"Complete required fields",IF(OR(AND(E1003&lt;&gt;"",COUNTIFS(Setup!$F$13:$F$212,E1003)=0),AND(F1003&lt;&gt;"",COUNTIFS(Setup!$G$13:$G$212,F1003)=0),AND(G1003&lt;&gt;"",COUNTIFS(Setup!$H$13:$H$212,G1003)=0),AND(H1003&lt;&gt;"",COUNTIFS(Setup!$I$13:$I$212,H1003)=0),AND(I1003&lt;&gt;"",COUNTIFS(Setup!$J$13:$J$212,I1003)=0),AND(J1003&lt;&gt;"",COUNTIFS(Setup!$K$13:$K$212,J1003)=0),AND(K1003&lt;&gt;"",COUNTIFS(Setup!$L$13:$L$212,K1003)=0),AND(L1003&lt;&gt;"",COUNTIFS(Setup!$M$13:$M$212,L1003)=0),AND(M1003&lt;&gt;"",COUNTIFS(Setup!$N$13:$N$212,M1003)=0),AND(N1003&lt;&gt;"",COUNTIFS(Setup!$O$13:$O$212,N1003)=0),AND(O1003&lt;&gt;"",COUNTIFS(Setup!$P$13:$P$212,O1003)=0),AND(P1003&lt;&gt;"",COUNTIFS(Setup!$Q$13:$Q$212,P1003)=0),AND(V1003&lt;&gt;"",COUNTIFS(Setup!$R$13:$R$212,V1003)=0),AND(W1003&lt;&gt;"",COUNTIFS(Setup!$R$13:$R$212,W1003)=0),AND(X1003&lt;&gt;"",COUNTIFS(Setup!$S$13:$S$212,X1003)=0),AND(Y1003&lt;&gt;"",COUNTIFS(Setup!$S$13:$S$212,Y1003)=0),AND(Z1003&lt;&gt;"",COUNTIFS(Setup!$T$13:$T$212,Z1003)=0)),"Use listed categories",IF(J1003="Pending","Confirm work-relatedness",IF(COUNTIFS($AI$9:$AI$1008,AI1003,$C$9:$C$1008,"&lt;&gt;"&amp;C1003)&gt;0,"Event dates disagree",IF(OR(AND(Q1003&lt;&gt;"",OR(NOT(ISNUMBER(Q1003)),Q1003&lt;0)),AND(R1003&lt;&gt;"",OR(NOT(ISNUMBER(R1003)),R1003&lt;0)),AND(S1003&lt;&gt;"",OR(NOT(ISNUMBER(S1003)),S1003&lt;0))),"Check days / cost",IF(AND(I1003="Lost time",OR(NOT(ISNUMBER(Q1003)),Q1003&lt;1)),"Enter lost days",IF(AND(I1003="Restricted / modified work",OR(NOT(ISNUMBER(R1003)),R1003&lt;1)),"Enter restricted days",IF(AND(Z1003="Closed",NOT(ISNUMBER(AB1003))),"Enter closure date",IF(AND(ISNUMBER(AB1003),OR(AB1003&lt;C1003,AB1003&gt;TODAY())),"Check closure date","Ready"))))))))))))))</f>
        <v/>
      </c>
    </row>
    <row r="1004" spans="1:37" ht="24.95" customHeight="1">
      <c r="A1004" s="23"/>
      <c r="B1004" s="23"/>
      <c r="C1004" s="24"/>
      <c r="D1004" s="25"/>
      <c r="E1004" s="26"/>
      <c r="F1004" s="26"/>
      <c r="G1004" s="26"/>
      <c r="H1004" s="26"/>
      <c r="I1004" s="26"/>
      <c r="J1004" s="26"/>
      <c r="K1004" s="26"/>
      <c r="L1004" s="26"/>
      <c r="M1004" s="26"/>
      <c r="N1004" s="26"/>
      <c r="O1004" s="26"/>
      <c r="P1004" s="26"/>
      <c r="Q1004" s="27"/>
      <c r="R1004" s="27"/>
      <c r="S1004" s="28"/>
      <c r="T1004" s="26"/>
      <c r="U1004" s="26"/>
      <c r="V1004" s="26"/>
      <c r="W1004" s="26"/>
      <c r="X1004" s="26"/>
      <c r="Y1004" s="26"/>
      <c r="Z1004" s="26"/>
      <c r="AA1004" s="26"/>
      <c r="AB1004" s="24"/>
      <c r="AC1004" s="26"/>
      <c r="AD1004" s="15" t="str">
        <f t="shared" si="90"/>
        <v/>
      </c>
      <c r="AE1004" s="16" t="str">
        <f t="shared" si="91"/>
        <v/>
      </c>
      <c r="AF1004" s="15" t="str">
        <f t="shared" si="92"/>
        <v/>
      </c>
      <c r="AG1004" s="15">
        <f t="shared" si="93"/>
        <v>0</v>
      </c>
      <c r="AH1004" s="15">
        <f t="shared" si="94"/>
        <v>0</v>
      </c>
      <c r="AI1004" s="15" t="str">
        <f t="shared" si="95"/>
        <v/>
      </c>
      <c r="AJ1004" s="15" t="str">
        <f>IF(AI1004="","",IF(COUNTIFS($AI$9:AI1004,AI1004)=1,1,0))</f>
        <v/>
      </c>
      <c r="AK1004" s="15" t="str">
        <f ca="1">IF(COUNTA(A1004:AC1004)=0,"",IF(OR(NOT(ISNUMBER(C1004)),C1004&lt;1),"Missing / invalid date",IF(A1004="","Missing case ID",IF(COUNTIFS($A$9:$A$1008,A1004)&gt;1,"Duplicate case ID",IF(C1004&gt;TODAY(),"Future incident date",IF(OR(E1004="",F1004="",G1004="",H1004="",I1004="",J1004=""),"Complete required fields",IF(OR(AND(E1004&lt;&gt;"",COUNTIFS(Setup!$F$13:$F$212,E1004)=0),AND(F1004&lt;&gt;"",COUNTIFS(Setup!$G$13:$G$212,F1004)=0),AND(G1004&lt;&gt;"",COUNTIFS(Setup!$H$13:$H$212,G1004)=0),AND(H1004&lt;&gt;"",COUNTIFS(Setup!$I$13:$I$212,H1004)=0),AND(I1004&lt;&gt;"",COUNTIFS(Setup!$J$13:$J$212,I1004)=0),AND(J1004&lt;&gt;"",COUNTIFS(Setup!$K$13:$K$212,J1004)=0),AND(K1004&lt;&gt;"",COUNTIFS(Setup!$L$13:$L$212,K1004)=0),AND(L1004&lt;&gt;"",COUNTIFS(Setup!$M$13:$M$212,L1004)=0),AND(M1004&lt;&gt;"",COUNTIFS(Setup!$N$13:$N$212,M1004)=0),AND(N1004&lt;&gt;"",COUNTIFS(Setup!$O$13:$O$212,N1004)=0),AND(O1004&lt;&gt;"",COUNTIFS(Setup!$P$13:$P$212,O1004)=0),AND(P1004&lt;&gt;"",COUNTIFS(Setup!$Q$13:$Q$212,P1004)=0),AND(V1004&lt;&gt;"",COUNTIFS(Setup!$R$13:$R$212,V1004)=0),AND(W1004&lt;&gt;"",COUNTIFS(Setup!$R$13:$R$212,W1004)=0),AND(X1004&lt;&gt;"",COUNTIFS(Setup!$S$13:$S$212,X1004)=0),AND(Y1004&lt;&gt;"",COUNTIFS(Setup!$S$13:$S$212,Y1004)=0),AND(Z1004&lt;&gt;"",COUNTIFS(Setup!$T$13:$T$212,Z1004)=0)),"Use listed categories",IF(J1004="Pending","Confirm work-relatedness",IF(COUNTIFS($AI$9:$AI$1008,AI1004,$C$9:$C$1008,"&lt;&gt;"&amp;C1004)&gt;0,"Event dates disagree",IF(OR(AND(Q1004&lt;&gt;"",OR(NOT(ISNUMBER(Q1004)),Q1004&lt;0)),AND(R1004&lt;&gt;"",OR(NOT(ISNUMBER(R1004)),R1004&lt;0)),AND(S1004&lt;&gt;"",OR(NOT(ISNUMBER(S1004)),S1004&lt;0))),"Check days / cost",IF(AND(I1004="Lost time",OR(NOT(ISNUMBER(Q1004)),Q1004&lt;1)),"Enter lost days",IF(AND(I1004="Restricted / modified work",OR(NOT(ISNUMBER(R1004)),R1004&lt;1)),"Enter restricted days",IF(AND(Z1004="Closed",NOT(ISNUMBER(AB1004))),"Enter closure date",IF(AND(ISNUMBER(AB1004),OR(AB1004&lt;C1004,AB1004&gt;TODAY())),"Check closure date","Ready"))))))))))))))</f>
        <v/>
      </c>
    </row>
    <row r="1005" spans="1:37" ht="24.95" customHeight="1">
      <c r="A1005" s="17"/>
      <c r="B1005" s="17"/>
      <c r="C1005" s="18"/>
      <c r="D1005" s="19"/>
      <c r="E1005" s="20"/>
      <c r="F1005" s="20"/>
      <c r="G1005" s="20"/>
      <c r="H1005" s="20"/>
      <c r="I1005" s="20"/>
      <c r="J1005" s="20"/>
      <c r="K1005" s="20"/>
      <c r="L1005" s="20"/>
      <c r="M1005" s="20"/>
      <c r="N1005" s="20"/>
      <c r="O1005" s="20"/>
      <c r="P1005" s="20"/>
      <c r="Q1005" s="21"/>
      <c r="R1005" s="21"/>
      <c r="S1005" s="22"/>
      <c r="T1005" s="20"/>
      <c r="U1005" s="20"/>
      <c r="V1005" s="20"/>
      <c r="W1005" s="20"/>
      <c r="X1005" s="20"/>
      <c r="Y1005" s="20"/>
      <c r="Z1005" s="20"/>
      <c r="AA1005" s="20"/>
      <c r="AB1005" s="18"/>
      <c r="AC1005" s="20"/>
      <c r="AD1005" s="15" t="str">
        <f t="shared" si="90"/>
        <v/>
      </c>
      <c r="AE1005" s="16" t="str">
        <f t="shared" si="91"/>
        <v/>
      </c>
      <c r="AF1005" s="15" t="str">
        <f t="shared" si="92"/>
        <v/>
      </c>
      <c r="AG1005" s="15">
        <f t="shared" si="93"/>
        <v>0</v>
      </c>
      <c r="AH1005" s="15">
        <f t="shared" si="94"/>
        <v>0</v>
      </c>
      <c r="AI1005" s="15" t="str">
        <f t="shared" si="95"/>
        <v/>
      </c>
      <c r="AJ1005" s="15" t="str">
        <f>IF(AI1005="","",IF(COUNTIFS($AI$9:AI1005,AI1005)=1,1,0))</f>
        <v/>
      </c>
      <c r="AK1005" s="15" t="str">
        <f ca="1">IF(COUNTA(A1005:AC1005)=0,"",IF(OR(NOT(ISNUMBER(C1005)),C1005&lt;1),"Missing / invalid date",IF(A1005="","Missing case ID",IF(COUNTIFS($A$9:$A$1008,A1005)&gt;1,"Duplicate case ID",IF(C1005&gt;TODAY(),"Future incident date",IF(OR(E1005="",F1005="",G1005="",H1005="",I1005="",J1005=""),"Complete required fields",IF(OR(AND(E1005&lt;&gt;"",COUNTIFS(Setup!$F$13:$F$212,E1005)=0),AND(F1005&lt;&gt;"",COUNTIFS(Setup!$G$13:$G$212,F1005)=0),AND(G1005&lt;&gt;"",COUNTIFS(Setup!$H$13:$H$212,G1005)=0),AND(H1005&lt;&gt;"",COUNTIFS(Setup!$I$13:$I$212,H1005)=0),AND(I1005&lt;&gt;"",COUNTIFS(Setup!$J$13:$J$212,I1005)=0),AND(J1005&lt;&gt;"",COUNTIFS(Setup!$K$13:$K$212,J1005)=0),AND(K1005&lt;&gt;"",COUNTIFS(Setup!$L$13:$L$212,K1005)=0),AND(L1005&lt;&gt;"",COUNTIFS(Setup!$M$13:$M$212,L1005)=0),AND(M1005&lt;&gt;"",COUNTIFS(Setup!$N$13:$N$212,M1005)=0),AND(N1005&lt;&gt;"",COUNTIFS(Setup!$O$13:$O$212,N1005)=0),AND(O1005&lt;&gt;"",COUNTIFS(Setup!$P$13:$P$212,O1005)=0),AND(P1005&lt;&gt;"",COUNTIFS(Setup!$Q$13:$Q$212,P1005)=0),AND(V1005&lt;&gt;"",COUNTIFS(Setup!$R$13:$R$212,V1005)=0),AND(W1005&lt;&gt;"",COUNTIFS(Setup!$R$13:$R$212,W1005)=0),AND(X1005&lt;&gt;"",COUNTIFS(Setup!$S$13:$S$212,X1005)=0),AND(Y1005&lt;&gt;"",COUNTIFS(Setup!$S$13:$S$212,Y1005)=0),AND(Z1005&lt;&gt;"",COUNTIFS(Setup!$T$13:$T$212,Z1005)=0)),"Use listed categories",IF(J1005="Pending","Confirm work-relatedness",IF(COUNTIFS($AI$9:$AI$1008,AI1005,$C$9:$C$1008,"&lt;&gt;"&amp;C1005)&gt;0,"Event dates disagree",IF(OR(AND(Q1005&lt;&gt;"",OR(NOT(ISNUMBER(Q1005)),Q1005&lt;0)),AND(R1005&lt;&gt;"",OR(NOT(ISNUMBER(R1005)),R1005&lt;0)),AND(S1005&lt;&gt;"",OR(NOT(ISNUMBER(S1005)),S1005&lt;0))),"Check days / cost",IF(AND(I1005="Lost time",OR(NOT(ISNUMBER(Q1005)),Q1005&lt;1)),"Enter lost days",IF(AND(I1005="Restricted / modified work",OR(NOT(ISNUMBER(R1005)),R1005&lt;1)),"Enter restricted days",IF(AND(Z1005="Closed",NOT(ISNUMBER(AB1005))),"Enter closure date",IF(AND(ISNUMBER(AB1005),OR(AB1005&lt;C1005,AB1005&gt;TODAY())),"Check closure date","Ready"))))))))))))))</f>
        <v/>
      </c>
    </row>
    <row r="1006" spans="1:37" ht="24.95" customHeight="1">
      <c r="A1006" s="23"/>
      <c r="B1006" s="23"/>
      <c r="C1006" s="24"/>
      <c r="D1006" s="25"/>
      <c r="E1006" s="26"/>
      <c r="F1006" s="26"/>
      <c r="G1006" s="26"/>
      <c r="H1006" s="26"/>
      <c r="I1006" s="26"/>
      <c r="J1006" s="26"/>
      <c r="K1006" s="26"/>
      <c r="L1006" s="26"/>
      <c r="M1006" s="26"/>
      <c r="N1006" s="26"/>
      <c r="O1006" s="26"/>
      <c r="P1006" s="26"/>
      <c r="Q1006" s="27"/>
      <c r="R1006" s="27"/>
      <c r="S1006" s="28"/>
      <c r="T1006" s="26"/>
      <c r="U1006" s="26"/>
      <c r="V1006" s="26"/>
      <c r="W1006" s="26"/>
      <c r="X1006" s="26"/>
      <c r="Y1006" s="26"/>
      <c r="Z1006" s="26"/>
      <c r="AA1006" s="26"/>
      <c r="AB1006" s="24"/>
      <c r="AC1006" s="26"/>
      <c r="AD1006" s="15" t="str">
        <f t="shared" si="90"/>
        <v/>
      </c>
      <c r="AE1006" s="16" t="str">
        <f t="shared" si="91"/>
        <v/>
      </c>
      <c r="AF1006" s="15" t="str">
        <f t="shared" si="92"/>
        <v/>
      </c>
      <c r="AG1006" s="15">
        <f t="shared" si="93"/>
        <v>0</v>
      </c>
      <c r="AH1006" s="15">
        <f t="shared" si="94"/>
        <v>0</v>
      </c>
      <c r="AI1006" s="15" t="str">
        <f t="shared" si="95"/>
        <v/>
      </c>
      <c r="AJ1006" s="15" t="str">
        <f>IF(AI1006="","",IF(COUNTIFS($AI$9:AI1006,AI1006)=1,1,0))</f>
        <v/>
      </c>
      <c r="AK1006" s="15" t="str">
        <f ca="1">IF(COUNTA(A1006:AC1006)=0,"",IF(OR(NOT(ISNUMBER(C1006)),C1006&lt;1),"Missing / invalid date",IF(A1006="","Missing case ID",IF(COUNTIFS($A$9:$A$1008,A1006)&gt;1,"Duplicate case ID",IF(C1006&gt;TODAY(),"Future incident date",IF(OR(E1006="",F1006="",G1006="",H1006="",I1006="",J1006=""),"Complete required fields",IF(OR(AND(E1006&lt;&gt;"",COUNTIFS(Setup!$F$13:$F$212,E1006)=0),AND(F1006&lt;&gt;"",COUNTIFS(Setup!$G$13:$G$212,F1006)=0),AND(G1006&lt;&gt;"",COUNTIFS(Setup!$H$13:$H$212,G1006)=0),AND(H1006&lt;&gt;"",COUNTIFS(Setup!$I$13:$I$212,H1006)=0),AND(I1006&lt;&gt;"",COUNTIFS(Setup!$J$13:$J$212,I1006)=0),AND(J1006&lt;&gt;"",COUNTIFS(Setup!$K$13:$K$212,J1006)=0),AND(K1006&lt;&gt;"",COUNTIFS(Setup!$L$13:$L$212,K1006)=0),AND(L1006&lt;&gt;"",COUNTIFS(Setup!$M$13:$M$212,L1006)=0),AND(M1006&lt;&gt;"",COUNTIFS(Setup!$N$13:$N$212,M1006)=0),AND(N1006&lt;&gt;"",COUNTIFS(Setup!$O$13:$O$212,N1006)=0),AND(O1006&lt;&gt;"",COUNTIFS(Setup!$P$13:$P$212,O1006)=0),AND(P1006&lt;&gt;"",COUNTIFS(Setup!$Q$13:$Q$212,P1006)=0),AND(V1006&lt;&gt;"",COUNTIFS(Setup!$R$13:$R$212,V1006)=0),AND(W1006&lt;&gt;"",COUNTIFS(Setup!$R$13:$R$212,W1006)=0),AND(X1006&lt;&gt;"",COUNTIFS(Setup!$S$13:$S$212,X1006)=0),AND(Y1006&lt;&gt;"",COUNTIFS(Setup!$S$13:$S$212,Y1006)=0),AND(Z1006&lt;&gt;"",COUNTIFS(Setup!$T$13:$T$212,Z1006)=0)),"Use listed categories",IF(J1006="Pending","Confirm work-relatedness",IF(COUNTIFS($AI$9:$AI$1008,AI1006,$C$9:$C$1008,"&lt;&gt;"&amp;C1006)&gt;0,"Event dates disagree",IF(OR(AND(Q1006&lt;&gt;"",OR(NOT(ISNUMBER(Q1006)),Q1006&lt;0)),AND(R1006&lt;&gt;"",OR(NOT(ISNUMBER(R1006)),R1006&lt;0)),AND(S1006&lt;&gt;"",OR(NOT(ISNUMBER(S1006)),S1006&lt;0))),"Check days / cost",IF(AND(I1006="Lost time",OR(NOT(ISNUMBER(Q1006)),Q1006&lt;1)),"Enter lost days",IF(AND(I1006="Restricted / modified work",OR(NOT(ISNUMBER(R1006)),R1006&lt;1)),"Enter restricted days",IF(AND(Z1006="Closed",NOT(ISNUMBER(AB1006))),"Enter closure date",IF(AND(ISNUMBER(AB1006),OR(AB1006&lt;C1006,AB1006&gt;TODAY())),"Check closure date","Ready"))))))))))))))</f>
        <v/>
      </c>
    </row>
    <row r="1007" spans="1:37" ht="24.95" customHeight="1">
      <c r="A1007" s="17"/>
      <c r="B1007" s="17"/>
      <c r="C1007" s="18"/>
      <c r="D1007" s="19"/>
      <c r="E1007" s="20"/>
      <c r="F1007" s="20"/>
      <c r="G1007" s="20"/>
      <c r="H1007" s="20"/>
      <c r="I1007" s="20"/>
      <c r="J1007" s="20"/>
      <c r="K1007" s="20"/>
      <c r="L1007" s="20"/>
      <c r="M1007" s="20"/>
      <c r="N1007" s="20"/>
      <c r="O1007" s="20"/>
      <c r="P1007" s="20"/>
      <c r="Q1007" s="21"/>
      <c r="R1007" s="21"/>
      <c r="S1007" s="22"/>
      <c r="T1007" s="20"/>
      <c r="U1007" s="20"/>
      <c r="V1007" s="20"/>
      <c r="W1007" s="20"/>
      <c r="X1007" s="20"/>
      <c r="Y1007" s="20"/>
      <c r="Z1007" s="20"/>
      <c r="AA1007" s="20"/>
      <c r="AB1007" s="18"/>
      <c r="AC1007" s="20"/>
      <c r="AD1007" s="15" t="str">
        <f t="shared" si="90"/>
        <v/>
      </c>
      <c r="AE1007" s="16" t="str">
        <f t="shared" si="91"/>
        <v/>
      </c>
      <c r="AF1007" s="15" t="str">
        <f t="shared" si="92"/>
        <v/>
      </c>
      <c r="AG1007" s="15">
        <f t="shared" si="93"/>
        <v>0</v>
      </c>
      <c r="AH1007" s="15">
        <f t="shared" si="94"/>
        <v>0</v>
      </c>
      <c r="AI1007" s="15" t="str">
        <f t="shared" si="95"/>
        <v/>
      </c>
      <c r="AJ1007" s="15" t="str">
        <f>IF(AI1007="","",IF(COUNTIFS($AI$9:AI1007,AI1007)=1,1,0))</f>
        <v/>
      </c>
      <c r="AK1007" s="15" t="str">
        <f ca="1">IF(COUNTA(A1007:AC1007)=0,"",IF(OR(NOT(ISNUMBER(C1007)),C1007&lt;1),"Missing / invalid date",IF(A1007="","Missing case ID",IF(COUNTIFS($A$9:$A$1008,A1007)&gt;1,"Duplicate case ID",IF(C1007&gt;TODAY(),"Future incident date",IF(OR(E1007="",F1007="",G1007="",H1007="",I1007="",J1007=""),"Complete required fields",IF(OR(AND(E1007&lt;&gt;"",COUNTIFS(Setup!$F$13:$F$212,E1007)=0),AND(F1007&lt;&gt;"",COUNTIFS(Setup!$G$13:$G$212,F1007)=0),AND(G1007&lt;&gt;"",COUNTIFS(Setup!$H$13:$H$212,G1007)=0),AND(H1007&lt;&gt;"",COUNTIFS(Setup!$I$13:$I$212,H1007)=0),AND(I1007&lt;&gt;"",COUNTIFS(Setup!$J$13:$J$212,I1007)=0),AND(J1007&lt;&gt;"",COUNTIFS(Setup!$K$13:$K$212,J1007)=0),AND(K1007&lt;&gt;"",COUNTIFS(Setup!$L$13:$L$212,K1007)=0),AND(L1007&lt;&gt;"",COUNTIFS(Setup!$M$13:$M$212,L1007)=0),AND(M1007&lt;&gt;"",COUNTIFS(Setup!$N$13:$N$212,M1007)=0),AND(N1007&lt;&gt;"",COUNTIFS(Setup!$O$13:$O$212,N1007)=0),AND(O1007&lt;&gt;"",COUNTIFS(Setup!$P$13:$P$212,O1007)=0),AND(P1007&lt;&gt;"",COUNTIFS(Setup!$Q$13:$Q$212,P1007)=0),AND(V1007&lt;&gt;"",COUNTIFS(Setup!$R$13:$R$212,V1007)=0),AND(W1007&lt;&gt;"",COUNTIFS(Setup!$R$13:$R$212,W1007)=0),AND(X1007&lt;&gt;"",COUNTIFS(Setup!$S$13:$S$212,X1007)=0),AND(Y1007&lt;&gt;"",COUNTIFS(Setup!$S$13:$S$212,Y1007)=0),AND(Z1007&lt;&gt;"",COUNTIFS(Setup!$T$13:$T$212,Z1007)=0)),"Use listed categories",IF(J1007="Pending","Confirm work-relatedness",IF(COUNTIFS($AI$9:$AI$1008,AI1007,$C$9:$C$1008,"&lt;&gt;"&amp;C1007)&gt;0,"Event dates disagree",IF(OR(AND(Q1007&lt;&gt;"",OR(NOT(ISNUMBER(Q1007)),Q1007&lt;0)),AND(R1007&lt;&gt;"",OR(NOT(ISNUMBER(R1007)),R1007&lt;0)),AND(S1007&lt;&gt;"",OR(NOT(ISNUMBER(S1007)),S1007&lt;0))),"Check days / cost",IF(AND(I1007="Lost time",OR(NOT(ISNUMBER(Q1007)),Q1007&lt;1)),"Enter lost days",IF(AND(I1007="Restricted / modified work",OR(NOT(ISNUMBER(R1007)),R1007&lt;1)),"Enter restricted days",IF(AND(Z1007="Closed",NOT(ISNUMBER(AB1007))),"Enter closure date",IF(AND(ISNUMBER(AB1007),OR(AB1007&lt;C1007,AB1007&gt;TODAY())),"Check closure date","Ready"))))))))))))))</f>
        <v/>
      </c>
    </row>
    <row r="1008" spans="1:37" ht="24.95" customHeight="1">
      <c r="A1008" s="23"/>
      <c r="B1008" s="23"/>
      <c r="C1008" s="24"/>
      <c r="D1008" s="25"/>
      <c r="E1008" s="26"/>
      <c r="F1008" s="26"/>
      <c r="G1008" s="26"/>
      <c r="H1008" s="26"/>
      <c r="I1008" s="26"/>
      <c r="J1008" s="26"/>
      <c r="K1008" s="26"/>
      <c r="L1008" s="26"/>
      <c r="M1008" s="26"/>
      <c r="N1008" s="26"/>
      <c r="O1008" s="26"/>
      <c r="P1008" s="26"/>
      <c r="Q1008" s="27"/>
      <c r="R1008" s="27"/>
      <c r="S1008" s="28"/>
      <c r="T1008" s="26"/>
      <c r="U1008" s="26"/>
      <c r="V1008" s="26"/>
      <c r="W1008" s="26"/>
      <c r="X1008" s="26"/>
      <c r="Y1008" s="26"/>
      <c r="Z1008" s="26"/>
      <c r="AA1008" s="26"/>
      <c r="AB1008" s="24"/>
      <c r="AC1008" s="26"/>
      <c r="AD1008" s="15" t="str">
        <f t="shared" si="90"/>
        <v/>
      </c>
      <c r="AE1008" s="16" t="str">
        <f t="shared" si="91"/>
        <v/>
      </c>
      <c r="AF1008" s="15" t="str">
        <f t="shared" si="92"/>
        <v/>
      </c>
      <c r="AG1008" s="15">
        <f t="shared" si="93"/>
        <v>0</v>
      </c>
      <c r="AH1008" s="15">
        <f t="shared" si="94"/>
        <v>0</v>
      </c>
      <c r="AI1008" s="15" t="str">
        <f t="shared" si="95"/>
        <v/>
      </c>
      <c r="AJ1008" s="15" t="str">
        <f>IF(AI1008="","",IF(COUNTIFS($AI$9:AI1008,AI1008)=1,1,0))</f>
        <v/>
      </c>
      <c r="AK1008" s="15" t="str">
        <f ca="1">IF(COUNTA(A1008:AC1008)=0,"",IF(OR(NOT(ISNUMBER(C1008)),C1008&lt;1),"Missing / invalid date",IF(A1008="","Missing case ID",IF(COUNTIFS($A$9:$A$1008,A1008)&gt;1,"Duplicate case ID",IF(C1008&gt;TODAY(),"Future incident date",IF(OR(E1008="",F1008="",G1008="",H1008="",I1008="",J1008=""),"Complete required fields",IF(OR(AND(E1008&lt;&gt;"",COUNTIFS(Setup!$F$13:$F$212,E1008)=0),AND(F1008&lt;&gt;"",COUNTIFS(Setup!$G$13:$G$212,F1008)=0),AND(G1008&lt;&gt;"",COUNTIFS(Setup!$H$13:$H$212,G1008)=0),AND(H1008&lt;&gt;"",COUNTIFS(Setup!$I$13:$I$212,H1008)=0),AND(I1008&lt;&gt;"",COUNTIFS(Setup!$J$13:$J$212,I1008)=0),AND(J1008&lt;&gt;"",COUNTIFS(Setup!$K$13:$K$212,J1008)=0),AND(K1008&lt;&gt;"",COUNTIFS(Setup!$L$13:$L$212,K1008)=0),AND(L1008&lt;&gt;"",COUNTIFS(Setup!$M$13:$M$212,L1008)=0),AND(M1008&lt;&gt;"",COUNTIFS(Setup!$N$13:$N$212,M1008)=0),AND(N1008&lt;&gt;"",COUNTIFS(Setup!$O$13:$O$212,N1008)=0),AND(O1008&lt;&gt;"",COUNTIFS(Setup!$P$13:$P$212,O1008)=0),AND(P1008&lt;&gt;"",COUNTIFS(Setup!$Q$13:$Q$212,P1008)=0),AND(V1008&lt;&gt;"",COUNTIFS(Setup!$R$13:$R$212,V1008)=0),AND(W1008&lt;&gt;"",COUNTIFS(Setup!$R$13:$R$212,W1008)=0),AND(X1008&lt;&gt;"",COUNTIFS(Setup!$S$13:$S$212,X1008)=0),AND(Y1008&lt;&gt;"",COUNTIFS(Setup!$S$13:$S$212,Y1008)=0),AND(Z1008&lt;&gt;"",COUNTIFS(Setup!$T$13:$T$212,Z1008)=0)),"Use listed categories",IF(J1008="Pending","Confirm work-relatedness",IF(COUNTIFS($AI$9:$AI$1008,AI1008,$C$9:$C$1008,"&lt;&gt;"&amp;C1008)&gt;0,"Event dates disagree",IF(OR(AND(Q1008&lt;&gt;"",OR(NOT(ISNUMBER(Q1008)),Q1008&lt;0)),AND(R1008&lt;&gt;"",OR(NOT(ISNUMBER(R1008)),R1008&lt;0)),AND(S1008&lt;&gt;"",OR(NOT(ISNUMBER(S1008)),S1008&lt;0))),"Check days / cost",IF(AND(I1008="Lost time",OR(NOT(ISNUMBER(Q1008)),Q1008&lt;1)),"Enter lost days",IF(AND(I1008="Restricted / modified work",OR(NOT(ISNUMBER(R1008)),R1008&lt;1)),"Enter restricted days",IF(AND(Z1008="Closed",NOT(ISNUMBER(AB1008))),"Enter closure date",IF(AND(ISNUMBER(AB1008),OR(AB1008&lt;C1008,AB1008&gt;TODAY())),"Check closure date","Ready"))))))))))))))</f>
        <v/>
      </c>
    </row>
  </sheetData>
  <sheetProtection algorithmName="SHA-512" hashValue="hD7bFMDpKM76PWmxHsX4xf/QLhs8fauuafbCvyx6p7UM2bIiQGvgDtMpVnvZk1BVnZZz0gtBjj1OdiK+uIPQZg==" saltValue="4O50fc+AiKFV6pPNF/EVJA==" spinCount="100000" sheet="1" objects="1" scenarios="1" sort="0" autoFilter="0"/>
  <mergeCells count="7">
    <mergeCell ref="Q6:AC6"/>
    <mergeCell ref="AD6:AK6"/>
    <mergeCell ref="A2:H3"/>
    <mergeCell ref="A4:L4"/>
    <mergeCell ref="M2:O2"/>
    <mergeCell ref="A6:G6"/>
    <mergeCell ref="H6:P6"/>
  </mergeCells>
  <conditionalFormatting sqref="M9:M1008">
    <cfRule type="expression" dxfId="9" priority="2">
      <formula>OR(LEFT(M9,1)="4",LEFT(M9,1)="5")</formula>
    </cfRule>
  </conditionalFormatting>
  <conditionalFormatting sqref="AK9:AK1008">
    <cfRule type="expression" dxfId="8" priority="1">
      <formula>AND(AK9&lt;&gt;"",AK9&lt;&gt;"Ready")</formula>
    </cfRule>
  </conditionalFormatting>
  <dataValidations count="17">
    <dataValidation type="date" showErrorMessage="1" errorTitle="Enter a date" error="Enter a valid date as YYYY-MM-DD." sqref="C9:C1008 AB9:AB1008" xr:uid="{00000000-0002-0000-0300-000000000000}">
      <formula1>1</formula1>
      <formula2>2958465</formula2>
    </dataValidation>
    <dataValidation type="decimal" showErrorMessage="1" errorTitle="Enter a number" error="Enter zero or a positive number." sqref="Q9:S1008" xr:uid="{00000000-0002-0000-0300-000002000000}">
      <formula1>0</formula1>
      <formula2>1000000000000</formula2>
    </dataValidation>
    <dataValidation type="list" allowBlank="1" showInputMessage="1" showErrorMessage="1" errorTitle="Choose a listed value" error="Choose a value from the dropdown. Update the editable Setup list first if required." sqref="E9:E1008" xr:uid="{76D029CD-708C-4E12-9D3D-6B247104F0CA}">
      <formula1>List_F</formula1>
    </dataValidation>
    <dataValidation type="list" allowBlank="1" showInputMessage="1" showErrorMessage="1" errorTitle="Choose a listed value" error="Choose a value from the dropdown. Update the editable Setup list first if required." sqref="F9:F1008" xr:uid="{C95BDD35-C277-4C0B-9416-478E2C174586}">
      <formula1>List_G</formula1>
    </dataValidation>
    <dataValidation type="list" allowBlank="1" showInputMessage="1" showErrorMessage="1" errorTitle="Choose a listed value" error="Choose a value from the dropdown. Update the editable Setup list first if required." sqref="G9:G1008" xr:uid="{251EBF76-7BBA-4D4F-A82D-8143C3EFF670}">
      <formula1>List_H</formula1>
    </dataValidation>
    <dataValidation type="list" allowBlank="1" showInputMessage="1" showErrorMessage="1" errorTitle="Choose a listed value" error="Choose a value from the dropdown. Update the editable Setup list first if required." sqref="H9:H1008" xr:uid="{E09AABB3-CCCD-4B23-AB4E-C995A85C0263}">
      <formula1>List_I</formula1>
    </dataValidation>
    <dataValidation type="list" allowBlank="1" showInputMessage="1" showErrorMessage="1" errorTitle="Choose a listed value" error="Choose a value from the dropdown. Update the editable Setup list first if required." sqref="I9:I1008" xr:uid="{9026E54F-5D6C-423B-9DB9-F6CC9FA5C98D}">
      <formula1>List_J</formula1>
    </dataValidation>
    <dataValidation type="list" allowBlank="1" showInputMessage="1" showErrorMessage="1" errorTitle="Choose a listed value" error="Choose a value from the dropdown. Update the editable Setup list first if required." sqref="J9:J1008" xr:uid="{3E3A6692-ACD7-41C0-8DF9-544679175750}">
      <formula1>List_K</formula1>
    </dataValidation>
    <dataValidation type="list" allowBlank="1" showInputMessage="1" showErrorMessage="1" errorTitle="Choose a listed value" error="Choose a value from the dropdown. Update the editable Setup list first if required." sqref="K9:K1008" xr:uid="{7033DE85-84F4-4DB6-82CB-A8C9F9D19B92}">
      <formula1>List_L</formula1>
    </dataValidation>
    <dataValidation type="list" allowBlank="1" showInputMessage="1" showErrorMessage="1" errorTitle="Choose a listed value" error="Choose a value from the dropdown. Update the editable Setup list first if required." sqref="L9:L1008" xr:uid="{47D12B00-1657-4F32-A572-ABF3EE3BBFBF}">
      <formula1>List_M</formula1>
    </dataValidation>
    <dataValidation type="list" allowBlank="1" showInputMessage="1" showErrorMessage="1" errorTitle="Choose a listed value" error="Choose a value from the dropdown. Update the editable Setup list first if required." sqref="M9:M1008" xr:uid="{4669A37A-7323-42A1-A870-BC6C25A10C41}">
      <formula1>List_N</formula1>
    </dataValidation>
    <dataValidation type="list" allowBlank="1" showInputMessage="1" showErrorMessage="1" errorTitle="Choose a listed value" error="Choose a value from the dropdown. Update the editable Setup list first if required." sqref="N9:N1008" xr:uid="{6D48A01E-6431-43DA-9DD1-3C6535EBC3FF}">
      <formula1>List_O</formula1>
    </dataValidation>
    <dataValidation type="list" allowBlank="1" showInputMessage="1" showErrorMessage="1" errorTitle="Choose a listed value" error="Choose a value from the dropdown. Update the editable Setup list first if required." sqref="O9:O1008" xr:uid="{721F7018-4B25-4752-86E8-32197F16B620}">
      <formula1>List_P</formula1>
    </dataValidation>
    <dataValidation type="list" allowBlank="1" showInputMessage="1" showErrorMessage="1" errorTitle="Choose a listed value" error="Choose a value from the dropdown. Update the editable Setup list first if required." sqref="P9:P1008" xr:uid="{6969B723-CFD8-43A0-8E37-1BE9CC1E74E9}">
      <formula1>List_Q</formula1>
    </dataValidation>
    <dataValidation type="list" allowBlank="1" showInputMessage="1" showErrorMessage="1" errorTitle="Choose a listed value" error="Choose a value from the dropdown. Update the editable Setup list first if required." sqref="V9:W1008" xr:uid="{7A73985B-1614-462B-B6E0-5A84C1B4197B}">
      <formula1>List_R</formula1>
    </dataValidation>
    <dataValidation type="list" allowBlank="1" showInputMessage="1" showErrorMessage="1" errorTitle="Choose a listed value" error="Choose a value from the dropdown. Update the editable Setup list first if required." sqref="X9:Y1008" xr:uid="{976B2C0A-CDAC-4E74-BAFF-6425DD32CA31}">
      <formula1>List_S</formula1>
    </dataValidation>
    <dataValidation type="list" allowBlank="1" showInputMessage="1" showErrorMessage="1" errorTitle="Choose a listed value" error="Choose a value from the dropdown. Update the editable Setup list first if required." sqref="Z9:Z1008" xr:uid="{2DA94F12-E2C3-4176-9F78-1F878E434953}">
      <formula1>List_T</formula1>
    </dataValidation>
  </dataValidations>
  <pageMargins left="0.27777777777777779" right="0.27777777777777779" top="0.75" bottom="0.75" header="0.3" footer="0.3"/>
  <pageSetup scale="13" fitToHeight="0" orientation="landscape" horizontalDpi="0" verticalDpi="0" r:id="rId1"/>
  <headerFooter>
    <oddFooter>&amp;CPrepared by 100% Safety Inc.&amp;RPage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9EEE8"/>
    <pageSetUpPr fitToPage="1"/>
  </sheetPr>
  <dimension ref="A1:H128"/>
  <sheetViews>
    <sheetView showGridLines="0" zoomScale="85" zoomScaleNormal="85" workbookViewId="0">
      <pane ySplit="8" topLeftCell="A9" activePane="bottomLeft" state="frozen"/>
      <selection pane="bottomLeft"/>
    </sheetView>
  </sheetViews>
  <sheetFormatPr defaultRowHeight="14.25"/>
  <cols>
    <col min="1" max="1" width="21.25" customWidth="1"/>
    <col min="2" max="3" width="20" customWidth="1"/>
    <col min="4" max="5" width="22.5" customWidth="1"/>
    <col min="6" max="6" width="21.25" customWidth="1"/>
    <col min="7" max="7" width="51.25" customWidth="1"/>
    <col min="8" max="8" width="30" customWidth="1"/>
  </cols>
  <sheetData>
    <row r="1" spans="1:8" ht="24.95" customHeight="1">
      <c r="A1" s="1"/>
      <c r="B1" s="1"/>
      <c r="C1" s="1"/>
      <c r="D1" s="1"/>
      <c r="E1" s="1"/>
      <c r="F1" s="1"/>
      <c r="G1" s="1"/>
      <c r="H1" s="1"/>
    </row>
    <row r="2" spans="1:8" ht="24.95" customHeight="1">
      <c r="A2" s="62" t="s">
        <v>12</v>
      </c>
      <c r="B2" s="62" t="s">
        <v>12</v>
      </c>
      <c r="C2" s="62" t="s">
        <v>12</v>
      </c>
      <c r="D2" s="62" t="s">
        <v>12</v>
      </c>
      <c r="E2" s="62" t="s">
        <v>12</v>
      </c>
      <c r="F2" s="62" t="s">
        <v>12</v>
      </c>
      <c r="G2" s="62" t="s">
        <v>12</v>
      </c>
      <c r="H2" s="62" t="s">
        <v>12</v>
      </c>
    </row>
    <row r="3" spans="1:8" ht="24.95" customHeight="1">
      <c r="A3" s="62" t="s">
        <v>12</v>
      </c>
      <c r="B3" s="62" t="s">
        <v>12</v>
      </c>
      <c r="C3" s="62" t="s">
        <v>12</v>
      </c>
      <c r="D3" s="62" t="s">
        <v>12</v>
      </c>
      <c r="E3" s="62" t="s">
        <v>12</v>
      </c>
      <c r="F3" s="62" t="s">
        <v>12</v>
      </c>
      <c r="G3" s="62" t="s">
        <v>12</v>
      </c>
      <c r="H3" s="62" t="s">
        <v>12</v>
      </c>
    </row>
    <row r="4" spans="1:8" ht="24.95" customHeight="1">
      <c r="A4" s="36" t="s">
        <v>111</v>
      </c>
      <c r="B4" s="36" t="s">
        <v>111</v>
      </c>
      <c r="C4" s="36" t="s">
        <v>111</v>
      </c>
      <c r="D4" s="36" t="s">
        <v>111</v>
      </c>
      <c r="E4" s="36" t="s">
        <v>111</v>
      </c>
      <c r="F4" s="36" t="s">
        <v>111</v>
      </c>
      <c r="G4" s="36" t="s">
        <v>111</v>
      </c>
      <c r="H4" s="36" t="s">
        <v>111</v>
      </c>
    </row>
    <row r="5" spans="1:8" ht="24.95" customHeight="1">
      <c r="A5" s="1"/>
      <c r="B5" s="1"/>
      <c r="C5" s="1"/>
      <c r="D5" s="1"/>
      <c r="E5" s="1"/>
      <c r="F5" s="1"/>
      <c r="G5" s="1"/>
      <c r="H5" s="1"/>
    </row>
    <row r="6" spans="1:8" ht="24.95" customHeight="1">
      <c r="A6" s="1"/>
      <c r="B6" s="1"/>
      <c r="C6" s="1"/>
      <c r="D6" s="1"/>
      <c r="E6" s="1"/>
      <c r="F6" s="1"/>
      <c r="G6" s="1"/>
      <c r="H6" s="1"/>
    </row>
    <row r="7" spans="1:8" ht="24.95" customHeight="1">
      <c r="A7" s="1"/>
      <c r="B7" s="1"/>
      <c r="C7" s="1"/>
      <c r="D7" s="1"/>
      <c r="E7" s="1"/>
      <c r="F7" s="1"/>
      <c r="G7" s="1"/>
      <c r="H7" s="1"/>
    </row>
    <row r="8" spans="1:8" ht="62.1" customHeight="1">
      <c r="A8" s="5" t="s">
        <v>112</v>
      </c>
      <c r="B8" s="6" t="s">
        <v>52</v>
      </c>
      <c r="C8" s="6" t="s">
        <v>53</v>
      </c>
      <c r="D8" s="6" t="s">
        <v>113</v>
      </c>
      <c r="E8" s="6" t="s">
        <v>114</v>
      </c>
      <c r="F8" s="6" t="s">
        <v>115</v>
      </c>
      <c r="G8" s="6" t="s">
        <v>104</v>
      </c>
      <c r="H8" s="7" t="s">
        <v>110</v>
      </c>
    </row>
    <row r="9" spans="1:8" ht="24.95" customHeight="1">
      <c r="A9" s="18"/>
      <c r="B9" s="29"/>
      <c r="C9" s="29"/>
      <c r="D9" s="20"/>
      <c r="E9" s="20"/>
      <c r="F9" s="20"/>
      <c r="G9" s="20"/>
      <c r="H9" s="15" t="str">
        <f t="shared" ref="H9:H40" si="0">IF(COUNTA(A9:G9)=0,"",IF(NOT(ISNUMBER(A9)),"Enter month date",IF(DAY(A9)&lt;&gt;1,"Use first day of month",IF(COUNTIFS($A$9:$A$128,A9)&gt;1,"Duplicate month",IF(OR(NOT(ISNUMBER(B9)),NOT(ISNUMBER(C9))),"Enter both hours fields",IF(OR(B9&lt;0,C9&lt;0),"Check hours",IF(F9&lt;&gt;"Yes","Review incident register","Ready")))))))</f>
        <v/>
      </c>
    </row>
    <row r="10" spans="1:8" ht="24.95" customHeight="1">
      <c r="A10" s="24"/>
      <c r="B10" s="30"/>
      <c r="C10" s="30"/>
      <c r="D10" s="26"/>
      <c r="E10" s="26"/>
      <c r="F10" s="26"/>
      <c r="G10" s="26"/>
      <c r="H10" s="15" t="str">
        <f t="shared" si="0"/>
        <v/>
      </c>
    </row>
    <row r="11" spans="1:8" ht="24.95" customHeight="1">
      <c r="A11" s="18"/>
      <c r="B11" s="29"/>
      <c r="C11" s="29"/>
      <c r="D11" s="20"/>
      <c r="E11" s="20"/>
      <c r="F11" s="20"/>
      <c r="G11" s="20"/>
      <c r="H11" s="15" t="str">
        <f t="shared" si="0"/>
        <v/>
      </c>
    </row>
    <row r="12" spans="1:8" ht="24.95" customHeight="1">
      <c r="A12" s="24"/>
      <c r="B12" s="30"/>
      <c r="C12" s="30"/>
      <c r="D12" s="26"/>
      <c r="E12" s="26"/>
      <c r="F12" s="26"/>
      <c r="G12" s="26"/>
      <c r="H12" s="15" t="str">
        <f t="shared" si="0"/>
        <v/>
      </c>
    </row>
    <row r="13" spans="1:8" ht="24.95" customHeight="1">
      <c r="A13" s="18"/>
      <c r="B13" s="29"/>
      <c r="C13" s="29"/>
      <c r="D13" s="20"/>
      <c r="E13" s="20"/>
      <c r="F13" s="20"/>
      <c r="G13" s="20"/>
      <c r="H13" s="15" t="str">
        <f t="shared" si="0"/>
        <v/>
      </c>
    </row>
    <row r="14" spans="1:8" ht="24.95" customHeight="1">
      <c r="A14" s="24"/>
      <c r="B14" s="30"/>
      <c r="C14" s="30"/>
      <c r="D14" s="26"/>
      <c r="E14" s="26"/>
      <c r="F14" s="26"/>
      <c r="G14" s="26"/>
      <c r="H14" s="15" t="str">
        <f t="shared" si="0"/>
        <v/>
      </c>
    </row>
    <row r="15" spans="1:8" ht="24.95" customHeight="1">
      <c r="A15" s="18"/>
      <c r="B15" s="29"/>
      <c r="C15" s="29"/>
      <c r="D15" s="20"/>
      <c r="E15" s="20"/>
      <c r="F15" s="20"/>
      <c r="G15" s="20"/>
      <c r="H15" s="15" t="str">
        <f t="shared" si="0"/>
        <v/>
      </c>
    </row>
    <row r="16" spans="1:8" ht="24.95" customHeight="1">
      <c r="A16" s="24"/>
      <c r="B16" s="30"/>
      <c r="C16" s="30"/>
      <c r="D16" s="26"/>
      <c r="E16" s="26"/>
      <c r="F16" s="26"/>
      <c r="G16" s="26"/>
      <c r="H16" s="15" t="str">
        <f t="shared" si="0"/>
        <v/>
      </c>
    </row>
    <row r="17" spans="1:8" ht="24.95" customHeight="1">
      <c r="A17" s="18"/>
      <c r="B17" s="29"/>
      <c r="C17" s="29"/>
      <c r="D17" s="20"/>
      <c r="E17" s="20"/>
      <c r="F17" s="20"/>
      <c r="G17" s="20"/>
      <c r="H17" s="15" t="str">
        <f t="shared" si="0"/>
        <v/>
      </c>
    </row>
    <row r="18" spans="1:8" ht="24.95" customHeight="1">
      <c r="A18" s="24"/>
      <c r="B18" s="30"/>
      <c r="C18" s="30"/>
      <c r="D18" s="26"/>
      <c r="E18" s="26"/>
      <c r="F18" s="26"/>
      <c r="G18" s="26"/>
      <c r="H18" s="15" t="str">
        <f t="shared" si="0"/>
        <v/>
      </c>
    </row>
    <row r="19" spans="1:8" ht="24.95" customHeight="1">
      <c r="A19" s="18"/>
      <c r="B19" s="29"/>
      <c r="C19" s="29"/>
      <c r="D19" s="20"/>
      <c r="E19" s="20"/>
      <c r="F19" s="20"/>
      <c r="G19" s="20"/>
      <c r="H19" s="15" t="str">
        <f t="shared" si="0"/>
        <v/>
      </c>
    </row>
    <row r="20" spans="1:8" ht="24.95" customHeight="1">
      <c r="A20" s="24"/>
      <c r="B20" s="30"/>
      <c r="C20" s="30"/>
      <c r="D20" s="26"/>
      <c r="E20" s="26"/>
      <c r="F20" s="26"/>
      <c r="G20" s="26"/>
      <c r="H20" s="15" t="str">
        <f t="shared" si="0"/>
        <v/>
      </c>
    </row>
    <row r="21" spans="1:8" ht="24.95" customHeight="1">
      <c r="A21" s="18"/>
      <c r="B21" s="29"/>
      <c r="C21" s="29"/>
      <c r="D21" s="20"/>
      <c r="E21" s="20"/>
      <c r="F21" s="20"/>
      <c r="G21" s="20"/>
      <c r="H21" s="15" t="str">
        <f t="shared" si="0"/>
        <v/>
      </c>
    </row>
    <row r="22" spans="1:8" ht="24.95" customHeight="1">
      <c r="A22" s="24"/>
      <c r="B22" s="30"/>
      <c r="C22" s="30"/>
      <c r="D22" s="26"/>
      <c r="E22" s="26"/>
      <c r="F22" s="26"/>
      <c r="G22" s="26"/>
      <c r="H22" s="15" t="str">
        <f t="shared" si="0"/>
        <v/>
      </c>
    </row>
    <row r="23" spans="1:8" ht="24.95" customHeight="1">
      <c r="A23" s="18"/>
      <c r="B23" s="29"/>
      <c r="C23" s="29"/>
      <c r="D23" s="20"/>
      <c r="E23" s="20"/>
      <c r="F23" s="20"/>
      <c r="G23" s="20"/>
      <c r="H23" s="15" t="str">
        <f t="shared" si="0"/>
        <v/>
      </c>
    </row>
    <row r="24" spans="1:8" ht="24.95" customHeight="1">
      <c r="A24" s="24"/>
      <c r="B24" s="30"/>
      <c r="C24" s="30"/>
      <c r="D24" s="26"/>
      <c r="E24" s="26"/>
      <c r="F24" s="26"/>
      <c r="G24" s="26"/>
      <c r="H24" s="15" t="str">
        <f t="shared" si="0"/>
        <v/>
      </c>
    </row>
    <row r="25" spans="1:8" ht="24.95" customHeight="1">
      <c r="A25" s="18"/>
      <c r="B25" s="29"/>
      <c r="C25" s="29"/>
      <c r="D25" s="20"/>
      <c r="E25" s="20"/>
      <c r="F25" s="20"/>
      <c r="G25" s="20"/>
      <c r="H25" s="15" t="str">
        <f t="shared" si="0"/>
        <v/>
      </c>
    </row>
    <row r="26" spans="1:8" ht="24.95" customHeight="1">
      <c r="A26" s="24"/>
      <c r="B26" s="30"/>
      <c r="C26" s="30"/>
      <c r="D26" s="26"/>
      <c r="E26" s="26"/>
      <c r="F26" s="26"/>
      <c r="G26" s="26"/>
      <c r="H26" s="15" t="str">
        <f t="shared" si="0"/>
        <v/>
      </c>
    </row>
    <row r="27" spans="1:8" ht="24.95" customHeight="1">
      <c r="A27" s="18"/>
      <c r="B27" s="29"/>
      <c r="C27" s="29"/>
      <c r="D27" s="20"/>
      <c r="E27" s="20"/>
      <c r="F27" s="20"/>
      <c r="G27" s="20"/>
      <c r="H27" s="15" t="str">
        <f t="shared" si="0"/>
        <v/>
      </c>
    </row>
    <row r="28" spans="1:8" ht="24.95" customHeight="1">
      <c r="A28" s="24"/>
      <c r="B28" s="30"/>
      <c r="C28" s="30"/>
      <c r="D28" s="26"/>
      <c r="E28" s="26"/>
      <c r="F28" s="26"/>
      <c r="G28" s="26"/>
      <c r="H28" s="15" t="str">
        <f t="shared" si="0"/>
        <v/>
      </c>
    </row>
    <row r="29" spans="1:8" ht="24.95" customHeight="1">
      <c r="A29" s="18"/>
      <c r="B29" s="29"/>
      <c r="C29" s="29"/>
      <c r="D29" s="20"/>
      <c r="E29" s="20"/>
      <c r="F29" s="20"/>
      <c r="G29" s="20"/>
      <c r="H29" s="15" t="str">
        <f t="shared" si="0"/>
        <v/>
      </c>
    </row>
    <row r="30" spans="1:8" ht="24.95" customHeight="1">
      <c r="A30" s="24"/>
      <c r="B30" s="30"/>
      <c r="C30" s="30"/>
      <c r="D30" s="26"/>
      <c r="E30" s="26"/>
      <c r="F30" s="26"/>
      <c r="G30" s="26"/>
      <c r="H30" s="15" t="str">
        <f t="shared" si="0"/>
        <v/>
      </c>
    </row>
    <row r="31" spans="1:8" ht="24.95" customHeight="1">
      <c r="A31" s="18"/>
      <c r="B31" s="29"/>
      <c r="C31" s="29"/>
      <c r="D31" s="20"/>
      <c r="E31" s="20"/>
      <c r="F31" s="20"/>
      <c r="G31" s="20"/>
      <c r="H31" s="15" t="str">
        <f t="shared" si="0"/>
        <v/>
      </c>
    </row>
    <row r="32" spans="1:8" ht="24.95" customHeight="1">
      <c r="A32" s="24"/>
      <c r="B32" s="30"/>
      <c r="C32" s="30"/>
      <c r="D32" s="26"/>
      <c r="E32" s="26"/>
      <c r="F32" s="26"/>
      <c r="G32" s="26"/>
      <c r="H32" s="15" t="str">
        <f t="shared" si="0"/>
        <v/>
      </c>
    </row>
    <row r="33" spans="1:8" ht="24.95" customHeight="1">
      <c r="A33" s="18"/>
      <c r="B33" s="29"/>
      <c r="C33" s="29"/>
      <c r="D33" s="20"/>
      <c r="E33" s="20"/>
      <c r="F33" s="20"/>
      <c r="G33" s="20"/>
      <c r="H33" s="15" t="str">
        <f t="shared" si="0"/>
        <v/>
      </c>
    </row>
    <row r="34" spans="1:8" ht="24.95" customHeight="1">
      <c r="A34" s="24"/>
      <c r="B34" s="30"/>
      <c r="C34" s="30"/>
      <c r="D34" s="26"/>
      <c r="E34" s="26"/>
      <c r="F34" s="26"/>
      <c r="G34" s="26"/>
      <c r="H34" s="15" t="str">
        <f t="shared" si="0"/>
        <v/>
      </c>
    </row>
    <row r="35" spans="1:8" ht="24.95" customHeight="1">
      <c r="A35" s="18"/>
      <c r="B35" s="29"/>
      <c r="C35" s="29"/>
      <c r="D35" s="20"/>
      <c r="E35" s="20"/>
      <c r="F35" s="20"/>
      <c r="G35" s="20"/>
      <c r="H35" s="15" t="str">
        <f t="shared" si="0"/>
        <v/>
      </c>
    </row>
    <row r="36" spans="1:8" ht="24.95" customHeight="1">
      <c r="A36" s="24"/>
      <c r="B36" s="30"/>
      <c r="C36" s="30"/>
      <c r="D36" s="26"/>
      <c r="E36" s="26"/>
      <c r="F36" s="26"/>
      <c r="G36" s="26"/>
      <c r="H36" s="15" t="str">
        <f t="shared" si="0"/>
        <v/>
      </c>
    </row>
    <row r="37" spans="1:8" ht="24.95" customHeight="1">
      <c r="A37" s="18"/>
      <c r="B37" s="29"/>
      <c r="C37" s="29"/>
      <c r="D37" s="20"/>
      <c r="E37" s="20"/>
      <c r="F37" s="20"/>
      <c r="G37" s="20"/>
      <c r="H37" s="15" t="str">
        <f t="shared" si="0"/>
        <v/>
      </c>
    </row>
    <row r="38" spans="1:8" ht="24.95" customHeight="1">
      <c r="A38" s="24"/>
      <c r="B38" s="30"/>
      <c r="C38" s="30"/>
      <c r="D38" s="26"/>
      <c r="E38" s="26"/>
      <c r="F38" s="26"/>
      <c r="G38" s="26"/>
      <c r="H38" s="15" t="str">
        <f t="shared" si="0"/>
        <v/>
      </c>
    </row>
    <row r="39" spans="1:8" ht="24.95" customHeight="1">
      <c r="A39" s="18"/>
      <c r="B39" s="29"/>
      <c r="C39" s="29"/>
      <c r="D39" s="20"/>
      <c r="E39" s="20"/>
      <c r="F39" s="20"/>
      <c r="G39" s="20"/>
      <c r="H39" s="15" t="str">
        <f t="shared" si="0"/>
        <v/>
      </c>
    </row>
    <row r="40" spans="1:8" ht="24.95" customHeight="1">
      <c r="A40" s="24"/>
      <c r="B40" s="30"/>
      <c r="C40" s="30"/>
      <c r="D40" s="26"/>
      <c r="E40" s="26"/>
      <c r="F40" s="26"/>
      <c r="G40" s="26"/>
      <c r="H40" s="15" t="str">
        <f t="shared" si="0"/>
        <v/>
      </c>
    </row>
    <row r="41" spans="1:8" ht="24.95" customHeight="1">
      <c r="A41" s="18"/>
      <c r="B41" s="29"/>
      <c r="C41" s="29"/>
      <c r="D41" s="20"/>
      <c r="E41" s="20"/>
      <c r="F41" s="20"/>
      <c r="G41" s="20"/>
      <c r="H41" s="15" t="str">
        <f t="shared" ref="H41:H72" si="1">IF(COUNTA(A41:G41)=0,"",IF(NOT(ISNUMBER(A41)),"Enter month date",IF(DAY(A41)&lt;&gt;1,"Use first day of month",IF(COUNTIFS($A$9:$A$128,A41)&gt;1,"Duplicate month",IF(OR(NOT(ISNUMBER(B41)),NOT(ISNUMBER(C41))),"Enter both hours fields",IF(OR(B41&lt;0,C41&lt;0),"Check hours",IF(F41&lt;&gt;"Yes","Review incident register","Ready")))))))</f>
        <v/>
      </c>
    </row>
    <row r="42" spans="1:8" ht="24.95" customHeight="1">
      <c r="A42" s="24"/>
      <c r="B42" s="30"/>
      <c r="C42" s="30"/>
      <c r="D42" s="26"/>
      <c r="E42" s="26"/>
      <c r="F42" s="26"/>
      <c r="G42" s="26"/>
      <c r="H42" s="15" t="str">
        <f t="shared" si="1"/>
        <v/>
      </c>
    </row>
    <row r="43" spans="1:8" ht="24.95" customHeight="1">
      <c r="A43" s="18"/>
      <c r="B43" s="29"/>
      <c r="C43" s="29"/>
      <c r="D43" s="20"/>
      <c r="E43" s="20"/>
      <c r="F43" s="20"/>
      <c r="G43" s="20"/>
      <c r="H43" s="15" t="str">
        <f t="shared" si="1"/>
        <v/>
      </c>
    </row>
    <row r="44" spans="1:8" ht="24.95" customHeight="1">
      <c r="A44" s="24"/>
      <c r="B44" s="30"/>
      <c r="C44" s="30"/>
      <c r="D44" s="26"/>
      <c r="E44" s="26"/>
      <c r="F44" s="26"/>
      <c r="G44" s="26"/>
      <c r="H44" s="15" t="str">
        <f t="shared" si="1"/>
        <v/>
      </c>
    </row>
    <row r="45" spans="1:8" ht="24.95" customHeight="1">
      <c r="A45" s="18"/>
      <c r="B45" s="29"/>
      <c r="C45" s="29"/>
      <c r="D45" s="20"/>
      <c r="E45" s="20"/>
      <c r="F45" s="20"/>
      <c r="G45" s="20"/>
      <c r="H45" s="15" t="str">
        <f t="shared" si="1"/>
        <v/>
      </c>
    </row>
    <row r="46" spans="1:8" ht="24.95" customHeight="1">
      <c r="A46" s="24"/>
      <c r="B46" s="30"/>
      <c r="C46" s="30"/>
      <c r="D46" s="26"/>
      <c r="E46" s="26"/>
      <c r="F46" s="26"/>
      <c r="G46" s="26"/>
      <c r="H46" s="15" t="str">
        <f t="shared" si="1"/>
        <v/>
      </c>
    </row>
    <row r="47" spans="1:8" ht="24.95" customHeight="1">
      <c r="A47" s="18"/>
      <c r="B47" s="29"/>
      <c r="C47" s="29"/>
      <c r="D47" s="20"/>
      <c r="E47" s="20"/>
      <c r="F47" s="20"/>
      <c r="G47" s="20"/>
      <c r="H47" s="15" t="str">
        <f t="shared" si="1"/>
        <v/>
      </c>
    </row>
    <row r="48" spans="1:8" ht="24.95" customHeight="1">
      <c r="A48" s="24"/>
      <c r="B48" s="30"/>
      <c r="C48" s="30"/>
      <c r="D48" s="26"/>
      <c r="E48" s="26"/>
      <c r="F48" s="26"/>
      <c r="G48" s="26"/>
      <c r="H48" s="15" t="str">
        <f t="shared" si="1"/>
        <v/>
      </c>
    </row>
    <row r="49" spans="1:8" ht="24.95" customHeight="1">
      <c r="A49" s="18"/>
      <c r="B49" s="29"/>
      <c r="C49" s="29"/>
      <c r="D49" s="20"/>
      <c r="E49" s="20"/>
      <c r="F49" s="20"/>
      <c r="G49" s="20"/>
      <c r="H49" s="15" t="str">
        <f t="shared" si="1"/>
        <v/>
      </c>
    </row>
    <row r="50" spans="1:8" ht="24.95" customHeight="1">
      <c r="A50" s="24"/>
      <c r="B50" s="30"/>
      <c r="C50" s="30"/>
      <c r="D50" s="26"/>
      <c r="E50" s="26"/>
      <c r="F50" s="26"/>
      <c r="G50" s="26"/>
      <c r="H50" s="15" t="str">
        <f t="shared" si="1"/>
        <v/>
      </c>
    </row>
    <row r="51" spans="1:8" ht="24.95" customHeight="1">
      <c r="A51" s="18"/>
      <c r="B51" s="29"/>
      <c r="C51" s="29"/>
      <c r="D51" s="20"/>
      <c r="E51" s="20"/>
      <c r="F51" s="20"/>
      <c r="G51" s="20"/>
      <c r="H51" s="15" t="str">
        <f t="shared" si="1"/>
        <v/>
      </c>
    </row>
    <row r="52" spans="1:8" ht="24.95" customHeight="1">
      <c r="A52" s="24"/>
      <c r="B52" s="30"/>
      <c r="C52" s="30"/>
      <c r="D52" s="26"/>
      <c r="E52" s="26"/>
      <c r="F52" s="26"/>
      <c r="G52" s="26"/>
      <c r="H52" s="15" t="str">
        <f t="shared" si="1"/>
        <v/>
      </c>
    </row>
    <row r="53" spans="1:8" ht="24.95" customHeight="1">
      <c r="A53" s="18"/>
      <c r="B53" s="29"/>
      <c r="C53" s="29"/>
      <c r="D53" s="20"/>
      <c r="E53" s="20"/>
      <c r="F53" s="20"/>
      <c r="G53" s="20"/>
      <c r="H53" s="15" t="str">
        <f t="shared" si="1"/>
        <v/>
      </c>
    </row>
    <row r="54" spans="1:8" ht="24.95" customHeight="1">
      <c r="A54" s="24"/>
      <c r="B54" s="30"/>
      <c r="C54" s="30"/>
      <c r="D54" s="26"/>
      <c r="E54" s="26"/>
      <c r="F54" s="26"/>
      <c r="G54" s="26"/>
      <c r="H54" s="15" t="str">
        <f t="shared" si="1"/>
        <v/>
      </c>
    </row>
    <row r="55" spans="1:8" ht="24.95" customHeight="1">
      <c r="A55" s="18"/>
      <c r="B55" s="29"/>
      <c r="C55" s="29"/>
      <c r="D55" s="20"/>
      <c r="E55" s="20"/>
      <c r="F55" s="20"/>
      <c r="G55" s="20"/>
      <c r="H55" s="15" t="str">
        <f t="shared" si="1"/>
        <v/>
      </c>
    </row>
    <row r="56" spans="1:8" ht="24.95" customHeight="1">
      <c r="A56" s="24"/>
      <c r="B56" s="30"/>
      <c r="C56" s="30"/>
      <c r="D56" s="26"/>
      <c r="E56" s="26"/>
      <c r="F56" s="26"/>
      <c r="G56" s="26"/>
      <c r="H56" s="15" t="str">
        <f t="shared" si="1"/>
        <v/>
      </c>
    </row>
    <row r="57" spans="1:8" ht="24.95" customHeight="1">
      <c r="A57" s="18"/>
      <c r="B57" s="29"/>
      <c r="C57" s="29"/>
      <c r="D57" s="20"/>
      <c r="E57" s="20"/>
      <c r="F57" s="20"/>
      <c r="G57" s="20"/>
      <c r="H57" s="15" t="str">
        <f t="shared" si="1"/>
        <v/>
      </c>
    </row>
    <row r="58" spans="1:8" ht="24.95" customHeight="1">
      <c r="A58" s="24"/>
      <c r="B58" s="30"/>
      <c r="C58" s="30"/>
      <c r="D58" s="26"/>
      <c r="E58" s="26"/>
      <c r="F58" s="26"/>
      <c r="G58" s="26"/>
      <c r="H58" s="15" t="str">
        <f t="shared" si="1"/>
        <v/>
      </c>
    </row>
    <row r="59" spans="1:8" ht="24.95" customHeight="1">
      <c r="A59" s="18"/>
      <c r="B59" s="29"/>
      <c r="C59" s="29"/>
      <c r="D59" s="20"/>
      <c r="E59" s="20"/>
      <c r="F59" s="20"/>
      <c r="G59" s="20"/>
      <c r="H59" s="15" t="str">
        <f t="shared" si="1"/>
        <v/>
      </c>
    </row>
    <row r="60" spans="1:8" ht="24.95" customHeight="1">
      <c r="A60" s="24"/>
      <c r="B60" s="30"/>
      <c r="C60" s="30"/>
      <c r="D60" s="26"/>
      <c r="E60" s="26"/>
      <c r="F60" s="26"/>
      <c r="G60" s="26"/>
      <c r="H60" s="15" t="str">
        <f t="shared" si="1"/>
        <v/>
      </c>
    </row>
    <row r="61" spans="1:8" ht="24.95" customHeight="1">
      <c r="A61" s="18"/>
      <c r="B61" s="29"/>
      <c r="C61" s="29"/>
      <c r="D61" s="20"/>
      <c r="E61" s="20"/>
      <c r="F61" s="20"/>
      <c r="G61" s="20"/>
      <c r="H61" s="15" t="str">
        <f t="shared" si="1"/>
        <v/>
      </c>
    </row>
    <row r="62" spans="1:8" ht="24.95" customHeight="1">
      <c r="A62" s="24"/>
      <c r="B62" s="30"/>
      <c r="C62" s="30"/>
      <c r="D62" s="26"/>
      <c r="E62" s="26"/>
      <c r="F62" s="26"/>
      <c r="G62" s="26"/>
      <c r="H62" s="15" t="str">
        <f t="shared" si="1"/>
        <v/>
      </c>
    </row>
    <row r="63" spans="1:8" ht="24.95" customHeight="1">
      <c r="A63" s="18"/>
      <c r="B63" s="29"/>
      <c r="C63" s="29"/>
      <c r="D63" s="20"/>
      <c r="E63" s="20"/>
      <c r="F63" s="20"/>
      <c r="G63" s="20"/>
      <c r="H63" s="15" t="str">
        <f t="shared" si="1"/>
        <v/>
      </c>
    </row>
    <row r="64" spans="1:8" ht="24.95" customHeight="1">
      <c r="A64" s="24"/>
      <c r="B64" s="30"/>
      <c r="C64" s="30"/>
      <c r="D64" s="26"/>
      <c r="E64" s="26"/>
      <c r="F64" s="26"/>
      <c r="G64" s="26"/>
      <c r="H64" s="15" t="str">
        <f t="shared" si="1"/>
        <v/>
      </c>
    </row>
    <row r="65" spans="1:8" ht="24.95" customHeight="1">
      <c r="A65" s="18"/>
      <c r="B65" s="29"/>
      <c r="C65" s="29"/>
      <c r="D65" s="20"/>
      <c r="E65" s="20"/>
      <c r="F65" s="20"/>
      <c r="G65" s="20"/>
      <c r="H65" s="15" t="str">
        <f t="shared" si="1"/>
        <v/>
      </c>
    </row>
    <row r="66" spans="1:8" ht="24.95" customHeight="1">
      <c r="A66" s="24"/>
      <c r="B66" s="30"/>
      <c r="C66" s="30"/>
      <c r="D66" s="26"/>
      <c r="E66" s="26"/>
      <c r="F66" s="26"/>
      <c r="G66" s="26"/>
      <c r="H66" s="15" t="str">
        <f t="shared" si="1"/>
        <v/>
      </c>
    </row>
    <row r="67" spans="1:8" ht="24.95" customHeight="1">
      <c r="A67" s="18"/>
      <c r="B67" s="29"/>
      <c r="C67" s="29"/>
      <c r="D67" s="20"/>
      <c r="E67" s="20"/>
      <c r="F67" s="20"/>
      <c r="G67" s="20"/>
      <c r="H67" s="15" t="str">
        <f t="shared" si="1"/>
        <v/>
      </c>
    </row>
    <row r="68" spans="1:8" ht="24.95" customHeight="1">
      <c r="A68" s="24"/>
      <c r="B68" s="30"/>
      <c r="C68" s="30"/>
      <c r="D68" s="26"/>
      <c r="E68" s="26"/>
      <c r="F68" s="26"/>
      <c r="G68" s="26"/>
      <c r="H68" s="15" t="str">
        <f t="shared" si="1"/>
        <v/>
      </c>
    </row>
    <row r="69" spans="1:8" ht="24.95" customHeight="1">
      <c r="A69" s="18"/>
      <c r="B69" s="29"/>
      <c r="C69" s="29"/>
      <c r="D69" s="20"/>
      <c r="E69" s="20"/>
      <c r="F69" s="20"/>
      <c r="G69" s="20"/>
      <c r="H69" s="15" t="str">
        <f t="shared" si="1"/>
        <v/>
      </c>
    </row>
    <row r="70" spans="1:8" ht="24.95" customHeight="1">
      <c r="A70" s="24"/>
      <c r="B70" s="30"/>
      <c r="C70" s="30"/>
      <c r="D70" s="26"/>
      <c r="E70" s="26"/>
      <c r="F70" s="26"/>
      <c r="G70" s="26"/>
      <c r="H70" s="15" t="str">
        <f t="shared" si="1"/>
        <v/>
      </c>
    </row>
    <row r="71" spans="1:8" ht="24.95" customHeight="1">
      <c r="A71" s="18"/>
      <c r="B71" s="29"/>
      <c r="C71" s="29"/>
      <c r="D71" s="20"/>
      <c r="E71" s="20"/>
      <c r="F71" s="20"/>
      <c r="G71" s="20"/>
      <c r="H71" s="15" t="str">
        <f t="shared" si="1"/>
        <v/>
      </c>
    </row>
    <row r="72" spans="1:8" ht="24.95" customHeight="1">
      <c r="A72" s="24"/>
      <c r="B72" s="30"/>
      <c r="C72" s="30"/>
      <c r="D72" s="26"/>
      <c r="E72" s="26"/>
      <c r="F72" s="26"/>
      <c r="G72" s="26"/>
      <c r="H72" s="15" t="str">
        <f t="shared" si="1"/>
        <v/>
      </c>
    </row>
    <row r="73" spans="1:8" ht="24.95" customHeight="1">
      <c r="A73" s="18"/>
      <c r="B73" s="29"/>
      <c r="C73" s="29"/>
      <c r="D73" s="20"/>
      <c r="E73" s="20"/>
      <c r="F73" s="20"/>
      <c r="G73" s="20"/>
      <c r="H73" s="15" t="str">
        <f t="shared" ref="H73:H104" si="2">IF(COUNTA(A73:G73)=0,"",IF(NOT(ISNUMBER(A73)),"Enter month date",IF(DAY(A73)&lt;&gt;1,"Use first day of month",IF(COUNTIFS($A$9:$A$128,A73)&gt;1,"Duplicate month",IF(OR(NOT(ISNUMBER(B73)),NOT(ISNUMBER(C73))),"Enter both hours fields",IF(OR(B73&lt;0,C73&lt;0),"Check hours",IF(F73&lt;&gt;"Yes","Review incident register","Ready")))))))</f>
        <v/>
      </c>
    </row>
    <row r="74" spans="1:8" ht="24.95" customHeight="1">
      <c r="A74" s="24"/>
      <c r="B74" s="30"/>
      <c r="C74" s="30"/>
      <c r="D74" s="26"/>
      <c r="E74" s="26"/>
      <c r="F74" s="26"/>
      <c r="G74" s="26"/>
      <c r="H74" s="15" t="str">
        <f t="shared" si="2"/>
        <v/>
      </c>
    </row>
    <row r="75" spans="1:8" ht="24.95" customHeight="1">
      <c r="A75" s="18"/>
      <c r="B75" s="29"/>
      <c r="C75" s="29"/>
      <c r="D75" s="20"/>
      <c r="E75" s="20"/>
      <c r="F75" s="20"/>
      <c r="G75" s="20"/>
      <c r="H75" s="15" t="str">
        <f t="shared" si="2"/>
        <v/>
      </c>
    </row>
    <row r="76" spans="1:8" ht="24.95" customHeight="1">
      <c r="A76" s="24"/>
      <c r="B76" s="30"/>
      <c r="C76" s="30"/>
      <c r="D76" s="26"/>
      <c r="E76" s="26"/>
      <c r="F76" s="26"/>
      <c r="G76" s="26"/>
      <c r="H76" s="15" t="str">
        <f t="shared" si="2"/>
        <v/>
      </c>
    </row>
    <row r="77" spans="1:8" ht="24.95" customHeight="1">
      <c r="A77" s="18"/>
      <c r="B77" s="29"/>
      <c r="C77" s="29"/>
      <c r="D77" s="20"/>
      <c r="E77" s="20"/>
      <c r="F77" s="20"/>
      <c r="G77" s="20"/>
      <c r="H77" s="15" t="str">
        <f t="shared" si="2"/>
        <v/>
      </c>
    </row>
    <row r="78" spans="1:8" ht="24.95" customHeight="1">
      <c r="A78" s="24"/>
      <c r="B78" s="30"/>
      <c r="C78" s="30"/>
      <c r="D78" s="26"/>
      <c r="E78" s="26"/>
      <c r="F78" s="26"/>
      <c r="G78" s="26"/>
      <c r="H78" s="15" t="str">
        <f t="shared" si="2"/>
        <v/>
      </c>
    </row>
    <row r="79" spans="1:8" ht="24.95" customHeight="1">
      <c r="A79" s="18"/>
      <c r="B79" s="29"/>
      <c r="C79" s="29"/>
      <c r="D79" s="20"/>
      <c r="E79" s="20"/>
      <c r="F79" s="20"/>
      <c r="G79" s="20"/>
      <c r="H79" s="15" t="str">
        <f t="shared" si="2"/>
        <v/>
      </c>
    </row>
    <row r="80" spans="1:8" ht="24.95" customHeight="1">
      <c r="A80" s="24"/>
      <c r="B80" s="30"/>
      <c r="C80" s="30"/>
      <c r="D80" s="26"/>
      <c r="E80" s="26"/>
      <c r="F80" s="26"/>
      <c r="G80" s="26"/>
      <c r="H80" s="15" t="str">
        <f t="shared" si="2"/>
        <v/>
      </c>
    </row>
    <row r="81" spans="1:8" ht="24.95" customHeight="1">
      <c r="A81" s="18"/>
      <c r="B81" s="29"/>
      <c r="C81" s="29"/>
      <c r="D81" s="20"/>
      <c r="E81" s="20"/>
      <c r="F81" s="20"/>
      <c r="G81" s="20"/>
      <c r="H81" s="15" t="str">
        <f t="shared" si="2"/>
        <v/>
      </c>
    </row>
    <row r="82" spans="1:8" ht="24.95" customHeight="1">
      <c r="A82" s="24"/>
      <c r="B82" s="30"/>
      <c r="C82" s="30"/>
      <c r="D82" s="26"/>
      <c r="E82" s="26"/>
      <c r="F82" s="26"/>
      <c r="G82" s="26"/>
      <c r="H82" s="15" t="str">
        <f t="shared" si="2"/>
        <v/>
      </c>
    </row>
    <row r="83" spans="1:8" ht="24.95" customHeight="1">
      <c r="A83" s="18"/>
      <c r="B83" s="29"/>
      <c r="C83" s="29"/>
      <c r="D83" s="20"/>
      <c r="E83" s="20"/>
      <c r="F83" s="20"/>
      <c r="G83" s="20"/>
      <c r="H83" s="15" t="str">
        <f t="shared" si="2"/>
        <v/>
      </c>
    </row>
    <row r="84" spans="1:8" ht="24.95" customHeight="1">
      <c r="A84" s="24"/>
      <c r="B84" s="30"/>
      <c r="C84" s="30"/>
      <c r="D84" s="26"/>
      <c r="E84" s="26"/>
      <c r="F84" s="26"/>
      <c r="G84" s="26"/>
      <c r="H84" s="15" t="str">
        <f t="shared" si="2"/>
        <v/>
      </c>
    </row>
    <row r="85" spans="1:8" ht="24.95" customHeight="1">
      <c r="A85" s="18"/>
      <c r="B85" s="29"/>
      <c r="C85" s="29"/>
      <c r="D85" s="20"/>
      <c r="E85" s="20"/>
      <c r="F85" s="20"/>
      <c r="G85" s="20"/>
      <c r="H85" s="15" t="str">
        <f t="shared" si="2"/>
        <v/>
      </c>
    </row>
    <row r="86" spans="1:8" ht="24.95" customHeight="1">
      <c r="A86" s="24"/>
      <c r="B86" s="30"/>
      <c r="C86" s="30"/>
      <c r="D86" s="26"/>
      <c r="E86" s="26"/>
      <c r="F86" s="26"/>
      <c r="G86" s="26"/>
      <c r="H86" s="15" t="str">
        <f t="shared" si="2"/>
        <v/>
      </c>
    </row>
    <row r="87" spans="1:8" ht="24.95" customHeight="1">
      <c r="A87" s="18"/>
      <c r="B87" s="29"/>
      <c r="C87" s="29"/>
      <c r="D87" s="20"/>
      <c r="E87" s="20"/>
      <c r="F87" s="20"/>
      <c r="G87" s="20"/>
      <c r="H87" s="15" t="str">
        <f t="shared" si="2"/>
        <v/>
      </c>
    </row>
    <row r="88" spans="1:8" ht="24.95" customHeight="1">
      <c r="A88" s="24"/>
      <c r="B88" s="30"/>
      <c r="C88" s="30"/>
      <c r="D88" s="26"/>
      <c r="E88" s="26"/>
      <c r="F88" s="26"/>
      <c r="G88" s="26"/>
      <c r="H88" s="15" t="str">
        <f t="shared" si="2"/>
        <v/>
      </c>
    </row>
    <row r="89" spans="1:8" ht="24.95" customHeight="1">
      <c r="A89" s="18"/>
      <c r="B89" s="29"/>
      <c r="C89" s="29"/>
      <c r="D89" s="20"/>
      <c r="E89" s="20"/>
      <c r="F89" s="20"/>
      <c r="G89" s="20"/>
      <c r="H89" s="15" t="str">
        <f t="shared" si="2"/>
        <v/>
      </c>
    </row>
    <row r="90" spans="1:8" ht="24.95" customHeight="1">
      <c r="A90" s="24"/>
      <c r="B90" s="30"/>
      <c r="C90" s="30"/>
      <c r="D90" s="26"/>
      <c r="E90" s="26"/>
      <c r="F90" s="26"/>
      <c r="G90" s="26"/>
      <c r="H90" s="15" t="str">
        <f t="shared" si="2"/>
        <v/>
      </c>
    </row>
    <row r="91" spans="1:8" ht="24.95" customHeight="1">
      <c r="A91" s="18"/>
      <c r="B91" s="29"/>
      <c r="C91" s="29"/>
      <c r="D91" s="20"/>
      <c r="E91" s="20"/>
      <c r="F91" s="20"/>
      <c r="G91" s="20"/>
      <c r="H91" s="15" t="str">
        <f t="shared" si="2"/>
        <v/>
      </c>
    </row>
    <row r="92" spans="1:8" ht="24.95" customHeight="1">
      <c r="A92" s="24"/>
      <c r="B92" s="30"/>
      <c r="C92" s="30"/>
      <c r="D92" s="26"/>
      <c r="E92" s="26"/>
      <c r="F92" s="26"/>
      <c r="G92" s="26"/>
      <c r="H92" s="15" t="str">
        <f t="shared" si="2"/>
        <v/>
      </c>
    </row>
    <row r="93" spans="1:8" ht="24.95" customHeight="1">
      <c r="A93" s="18"/>
      <c r="B93" s="29"/>
      <c r="C93" s="29"/>
      <c r="D93" s="20"/>
      <c r="E93" s="20"/>
      <c r="F93" s="20"/>
      <c r="G93" s="20"/>
      <c r="H93" s="15" t="str">
        <f t="shared" si="2"/>
        <v/>
      </c>
    </row>
    <row r="94" spans="1:8" ht="24.95" customHeight="1">
      <c r="A94" s="24"/>
      <c r="B94" s="30"/>
      <c r="C94" s="30"/>
      <c r="D94" s="26"/>
      <c r="E94" s="26"/>
      <c r="F94" s="26"/>
      <c r="G94" s="26"/>
      <c r="H94" s="15" t="str">
        <f t="shared" si="2"/>
        <v/>
      </c>
    </row>
    <row r="95" spans="1:8" ht="24.95" customHeight="1">
      <c r="A95" s="18"/>
      <c r="B95" s="29"/>
      <c r="C95" s="29"/>
      <c r="D95" s="20"/>
      <c r="E95" s="20"/>
      <c r="F95" s="20"/>
      <c r="G95" s="20"/>
      <c r="H95" s="15" t="str">
        <f t="shared" si="2"/>
        <v/>
      </c>
    </row>
    <row r="96" spans="1:8" ht="24.95" customHeight="1">
      <c r="A96" s="24"/>
      <c r="B96" s="30"/>
      <c r="C96" s="30"/>
      <c r="D96" s="26"/>
      <c r="E96" s="26"/>
      <c r="F96" s="26"/>
      <c r="G96" s="26"/>
      <c r="H96" s="15" t="str">
        <f t="shared" si="2"/>
        <v/>
      </c>
    </row>
    <row r="97" spans="1:8" ht="24.95" customHeight="1">
      <c r="A97" s="18"/>
      <c r="B97" s="29"/>
      <c r="C97" s="29"/>
      <c r="D97" s="20"/>
      <c r="E97" s="20"/>
      <c r="F97" s="20"/>
      <c r="G97" s="20"/>
      <c r="H97" s="15" t="str">
        <f t="shared" si="2"/>
        <v/>
      </c>
    </row>
    <row r="98" spans="1:8" ht="24.95" customHeight="1">
      <c r="A98" s="24"/>
      <c r="B98" s="30"/>
      <c r="C98" s="30"/>
      <c r="D98" s="26"/>
      <c r="E98" s="26"/>
      <c r="F98" s="26"/>
      <c r="G98" s="26"/>
      <c r="H98" s="15" t="str">
        <f t="shared" si="2"/>
        <v/>
      </c>
    </row>
    <row r="99" spans="1:8" ht="24.95" customHeight="1">
      <c r="A99" s="18"/>
      <c r="B99" s="29"/>
      <c r="C99" s="29"/>
      <c r="D99" s="20"/>
      <c r="E99" s="20"/>
      <c r="F99" s="20"/>
      <c r="G99" s="20"/>
      <c r="H99" s="15" t="str">
        <f t="shared" si="2"/>
        <v/>
      </c>
    </row>
    <row r="100" spans="1:8" ht="24.95" customHeight="1">
      <c r="A100" s="24"/>
      <c r="B100" s="30"/>
      <c r="C100" s="30"/>
      <c r="D100" s="26"/>
      <c r="E100" s="26"/>
      <c r="F100" s="26"/>
      <c r="G100" s="26"/>
      <c r="H100" s="15" t="str">
        <f t="shared" si="2"/>
        <v/>
      </c>
    </row>
    <row r="101" spans="1:8" ht="24.95" customHeight="1">
      <c r="A101" s="18"/>
      <c r="B101" s="29"/>
      <c r="C101" s="29"/>
      <c r="D101" s="20"/>
      <c r="E101" s="20"/>
      <c r="F101" s="20"/>
      <c r="G101" s="20"/>
      <c r="H101" s="15" t="str">
        <f t="shared" si="2"/>
        <v/>
      </c>
    </row>
    <row r="102" spans="1:8" ht="24.95" customHeight="1">
      <c r="A102" s="24"/>
      <c r="B102" s="30"/>
      <c r="C102" s="30"/>
      <c r="D102" s="26"/>
      <c r="E102" s="26"/>
      <c r="F102" s="26"/>
      <c r="G102" s="26"/>
      <c r="H102" s="15" t="str">
        <f t="shared" si="2"/>
        <v/>
      </c>
    </row>
    <row r="103" spans="1:8" ht="24.95" customHeight="1">
      <c r="A103" s="18"/>
      <c r="B103" s="29"/>
      <c r="C103" s="29"/>
      <c r="D103" s="20"/>
      <c r="E103" s="20"/>
      <c r="F103" s="20"/>
      <c r="G103" s="20"/>
      <c r="H103" s="15" t="str">
        <f t="shared" si="2"/>
        <v/>
      </c>
    </row>
    <row r="104" spans="1:8" ht="24.95" customHeight="1">
      <c r="A104" s="24"/>
      <c r="B104" s="30"/>
      <c r="C104" s="30"/>
      <c r="D104" s="26"/>
      <c r="E104" s="26"/>
      <c r="F104" s="26"/>
      <c r="G104" s="26"/>
      <c r="H104" s="15" t="str">
        <f t="shared" si="2"/>
        <v/>
      </c>
    </row>
    <row r="105" spans="1:8" ht="24.95" customHeight="1">
      <c r="A105" s="18"/>
      <c r="B105" s="29"/>
      <c r="C105" s="29"/>
      <c r="D105" s="20"/>
      <c r="E105" s="20"/>
      <c r="F105" s="20"/>
      <c r="G105" s="20"/>
      <c r="H105" s="15" t="str">
        <f t="shared" ref="H105:H128" si="3">IF(COUNTA(A105:G105)=0,"",IF(NOT(ISNUMBER(A105)),"Enter month date",IF(DAY(A105)&lt;&gt;1,"Use first day of month",IF(COUNTIFS($A$9:$A$128,A105)&gt;1,"Duplicate month",IF(OR(NOT(ISNUMBER(B105)),NOT(ISNUMBER(C105))),"Enter both hours fields",IF(OR(B105&lt;0,C105&lt;0),"Check hours",IF(F105&lt;&gt;"Yes","Review incident register","Ready")))))))</f>
        <v/>
      </c>
    </row>
    <row r="106" spans="1:8" ht="24.95" customHeight="1">
      <c r="A106" s="24"/>
      <c r="B106" s="30"/>
      <c r="C106" s="30"/>
      <c r="D106" s="26"/>
      <c r="E106" s="26"/>
      <c r="F106" s="26"/>
      <c r="G106" s="26"/>
      <c r="H106" s="15" t="str">
        <f t="shared" si="3"/>
        <v/>
      </c>
    </row>
    <row r="107" spans="1:8" ht="24.95" customHeight="1">
      <c r="A107" s="18"/>
      <c r="B107" s="29"/>
      <c r="C107" s="29"/>
      <c r="D107" s="20"/>
      <c r="E107" s="20"/>
      <c r="F107" s="20"/>
      <c r="G107" s="20"/>
      <c r="H107" s="15" t="str">
        <f t="shared" si="3"/>
        <v/>
      </c>
    </row>
    <row r="108" spans="1:8" ht="24.95" customHeight="1">
      <c r="A108" s="24"/>
      <c r="B108" s="30"/>
      <c r="C108" s="30"/>
      <c r="D108" s="26"/>
      <c r="E108" s="26"/>
      <c r="F108" s="26"/>
      <c r="G108" s="26"/>
      <c r="H108" s="15" t="str">
        <f t="shared" si="3"/>
        <v/>
      </c>
    </row>
    <row r="109" spans="1:8" ht="24.95" customHeight="1">
      <c r="A109" s="18"/>
      <c r="B109" s="29"/>
      <c r="C109" s="29"/>
      <c r="D109" s="20"/>
      <c r="E109" s="20"/>
      <c r="F109" s="20"/>
      <c r="G109" s="20"/>
      <c r="H109" s="15" t="str">
        <f t="shared" si="3"/>
        <v/>
      </c>
    </row>
    <row r="110" spans="1:8" ht="24.95" customHeight="1">
      <c r="A110" s="24"/>
      <c r="B110" s="30"/>
      <c r="C110" s="30"/>
      <c r="D110" s="26"/>
      <c r="E110" s="26"/>
      <c r="F110" s="26"/>
      <c r="G110" s="26"/>
      <c r="H110" s="15" t="str">
        <f t="shared" si="3"/>
        <v/>
      </c>
    </row>
    <row r="111" spans="1:8" ht="24.95" customHeight="1">
      <c r="A111" s="18"/>
      <c r="B111" s="29"/>
      <c r="C111" s="29"/>
      <c r="D111" s="20"/>
      <c r="E111" s="20"/>
      <c r="F111" s="20"/>
      <c r="G111" s="20"/>
      <c r="H111" s="15" t="str">
        <f t="shared" si="3"/>
        <v/>
      </c>
    </row>
    <row r="112" spans="1:8" ht="24.95" customHeight="1">
      <c r="A112" s="24"/>
      <c r="B112" s="30"/>
      <c r="C112" s="30"/>
      <c r="D112" s="26"/>
      <c r="E112" s="26"/>
      <c r="F112" s="26"/>
      <c r="G112" s="26"/>
      <c r="H112" s="15" t="str">
        <f t="shared" si="3"/>
        <v/>
      </c>
    </row>
    <row r="113" spans="1:8" ht="24.95" customHeight="1">
      <c r="A113" s="18"/>
      <c r="B113" s="29"/>
      <c r="C113" s="29"/>
      <c r="D113" s="20"/>
      <c r="E113" s="20"/>
      <c r="F113" s="20"/>
      <c r="G113" s="20"/>
      <c r="H113" s="15" t="str">
        <f t="shared" si="3"/>
        <v/>
      </c>
    </row>
    <row r="114" spans="1:8" ht="24.95" customHeight="1">
      <c r="A114" s="24"/>
      <c r="B114" s="30"/>
      <c r="C114" s="30"/>
      <c r="D114" s="26"/>
      <c r="E114" s="26"/>
      <c r="F114" s="26"/>
      <c r="G114" s="26"/>
      <c r="H114" s="15" t="str">
        <f t="shared" si="3"/>
        <v/>
      </c>
    </row>
    <row r="115" spans="1:8" ht="24.95" customHeight="1">
      <c r="A115" s="18"/>
      <c r="B115" s="29"/>
      <c r="C115" s="29"/>
      <c r="D115" s="20"/>
      <c r="E115" s="20"/>
      <c r="F115" s="20"/>
      <c r="G115" s="20"/>
      <c r="H115" s="15" t="str">
        <f t="shared" si="3"/>
        <v/>
      </c>
    </row>
    <row r="116" spans="1:8" ht="24.95" customHeight="1">
      <c r="A116" s="24"/>
      <c r="B116" s="30"/>
      <c r="C116" s="30"/>
      <c r="D116" s="26"/>
      <c r="E116" s="26"/>
      <c r="F116" s="26"/>
      <c r="G116" s="26"/>
      <c r="H116" s="15" t="str">
        <f t="shared" si="3"/>
        <v/>
      </c>
    </row>
    <row r="117" spans="1:8" ht="24.95" customHeight="1">
      <c r="A117" s="18"/>
      <c r="B117" s="29"/>
      <c r="C117" s="29"/>
      <c r="D117" s="20"/>
      <c r="E117" s="20"/>
      <c r="F117" s="20"/>
      <c r="G117" s="20"/>
      <c r="H117" s="15" t="str">
        <f t="shared" si="3"/>
        <v/>
      </c>
    </row>
    <row r="118" spans="1:8" ht="24.95" customHeight="1">
      <c r="A118" s="24"/>
      <c r="B118" s="30"/>
      <c r="C118" s="30"/>
      <c r="D118" s="26"/>
      <c r="E118" s="26"/>
      <c r="F118" s="26"/>
      <c r="G118" s="26"/>
      <c r="H118" s="15" t="str">
        <f t="shared" si="3"/>
        <v/>
      </c>
    </row>
    <row r="119" spans="1:8" ht="24.95" customHeight="1">
      <c r="A119" s="18"/>
      <c r="B119" s="29"/>
      <c r="C119" s="29"/>
      <c r="D119" s="20"/>
      <c r="E119" s="20"/>
      <c r="F119" s="20"/>
      <c r="G119" s="20"/>
      <c r="H119" s="15" t="str">
        <f t="shared" si="3"/>
        <v/>
      </c>
    </row>
    <row r="120" spans="1:8" ht="24.95" customHeight="1">
      <c r="A120" s="24"/>
      <c r="B120" s="30"/>
      <c r="C120" s="30"/>
      <c r="D120" s="26"/>
      <c r="E120" s="26"/>
      <c r="F120" s="26"/>
      <c r="G120" s="26"/>
      <c r="H120" s="15" t="str">
        <f t="shared" si="3"/>
        <v/>
      </c>
    </row>
    <row r="121" spans="1:8" ht="24.95" customHeight="1">
      <c r="A121" s="18"/>
      <c r="B121" s="29"/>
      <c r="C121" s="29"/>
      <c r="D121" s="20"/>
      <c r="E121" s="20"/>
      <c r="F121" s="20"/>
      <c r="G121" s="20"/>
      <c r="H121" s="15" t="str">
        <f t="shared" si="3"/>
        <v/>
      </c>
    </row>
    <row r="122" spans="1:8" ht="24.95" customHeight="1">
      <c r="A122" s="24"/>
      <c r="B122" s="30"/>
      <c r="C122" s="30"/>
      <c r="D122" s="26"/>
      <c r="E122" s="26"/>
      <c r="F122" s="26"/>
      <c r="G122" s="26"/>
      <c r="H122" s="15" t="str">
        <f t="shared" si="3"/>
        <v/>
      </c>
    </row>
    <row r="123" spans="1:8" ht="24.95" customHeight="1">
      <c r="A123" s="18"/>
      <c r="B123" s="29"/>
      <c r="C123" s="29"/>
      <c r="D123" s="20"/>
      <c r="E123" s="20"/>
      <c r="F123" s="20"/>
      <c r="G123" s="20"/>
      <c r="H123" s="15" t="str">
        <f t="shared" si="3"/>
        <v/>
      </c>
    </row>
    <row r="124" spans="1:8" ht="24.95" customHeight="1">
      <c r="A124" s="24"/>
      <c r="B124" s="30"/>
      <c r="C124" s="30"/>
      <c r="D124" s="26"/>
      <c r="E124" s="26"/>
      <c r="F124" s="26"/>
      <c r="G124" s="26"/>
      <c r="H124" s="15" t="str">
        <f t="shared" si="3"/>
        <v/>
      </c>
    </row>
    <row r="125" spans="1:8" ht="24.95" customHeight="1">
      <c r="A125" s="18"/>
      <c r="B125" s="29"/>
      <c r="C125" s="29"/>
      <c r="D125" s="20"/>
      <c r="E125" s="20"/>
      <c r="F125" s="20"/>
      <c r="G125" s="20"/>
      <c r="H125" s="15" t="str">
        <f t="shared" si="3"/>
        <v/>
      </c>
    </row>
    <row r="126" spans="1:8" ht="24.95" customHeight="1">
      <c r="A126" s="24"/>
      <c r="B126" s="30"/>
      <c r="C126" s="30"/>
      <c r="D126" s="26"/>
      <c r="E126" s="26"/>
      <c r="F126" s="26"/>
      <c r="G126" s="26"/>
      <c r="H126" s="15" t="str">
        <f t="shared" si="3"/>
        <v/>
      </c>
    </row>
    <row r="127" spans="1:8" ht="24.95" customHeight="1">
      <c r="A127" s="18"/>
      <c r="B127" s="29"/>
      <c r="C127" s="29"/>
      <c r="D127" s="20"/>
      <c r="E127" s="20"/>
      <c r="F127" s="20"/>
      <c r="G127" s="20"/>
      <c r="H127" s="15" t="str">
        <f t="shared" si="3"/>
        <v/>
      </c>
    </row>
    <row r="128" spans="1:8" ht="24.95" customHeight="1">
      <c r="A128" s="24"/>
      <c r="B128" s="30"/>
      <c r="C128" s="30"/>
      <c r="D128" s="26"/>
      <c r="E128" s="26"/>
      <c r="F128" s="26"/>
      <c r="G128" s="26"/>
      <c r="H128" s="15" t="str">
        <f t="shared" si="3"/>
        <v/>
      </c>
    </row>
  </sheetData>
  <sheetProtection algorithmName="SHA-512" hashValue="QR9nJiLaYrupM36eYulE887IvnbqVEQ1N8vNMvTWBNzOgYlF9heIyeH5vPzgZkIhnqExZ2IT3WFpjDaWW5Yoqg==" saltValue="jtj+cHEkm211Q5U2aWeUtg==" spinCount="100000" sheet="1" objects="1" scenarios="1" sort="0" autoFilter="0"/>
  <mergeCells count="2">
    <mergeCell ref="A2:H3"/>
    <mergeCell ref="A4:H4"/>
  </mergeCells>
  <conditionalFormatting sqref="H9:H128">
    <cfRule type="expression" dxfId="7" priority="1">
      <formula>AND(H9&lt;&gt;"",H9&lt;&gt;"Ready")</formula>
    </cfRule>
  </conditionalFormatting>
  <dataValidations count="3">
    <dataValidation type="date" showErrorMessage="1" errorTitle="Enter a date" error="Enter a valid date as YYYY-MM-DD." sqref="A9:A128" xr:uid="{00000000-0002-0000-0400-000000000000}">
      <formula1>1</formula1>
      <formula2>2958465</formula2>
    </dataValidation>
    <dataValidation type="decimal" showErrorMessage="1" errorTitle="Enter a number" error="Enter zero or a positive number." sqref="B9:E128" xr:uid="{00000000-0002-0000-0400-000001000000}">
      <formula1>0</formula1>
      <formula2>1000000000000</formula2>
    </dataValidation>
    <dataValidation type="list" showErrorMessage="1" errorTitle="Choose a listed value" error="Choose a value from the dropdown list." sqref="F9:F128" xr:uid="{00000000-0002-0000-0400-000002000000}">
      <formula1>"Yes,No"</formula1>
    </dataValidation>
  </dataValidations>
  <pageMargins left="0.27777777777777779" right="0.27777777777777779" top="0.75" bottom="0.75" header="0.3" footer="0.3"/>
  <pageSetup scale="58" fitToHeight="0" orientation="landscape" horizontalDpi="0" verticalDpi="0" r:id="rId1"/>
  <headerFooter>
    <oddFooter>&amp;CPrepared by 100% Safety Inc.&amp;RPage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9EEE8"/>
    <pageSetUpPr fitToPage="1"/>
  </sheetPr>
  <dimension ref="A1:O1008"/>
  <sheetViews>
    <sheetView showGridLines="0" zoomScale="85" zoomScaleNormal="85" workbookViewId="0">
      <pane xSplit="2" ySplit="8" topLeftCell="C9" activePane="bottomRight" state="frozen"/>
      <selection pane="topRight"/>
      <selection pane="bottomLeft"/>
      <selection pane="bottomRight" activeCell="C9" sqref="C9"/>
    </sheetView>
  </sheetViews>
  <sheetFormatPr defaultRowHeight="14.25"/>
  <cols>
    <col min="1" max="2" width="16.25" customWidth="1"/>
    <col min="3" max="3" width="55" customWidth="1"/>
    <col min="4" max="4" width="23.75" customWidth="1"/>
    <col min="5" max="6" width="16.25" customWidth="1"/>
    <col min="7" max="7" width="17.5" customWidth="1"/>
    <col min="8" max="8" width="21.25" customWidth="1"/>
    <col min="9" max="9" width="16.25" customWidth="1"/>
    <col min="10" max="10" width="52.5" customWidth="1"/>
    <col min="11" max="11" width="23.75" customWidth="1"/>
    <col min="12" max="12" width="13.75" customWidth="1"/>
    <col min="13" max="13" width="16.25" customWidth="1"/>
    <col min="14" max="14" width="30" customWidth="1"/>
  </cols>
  <sheetData>
    <row r="1" spans="1:15" ht="24.95" customHeight="1">
      <c r="A1" s="1"/>
      <c r="B1" s="1"/>
      <c r="C1" s="1"/>
      <c r="D1" s="1"/>
      <c r="E1" s="1"/>
      <c r="F1" s="1"/>
      <c r="G1" s="1"/>
      <c r="H1" s="1"/>
      <c r="I1" s="1"/>
      <c r="J1" s="1"/>
      <c r="K1" s="1"/>
      <c r="L1" s="1"/>
      <c r="M1" s="1"/>
      <c r="N1" s="1"/>
    </row>
    <row r="2" spans="1:15" ht="24.95" customHeight="1">
      <c r="A2" s="62" t="s">
        <v>116</v>
      </c>
      <c r="B2" s="62" t="s">
        <v>116</v>
      </c>
      <c r="C2" s="62" t="s">
        <v>116</v>
      </c>
      <c r="D2" s="62" t="s">
        <v>116</v>
      </c>
      <c r="E2" s="62" t="s">
        <v>116</v>
      </c>
      <c r="F2" s="62" t="s">
        <v>116</v>
      </c>
      <c r="G2" s="62" t="s">
        <v>116</v>
      </c>
      <c r="H2" s="62" t="s">
        <v>116</v>
      </c>
      <c r="I2" s="1"/>
      <c r="J2" s="1"/>
      <c r="K2" s="1"/>
      <c r="L2" s="1"/>
      <c r="M2" s="47" t="s">
        <v>2</v>
      </c>
      <c r="N2" s="47"/>
      <c r="O2" s="74"/>
    </row>
    <row r="3" spans="1:15" ht="24.95" customHeight="1">
      <c r="A3" s="62" t="s">
        <v>116</v>
      </c>
      <c r="B3" s="62" t="s">
        <v>116</v>
      </c>
      <c r="C3" s="62" t="s">
        <v>116</v>
      </c>
      <c r="D3" s="62" t="s">
        <v>116</v>
      </c>
      <c r="E3" s="62" t="s">
        <v>116</v>
      </c>
      <c r="F3" s="62" t="s">
        <v>116</v>
      </c>
      <c r="G3" s="62" t="s">
        <v>116</v>
      </c>
      <c r="H3" s="62" t="s">
        <v>116</v>
      </c>
      <c r="I3" s="1"/>
      <c r="J3" s="1"/>
      <c r="K3" s="1"/>
      <c r="L3" s="1"/>
      <c r="M3" s="1"/>
      <c r="N3" s="1"/>
    </row>
    <row r="4" spans="1:15" ht="24.95" customHeight="1">
      <c r="A4" s="36" t="s">
        <v>117</v>
      </c>
      <c r="B4" s="36" t="s">
        <v>117</v>
      </c>
      <c r="C4" s="36" t="s">
        <v>117</v>
      </c>
      <c r="D4" s="36" t="s">
        <v>117</v>
      </c>
      <c r="E4" s="36" t="s">
        <v>117</v>
      </c>
      <c r="F4" s="36" t="s">
        <v>117</v>
      </c>
      <c r="G4" s="36" t="s">
        <v>117</v>
      </c>
      <c r="H4" s="36" t="s">
        <v>117</v>
      </c>
      <c r="I4" s="36" t="s">
        <v>117</v>
      </c>
      <c r="J4" s="36" t="s">
        <v>117</v>
      </c>
      <c r="K4" s="36" t="s">
        <v>117</v>
      </c>
      <c r="L4" s="1"/>
      <c r="M4" s="1"/>
      <c r="N4" s="1"/>
    </row>
    <row r="5" spans="1:15" ht="24.95" customHeight="1">
      <c r="A5" s="1"/>
      <c r="B5" s="1"/>
      <c r="C5" s="1"/>
      <c r="D5" s="1"/>
      <c r="E5" s="1"/>
      <c r="F5" s="1"/>
      <c r="G5" s="1"/>
      <c r="H5" s="1"/>
      <c r="I5" s="1"/>
      <c r="J5" s="1"/>
      <c r="K5" s="1"/>
      <c r="L5" s="1"/>
      <c r="M5" s="1"/>
      <c r="N5" s="1"/>
    </row>
    <row r="6" spans="1:15" ht="24.95" customHeight="1">
      <c r="A6" s="1"/>
      <c r="B6" s="1"/>
      <c r="C6" s="1"/>
      <c r="D6" s="1"/>
      <c r="E6" s="1"/>
      <c r="F6" s="1"/>
      <c r="G6" s="1"/>
      <c r="H6" s="1"/>
      <c r="I6" s="1"/>
      <c r="J6" s="1"/>
      <c r="K6" s="1"/>
      <c r="L6" s="1"/>
      <c r="M6" s="1"/>
      <c r="N6" s="1"/>
    </row>
    <row r="7" spans="1:15" ht="24.95" customHeight="1">
      <c r="A7" s="1"/>
      <c r="B7" s="1"/>
      <c r="C7" s="1"/>
      <c r="D7" s="1"/>
      <c r="E7" s="1"/>
      <c r="F7" s="1"/>
      <c r="G7" s="1"/>
      <c r="H7" s="1"/>
      <c r="I7" s="1"/>
      <c r="J7" s="1"/>
      <c r="K7" s="1"/>
      <c r="L7" s="1"/>
      <c r="M7" s="1"/>
      <c r="N7" s="1"/>
    </row>
    <row r="8" spans="1:15" ht="62.1" customHeight="1">
      <c r="A8" s="5" t="s">
        <v>118</v>
      </c>
      <c r="B8" s="6" t="s">
        <v>79</v>
      </c>
      <c r="C8" s="6" t="s">
        <v>119</v>
      </c>
      <c r="D8" s="6" t="s">
        <v>120</v>
      </c>
      <c r="E8" s="6" t="s">
        <v>121</v>
      </c>
      <c r="F8" s="6" t="s">
        <v>122</v>
      </c>
      <c r="G8" s="6" t="s">
        <v>123</v>
      </c>
      <c r="H8" s="6" t="s">
        <v>124</v>
      </c>
      <c r="I8" s="6" t="s">
        <v>125</v>
      </c>
      <c r="J8" s="6" t="s">
        <v>126</v>
      </c>
      <c r="K8" s="6" t="s">
        <v>127</v>
      </c>
      <c r="L8" s="6" t="s">
        <v>128</v>
      </c>
      <c r="M8" s="6" t="s">
        <v>81</v>
      </c>
      <c r="N8" s="7" t="s">
        <v>110</v>
      </c>
    </row>
    <row r="9" spans="1:15" ht="24.95" customHeight="1">
      <c r="A9" s="20"/>
      <c r="B9" s="20"/>
      <c r="C9" s="20"/>
      <c r="D9" s="20"/>
      <c r="E9" s="18"/>
      <c r="F9" s="18"/>
      <c r="G9" s="18"/>
      <c r="H9" s="20"/>
      <c r="I9" s="20"/>
      <c r="J9" s="20"/>
      <c r="K9" s="15" t="str">
        <f t="shared" ref="K9:K72" ca="1" si="0">IF(COUNTA(A9:J9)=0,"",IF(AND(ISNUMBER(G9),H9="Yes"),"Closed",IF(ISNUMBER(G9),"Verify effectiveness",IF(NOT(ISNUMBER(F9)),"Set due date",IF(F9&lt;TODAY(),"Overdue",IF(F9&lt;=TODAY()+7,"Due soon","Open"))))))</f>
        <v/>
      </c>
      <c r="L9" s="15" t="str">
        <f t="shared" ref="L9:L72" ca="1" si="1">IF(OR(K9="",K9="Closed",NOT(ISNUMBER(F9))),"",MAX(0,TODAY()-F9))</f>
        <v/>
      </c>
      <c r="M9" s="31" t="str">
        <f>IF(B9="","",IF(COUNTIFS('Incident Log'!$A$9:$A$1008,B9)=1,INDEX('Incident Log'!$C$9:$C$1008,MATCH(B9,'Incident Log'!$A$9:$A$1008,0)),""))</f>
        <v/>
      </c>
      <c r="N9" s="15" t="str">
        <f>IF(COUNTA(A9:J9)=0,"",IF(A9="","Missing action ID",IF(COUNTIFS($A$9:$A$1008,A9)&gt;1,"Duplicate action ID",IF(COUNTIFS('Incident Log'!$A$9:$A$1008,B9)&lt;&gt;1,"Check linked Case ID",IF(OR(C9="",D9="",NOT(ISNUMBER(E9)),NOT(ISNUMBER(F9))),"Complete action details",IF(AND(ISNUMBER(G9),G9&lt;E9),"Check completed date","Ready"))))))</f>
        <v/>
      </c>
    </row>
    <row r="10" spans="1:15" ht="24.95" customHeight="1">
      <c r="A10" s="26"/>
      <c r="B10" s="26"/>
      <c r="C10" s="26"/>
      <c r="D10" s="26"/>
      <c r="E10" s="24"/>
      <c r="F10" s="24"/>
      <c r="G10" s="24"/>
      <c r="H10" s="26"/>
      <c r="I10" s="26"/>
      <c r="J10" s="26"/>
      <c r="K10" s="15" t="str">
        <f t="shared" ca="1" si="0"/>
        <v/>
      </c>
      <c r="L10" s="15" t="str">
        <f t="shared" ca="1" si="1"/>
        <v/>
      </c>
      <c r="M10" s="31" t="str">
        <f>IF(B10="","",IF(COUNTIFS('Incident Log'!$A$9:$A$1008,B10)=1,INDEX('Incident Log'!$C$9:$C$1008,MATCH(B10,'Incident Log'!$A$9:$A$1008,0)),""))</f>
        <v/>
      </c>
      <c r="N10" s="15" t="str">
        <f>IF(COUNTA(A10:J10)=0,"",IF(A10="","Missing action ID",IF(COUNTIFS($A$9:$A$1008,A10)&gt;1,"Duplicate action ID",IF(COUNTIFS('Incident Log'!$A$9:$A$1008,B10)&lt;&gt;1,"Check linked Case ID",IF(OR(C10="",D10="",NOT(ISNUMBER(E10)),NOT(ISNUMBER(F10))),"Complete action details",IF(AND(ISNUMBER(G10),G10&lt;E10),"Check completed date","Ready"))))))</f>
        <v/>
      </c>
    </row>
    <row r="11" spans="1:15" ht="24.95" customHeight="1">
      <c r="A11" s="20"/>
      <c r="B11" s="20"/>
      <c r="C11" s="20"/>
      <c r="D11" s="20"/>
      <c r="E11" s="18"/>
      <c r="F11" s="18"/>
      <c r="G11" s="18"/>
      <c r="H11" s="20"/>
      <c r="I11" s="20"/>
      <c r="J11" s="20"/>
      <c r="K11" s="15" t="str">
        <f t="shared" ca="1" si="0"/>
        <v/>
      </c>
      <c r="L11" s="15" t="str">
        <f t="shared" ca="1" si="1"/>
        <v/>
      </c>
      <c r="M11" s="31" t="str">
        <f>IF(B11="","",IF(COUNTIFS('Incident Log'!$A$9:$A$1008,B11)=1,INDEX('Incident Log'!$C$9:$C$1008,MATCH(B11,'Incident Log'!$A$9:$A$1008,0)),""))</f>
        <v/>
      </c>
      <c r="N11" s="15" t="str">
        <f>IF(COUNTA(A11:J11)=0,"",IF(A11="","Missing action ID",IF(COUNTIFS($A$9:$A$1008,A11)&gt;1,"Duplicate action ID",IF(COUNTIFS('Incident Log'!$A$9:$A$1008,B11)&lt;&gt;1,"Check linked Case ID",IF(OR(C11="",D11="",NOT(ISNUMBER(E11)),NOT(ISNUMBER(F11))),"Complete action details",IF(AND(ISNUMBER(G11),G11&lt;E11),"Check completed date","Ready"))))))</f>
        <v/>
      </c>
    </row>
    <row r="12" spans="1:15" ht="24.95" customHeight="1">
      <c r="A12" s="26"/>
      <c r="B12" s="26"/>
      <c r="C12" s="26"/>
      <c r="D12" s="26"/>
      <c r="E12" s="24"/>
      <c r="F12" s="24"/>
      <c r="G12" s="24"/>
      <c r="H12" s="26"/>
      <c r="I12" s="26"/>
      <c r="J12" s="26"/>
      <c r="K12" s="15" t="str">
        <f t="shared" ca="1" si="0"/>
        <v/>
      </c>
      <c r="L12" s="15" t="str">
        <f t="shared" ca="1" si="1"/>
        <v/>
      </c>
      <c r="M12" s="31" t="str">
        <f>IF(B12="","",IF(COUNTIFS('Incident Log'!$A$9:$A$1008,B12)=1,INDEX('Incident Log'!$C$9:$C$1008,MATCH(B12,'Incident Log'!$A$9:$A$1008,0)),""))</f>
        <v/>
      </c>
      <c r="N12" s="15" t="str">
        <f>IF(COUNTA(A12:J12)=0,"",IF(A12="","Missing action ID",IF(COUNTIFS($A$9:$A$1008,A12)&gt;1,"Duplicate action ID",IF(COUNTIFS('Incident Log'!$A$9:$A$1008,B12)&lt;&gt;1,"Check linked Case ID",IF(OR(C12="",D12="",NOT(ISNUMBER(E12)),NOT(ISNUMBER(F12))),"Complete action details",IF(AND(ISNUMBER(G12),G12&lt;E12),"Check completed date","Ready"))))))</f>
        <v/>
      </c>
    </row>
    <row r="13" spans="1:15" ht="24.95" customHeight="1">
      <c r="A13" s="20"/>
      <c r="B13" s="20"/>
      <c r="C13" s="20"/>
      <c r="D13" s="20"/>
      <c r="E13" s="18"/>
      <c r="F13" s="18"/>
      <c r="G13" s="18"/>
      <c r="H13" s="20"/>
      <c r="I13" s="20"/>
      <c r="J13" s="20"/>
      <c r="K13" s="15" t="str">
        <f t="shared" ca="1" si="0"/>
        <v/>
      </c>
      <c r="L13" s="15" t="str">
        <f t="shared" ca="1" si="1"/>
        <v/>
      </c>
      <c r="M13" s="31" t="str">
        <f>IF(B13="","",IF(COUNTIFS('Incident Log'!$A$9:$A$1008,B13)=1,INDEX('Incident Log'!$C$9:$C$1008,MATCH(B13,'Incident Log'!$A$9:$A$1008,0)),""))</f>
        <v/>
      </c>
      <c r="N13" s="15" t="str">
        <f>IF(COUNTA(A13:J13)=0,"",IF(A13="","Missing action ID",IF(COUNTIFS($A$9:$A$1008,A13)&gt;1,"Duplicate action ID",IF(COUNTIFS('Incident Log'!$A$9:$A$1008,B13)&lt;&gt;1,"Check linked Case ID",IF(OR(C13="",D13="",NOT(ISNUMBER(E13)),NOT(ISNUMBER(F13))),"Complete action details",IF(AND(ISNUMBER(G13),G13&lt;E13),"Check completed date","Ready"))))))</f>
        <v/>
      </c>
    </row>
    <row r="14" spans="1:15" ht="24.95" customHeight="1">
      <c r="A14" s="26"/>
      <c r="B14" s="26"/>
      <c r="C14" s="26"/>
      <c r="D14" s="26"/>
      <c r="E14" s="24"/>
      <c r="F14" s="24"/>
      <c r="G14" s="24"/>
      <c r="H14" s="26"/>
      <c r="I14" s="26"/>
      <c r="J14" s="26"/>
      <c r="K14" s="15" t="str">
        <f t="shared" ca="1" si="0"/>
        <v/>
      </c>
      <c r="L14" s="15" t="str">
        <f t="shared" ca="1" si="1"/>
        <v/>
      </c>
      <c r="M14" s="31" t="str">
        <f>IF(B14="","",IF(COUNTIFS('Incident Log'!$A$9:$A$1008,B14)=1,INDEX('Incident Log'!$C$9:$C$1008,MATCH(B14,'Incident Log'!$A$9:$A$1008,0)),""))</f>
        <v/>
      </c>
      <c r="N14" s="15" t="str">
        <f>IF(COUNTA(A14:J14)=0,"",IF(A14="","Missing action ID",IF(COUNTIFS($A$9:$A$1008,A14)&gt;1,"Duplicate action ID",IF(COUNTIFS('Incident Log'!$A$9:$A$1008,B14)&lt;&gt;1,"Check linked Case ID",IF(OR(C14="",D14="",NOT(ISNUMBER(E14)),NOT(ISNUMBER(F14))),"Complete action details",IF(AND(ISNUMBER(G14),G14&lt;E14),"Check completed date","Ready"))))))</f>
        <v/>
      </c>
    </row>
    <row r="15" spans="1:15" ht="24.95" customHeight="1">
      <c r="A15" s="20"/>
      <c r="B15" s="20"/>
      <c r="C15" s="20"/>
      <c r="D15" s="20"/>
      <c r="E15" s="18"/>
      <c r="F15" s="18"/>
      <c r="G15" s="18"/>
      <c r="H15" s="20"/>
      <c r="I15" s="20"/>
      <c r="J15" s="20"/>
      <c r="K15" s="15" t="str">
        <f t="shared" ca="1" si="0"/>
        <v/>
      </c>
      <c r="L15" s="15" t="str">
        <f t="shared" ca="1" si="1"/>
        <v/>
      </c>
      <c r="M15" s="31" t="str">
        <f>IF(B15="","",IF(COUNTIFS('Incident Log'!$A$9:$A$1008,B15)=1,INDEX('Incident Log'!$C$9:$C$1008,MATCH(B15,'Incident Log'!$A$9:$A$1008,0)),""))</f>
        <v/>
      </c>
      <c r="N15" s="15" t="str">
        <f>IF(COUNTA(A15:J15)=0,"",IF(A15="","Missing action ID",IF(COUNTIFS($A$9:$A$1008,A15)&gt;1,"Duplicate action ID",IF(COUNTIFS('Incident Log'!$A$9:$A$1008,B15)&lt;&gt;1,"Check linked Case ID",IF(OR(C15="",D15="",NOT(ISNUMBER(E15)),NOT(ISNUMBER(F15))),"Complete action details",IF(AND(ISNUMBER(G15),G15&lt;E15),"Check completed date","Ready"))))))</f>
        <v/>
      </c>
    </row>
    <row r="16" spans="1:15" ht="24.95" customHeight="1">
      <c r="A16" s="26"/>
      <c r="B16" s="26"/>
      <c r="C16" s="26"/>
      <c r="D16" s="26"/>
      <c r="E16" s="24"/>
      <c r="F16" s="24"/>
      <c r="G16" s="24"/>
      <c r="H16" s="26"/>
      <c r="I16" s="26"/>
      <c r="J16" s="26"/>
      <c r="K16" s="15" t="str">
        <f t="shared" ca="1" si="0"/>
        <v/>
      </c>
      <c r="L16" s="15" t="str">
        <f t="shared" ca="1" si="1"/>
        <v/>
      </c>
      <c r="M16" s="31" t="str">
        <f>IF(B16="","",IF(COUNTIFS('Incident Log'!$A$9:$A$1008,B16)=1,INDEX('Incident Log'!$C$9:$C$1008,MATCH(B16,'Incident Log'!$A$9:$A$1008,0)),""))</f>
        <v/>
      </c>
      <c r="N16" s="15" t="str">
        <f>IF(COUNTA(A16:J16)=0,"",IF(A16="","Missing action ID",IF(COUNTIFS($A$9:$A$1008,A16)&gt;1,"Duplicate action ID",IF(COUNTIFS('Incident Log'!$A$9:$A$1008,B16)&lt;&gt;1,"Check linked Case ID",IF(OR(C16="",D16="",NOT(ISNUMBER(E16)),NOT(ISNUMBER(F16))),"Complete action details",IF(AND(ISNUMBER(G16),G16&lt;E16),"Check completed date","Ready"))))))</f>
        <v/>
      </c>
    </row>
    <row r="17" spans="1:14" ht="24.95" customHeight="1">
      <c r="A17" s="20"/>
      <c r="B17" s="20"/>
      <c r="C17" s="20"/>
      <c r="D17" s="20"/>
      <c r="E17" s="18"/>
      <c r="F17" s="18"/>
      <c r="G17" s="18"/>
      <c r="H17" s="20"/>
      <c r="I17" s="20"/>
      <c r="J17" s="20"/>
      <c r="K17" s="15" t="str">
        <f t="shared" ca="1" si="0"/>
        <v/>
      </c>
      <c r="L17" s="15" t="str">
        <f t="shared" ca="1" si="1"/>
        <v/>
      </c>
      <c r="M17" s="31" t="str">
        <f>IF(B17="","",IF(COUNTIFS('Incident Log'!$A$9:$A$1008,B17)=1,INDEX('Incident Log'!$C$9:$C$1008,MATCH(B17,'Incident Log'!$A$9:$A$1008,0)),""))</f>
        <v/>
      </c>
      <c r="N17" s="15" t="str">
        <f>IF(COUNTA(A17:J17)=0,"",IF(A17="","Missing action ID",IF(COUNTIFS($A$9:$A$1008,A17)&gt;1,"Duplicate action ID",IF(COUNTIFS('Incident Log'!$A$9:$A$1008,B17)&lt;&gt;1,"Check linked Case ID",IF(OR(C17="",D17="",NOT(ISNUMBER(E17)),NOT(ISNUMBER(F17))),"Complete action details",IF(AND(ISNUMBER(G17),G17&lt;E17),"Check completed date","Ready"))))))</f>
        <v/>
      </c>
    </row>
    <row r="18" spans="1:14" ht="24.95" customHeight="1">
      <c r="A18" s="26"/>
      <c r="B18" s="26"/>
      <c r="C18" s="26"/>
      <c r="D18" s="26"/>
      <c r="E18" s="24"/>
      <c r="F18" s="24"/>
      <c r="G18" s="24"/>
      <c r="H18" s="26"/>
      <c r="I18" s="26"/>
      <c r="J18" s="26"/>
      <c r="K18" s="15" t="str">
        <f t="shared" ca="1" si="0"/>
        <v/>
      </c>
      <c r="L18" s="15" t="str">
        <f t="shared" ca="1" si="1"/>
        <v/>
      </c>
      <c r="M18" s="31" t="str">
        <f>IF(B18="","",IF(COUNTIFS('Incident Log'!$A$9:$A$1008,B18)=1,INDEX('Incident Log'!$C$9:$C$1008,MATCH(B18,'Incident Log'!$A$9:$A$1008,0)),""))</f>
        <v/>
      </c>
      <c r="N18" s="15" t="str">
        <f>IF(COUNTA(A18:J18)=0,"",IF(A18="","Missing action ID",IF(COUNTIFS($A$9:$A$1008,A18)&gt;1,"Duplicate action ID",IF(COUNTIFS('Incident Log'!$A$9:$A$1008,B18)&lt;&gt;1,"Check linked Case ID",IF(OR(C18="",D18="",NOT(ISNUMBER(E18)),NOT(ISNUMBER(F18))),"Complete action details",IF(AND(ISNUMBER(G18),G18&lt;E18),"Check completed date","Ready"))))))</f>
        <v/>
      </c>
    </row>
    <row r="19" spans="1:14" ht="24.95" customHeight="1">
      <c r="A19" s="20"/>
      <c r="B19" s="20"/>
      <c r="C19" s="20"/>
      <c r="D19" s="20"/>
      <c r="E19" s="18"/>
      <c r="F19" s="18"/>
      <c r="G19" s="18"/>
      <c r="H19" s="20"/>
      <c r="I19" s="20"/>
      <c r="J19" s="20"/>
      <c r="K19" s="15" t="str">
        <f t="shared" ca="1" si="0"/>
        <v/>
      </c>
      <c r="L19" s="15" t="str">
        <f t="shared" ca="1" si="1"/>
        <v/>
      </c>
      <c r="M19" s="31" t="str">
        <f>IF(B19="","",IF(COUNTIFS('Incident Log'!$A$9:$A$1008,B19)=1,INDEX('Incident Log'!$C$9:$C$1008,MATCH(B19,'Incident Log'!$A$9:$A$1008,0)),""))</f>
        <v/>
      </c>
      <c r="N19" s="15" t="str">
        <f>IF(COUNTA(A19:J19)=0,"",IF(A19="","Missing action ID",IF(COUNTIFS($A$9:$A$1008,A19)&gt;1,"Duplicate action ID",IF(COUNTIFS('Incident Log'!$A$9:$A$1008,B19)&lt;&gt;1,"Check linked Case ID",IF(OR(C19="",D19="",NOT(ISNUMBER(E19)),NOT(ISNUMBER(F19))),"Complete action details",IF(AND(ISNUMBER(G19),G19&lt;E19),"Check completed date","Ready"))))))</f>
        <v/>
      </c>
    </row>
    <row r="20" spans="1:14" ht="24.95" customHeight="1">
      <c r="A20" s="26"/>
      <c r="B20" s="26"/>
      <c r="C20" s="26"/>
      <c r="D20" s="26"/>
      <c r="E20" s="24"/>
      <c r="F20" s="24"/>
      <c r="G20" s="24"/>
      <c r="H20" s="26"/>
      <c r="I20" s="26"/>
      <c r="J20" s="26"/>
      <c r="K20" s="15" t="str">
        <f t="shared" ca="1" si="0"/>
        <v/>
      </c>
      <c r="L20" s="15" t="str">
        <f t="shared" ca="1" si="1"/>
        <v/>
      </c>
      <c r="M20" s="31" t="str">
        <f>IF(B20="","",IF(COUNTIFS('Incident Log'!$A$9:$A$1008,B20)=1,INDEX('Incident Log'!$C$9:$C$1008,MATCH(B20,'Incident Log'!$A$9:$A$1008,0)),""))</f>
        <v/>
      </c>
      <c r="N20" s="15" t="str">
        <f>IF(COUNTA(A20:J20)=0,"",IF(A20="","Missing action ID",IF(COUNTIFS($A$9:$A$1008,A20)&gt;1,"Duplicate action ID",IF(COUNTIFS('Incident Log'!$A$9:$A$1008,B20)&lt;&gt;1,"Check linked Case ID",IF(OR(C20="",D20="",NOT(ISNUMBER(E20)),NOT(ISNUMBER(F20))),"Complete action details",IF(AND(ISNUMBER(G20),G20&lt;E20),"Check completed date","Ready"))))))</f>
        <v/>
      </c>
    </row>
    <row r="21" spans="1:14" ht="24.95" customHeight="1">
      <c r="A21" s="20"/>
      <c r="B21" s="20"/>
      <c r="C21" s="20"/>
      <c r="D21" s="20"/>
      <c r="E21" s="18"/>
      <c r="F21" s="18"/>
      <c r="G21" s="18"/>
      <c r="H21" s="20"/>
      <c r="I21" s="20"/>
      <c r="J21" s="20"/>
      <c r="K21" s="15" t="str">
        <f t="shared" ca="1" si="0"/>
        <v/>
      </c>
      <c r="L21" s="15" t="str">
        <f t="shared" ca="1" si="1"/>
        <v/>
      </c>
      <c r="M21" s="31" t="str">
        <f>IF(B21="","",IF(COUNTIFS('Incident Log'!$A$9:$A$1008,B21)=1,INDEX('Incident Log'!$C$9:$C$1008,MATCH(B21,'Incident Log'!$A$9:$A$1008,0)),""))</f>
        <v/>
      </c>
      <c r="N21" s="15" t="str">
        <f>IF(COUNTA(A21:J21)=0,"",IF(A21="","Missing action ID",IF(COUNTIFS($A$9:$A$1008,A21)&gt;1,"Duplicate action ID",IF(COUNTIFS('Incident Log'!$A$9:$A$1008,B21)&lt;&gt;1,"Check linked Case ID",IF(OR(C21="",D21="",NOT(ISNUMBER(E21)),NOT(ISNUMBER(F21))),"Complete action details",IF(AND(ISNUMBER(G21),G21&lt;E21),"Check completed date","Ready"))))))</f>
        <v/>
      </c>
    </row>
    <row r="22" spans="1:14" ht="24.95" customHeight="1">
      <c r="A22" s="26"/>
      <c r="B22" s="26"/>
      <c r="C22" s="26"/>
      <c r="D22" s="26"/>
      <c r="E22" s="24"/>
      <c r="F22" s="24"/>
      <c r="G22" s="24"/>
      <c r="H22" s="26"/>
      <c r="I22" s="26"/>
      <c r="J22" s="26"/>
      <c r="K22" s="15" t="str">
        <f t="shared" ca="1" si="0"/>
        <v/>
      </c>
      <c r="L22" s="15" t="str">
        <f t="shared" ca="1" si="1"/>
        <v/>
      </c>
      <c r="M22" s="31" t="str">
        <f>IF(B22="","",IF(COUNTIFS('Incident Log'!$A$9:$A$1008,B22)=1,INDEX('Incident Log'!$C$9:$C$1008,MATCH(B22,'Incident Log'!$A$9:$A$1008,0)),""))</f>
        <v/>
      </c>
      <c r="N22" s="15" t="str">
        <f>IF(COUNTA(A22:J22)=0,"",IF(A22="","Missing action ID",IF(COUNTIFS($A$9:$A$1008,A22)&gt;1,"Duplicate action ID",IF(COUNTIFS('Incident Log'!$A$9:$A$1008,B22)&lt;&gt;1,"Check linked Case ID",IF(OR(C22="",D22="",NOT(ISNUMBER(E22)),NOT(ISNUMBER(F22))),"Complete action details",IF(AND(ISNUMBER(G22),G22&lt;E22),"Check completed date","Ready"))))))</f>
        <v/>
      </c>
    </row>
    <row r="23" spans="1:14" ht="24.95" customHeight="1">
      <c r="A23" s="20"/>
      <c r="B23" s="20"/>
      <c r="C23" s="20"/>
      <c r="D23" s="20"/>
      <c r="E23" s="18"/>
      <c r="F23" s="18"/>
      <c r="G23" s="18"/>
      <c r="H23" s="20"/>
      <c r="I23" s="20"/>
      <c r="J23" s="20"/>
      <c r="K23" s="15" t="str">
        <f t="shared" ca="1" si="0"/>
        <v/>
      </c>
      <c r="L23" s="15" t="str">
        <f t="shared" ca="1" si="1"/>
        <v/>
      </c>
      <c r="M23" s="31" t="str">
        <f>IF(B23="","",IF(COUNTIFS('Incident Log'!$A$9:$A$1008,B23)=1,INDEX('Incident Log'!$C$9:$C$1008,MATCH(B23,'Incident Log'!$A$9:$A$1008,0)),""))</f>
        <v/>
      </c>
      <c r="N23" s="15" t="str">
        <f>IF(COUNTA(A23:J23)=0,"",IF(A23="","Missing action ID",IF(COUNTIFS($A$9:$A$1008,A23)&gt;1,"Duplicate action ID",IF(COUNTIFS('Incident Log'!$A$9:$A$1008,B23)&lt;&gt;1,"Check linked Case ID",IF(OR(C23="",D23="",NOT(ISNUMBER(E23)),NOT(ISNUMBER(F23))),"Complete action details",IF(AND(ISNUMBER(G23),G23&lt;E23),"Check completed date","Ready"))))))</f>
        <v/>
      </c>
    </row>
    <row r="24" spans="1:14" ht="24.95" customHeight="1">
      <c r="A24" s="26"/>
      <c r="B24" s="26"/>
      <c r="C24" s="26"/>
      <c r="D24" s="26"/>
      <c r="E24" s="24"/>
      <c r="F24" s="24"/>
      <c r="G24" s="24"/>
      <c r="H24" s="26"/>
      <c r="I24" s="26"/>
      <c r="J24" s="26"/>
      <c r="K24" s="15" t="str">
        <f t="shared" ca="1" si="0"/>
        <v/>
      </c>
      <c r="L24" s="15" t="str">
        <f t="shared" ca="1" si="1"/>
        <v/>
      </c>
      <c r="M24" s="31" t="str">
        <f>IF(B24="","",IF(COUNTIFS('Incident Log'!$A$9:$A$1008,B24)=1,INDEX('Incident Log'!$C$9:$C$1008,MATCH(B24,'Incident Log'!$A$9:$A$1008,0)),""))</f>
        <v/>
      </c>
      <c r="N24" s="15" t="str">
        <f>IF(COUNTA(A24:J24)=0,"",IF(A24="","Missing action ID",IF(COUNTIFS($A$9:$A$1008,A24)&gt;1,"Duplicate action ID",IF(COUNTIFS('Incident Log'!$A$9:$A$1008,B24)&lt;&gt;1,"Check linked Case ID",IF(OR(C24="",D24="",NOT(ISNUMBER(E24)),NOT(ISNUMBER(F24))),"Complete action details",IF(AND(ISNUMBER(G24),G24&lt;E24),"Check completed date","Ready"))))))</f>
        <v/>
      </c>
    </row>
    <row r="25" spans="1:14" ht="24.95" customHeight="1">
      <c r="A25" s="20"/>
      <c r="B25" s="20"/>
      <c r="C25" s="20"/>
      <c r="D25" s="20"/>
      <c r="E25" s="18"/>
      <c r="F25" s="18"/>
      <c r="G25" s="18"/>
      <c r="H25" s="20"/>
      <c r="I25" s="20"/>
      <c r="J25" s="20"/>
      <c r="K25" s="15" t="str">
        <f t="shared" ca="1" si="0"/>
        <v/>
      </c>
      <c r="L25" s="15" t="str">
        <f t="shared" ca="1" si="1"/>
        <v/>
      </c>
      <c r="M25" s="31" t="str">
        <f>IF(B25="","",IF(COUNTIFS('Incident Log'!$A$9:$A$1008,B25)=1,INDEX('Incident Log'!$C$9:$C$1008,MATCH(B25,'Incident Log'!$A$9:$A$1008,0)),""))</f>
        <v/>
      </c>
      <c r="N25" s="15" t="str">
        <f>IF(COUNTA(A25:J25)=0,"",IF(A25="","Missing action ID",IF(COUNTIFS($A$9:$A$1008,A25)&gt;1,"Duplicate action ID",IF(COUNTIFS('Incident Log'!$A$9:$A$1008,B25)&lt;&gt;1,"Check linked Case ID",IF(OR(C25="",D25="",NOT(ISNUMBER(E25)),NOT(ISNUMBER(F25))),"Complete action details",IF(AND(ISNUMBER(G25),G25&lt;E25),"Check completed date","Ready"))))))</f>
        <v/>
      </c>
    </row>
    <row r="26" spans="1:14" ht="24.95" customHeight="1">
      <c r="A26" s="26"/>
      <c r="B26" s="26"/>
      <c r="C26" s="26"/>
      <c r="D26" s="26"/>
      <c r="E26" s="24"/>
      <c r="F26" s="24"/>
      <c r="G26" s="24"/>
      <c r="H26" s="26"/>
      <c r="I26" s="26"/>
      <c r="J26" s="26"/>
      <c r="K26" s="15" t="str">
        <f t="shared" ca="1" si="0"/>
        <v/>
      </c>
      <c r="L26" s="15" t="str">
        <f t="shared" ca="1" si="1"/>
        <v/>
      </c>
      <c r="M26" s="31" t="str">
        <f>IF(B26="","",IF(COUNTIFS('Incident Log'!$A$9:$A$1008,B26)=1,INDEX('Incident Log'!$C$9:$C$1008,MATCH(B26,'Incident Log'!$A$9:$A$1008,0)),""))</f>
        <v/>
      </c>
      <c r="N26" s="15" t="str">
        <f>IF(COUNTA(A26:J26)=0,"",IF(A26="","Missing action ID",IF(COUNTIFS($A$9:$A$1008,A26)&gt;1,"Duplicate action ID",IF(COUNTIFS('Incident Log'!$A$9:$A$1008,B26)&lt;&gt;1,"Check linked Case ID",IF(OR(C26="",D26="",NOT(ISNUMBER(E26)),NOT(ISNUMBER(F26))),"Complete action details",IF(AND(ISNUMBER(G26),G26&lt;E26),"Check completed date","Ready"))))))</f>
        <v/>
      </c>
    </row>
    <row r="27" spans="1:14" ht="24.95" customHeight="1">
      <c r="A27" s="20"/>
      <c r="B27" s="20"/>
      <c r="C27" s="20"/>
      <c r="D27" s="20"/>
      <c r="E27" s="18"/>
      <c r="F27" s="18"/>
      <c r="G27" s="18"/>
      <c r="H27" s="20"/>
      <c r="I27" s="20"/>
      <c r="J27" s="20"/>
      <c r="K27" s="15" t="str">
        <f t="shared" ca="1" si="0"/>
        <v/>
      </c>
      <c r="L27" s="15" t="str">
        <f t="shared" ca="1" si="1"/>
        <v/>
      </c>
      <c r="M27" s="31" t="str">
        <f>IF(B27="","",IF(COUNTIFS('Incident Log'!$A$9:$A$1008,B27)=1,INDEX('Incident Log'!$C$9:$C$1008,MATCH(B27,'Incident Log'!$A$9:$A$1008,0)),""))</f>
        <v/>
      </c>
      <c r="N27" s="15" t="str">
        <f>IF(COUNTA(A27:J27)=0,"",IF(A27="","Missing action ID",IF(COUNTIFS($A$9:$A$1008,A27)&gt;1,"Duplicate action ID",IF(COUNTIFS('Incident Log'!$A$9:$A$1008,B27)&lt;&gt;1,"Check linked Case ID",IF(OR(C27="",D27="",NOT(ISNUMBER(E27)),NOT(ISNUMBER(F27))),"Complete action details",IF(AND(ISNUMBER(G27),G27&lt;E27),"Check completed date","Ready"))))))</f>
        <v/>
      </c>
    </row>
    <row r="28" spans="1:14" ht="24.95" customHeight="1">
      <c r="A28" s="26"/>
      <c r="B28" s="26"/>
      <c r="C28" s="26"/>
      <c r="D28" s="26"/>
      <c r="E28" s="24"/>
      <c r="F28" s="24"/>
      <c r="G28" s="24"/>
      <c r="H28" s="26"/>
      <c r="I28" s="26"/>
      <c r="J28" s="26"/>
      <c r="K28" s="15" t="str">
        <f t="shared" ca="1" si="0"/>
        <v/>
      </c>
      <c r="L28" s="15" t="str">
        <f t="shared" ca="1" si="1"/>
        <v/>
      </c>
      <c r="M28" s="31" t="str">
        <f>IF(B28="","",IF(COUNTIFS('Incident Log'!$A$9:$A$1008,B28)=1,INDEX('Incident Log'!$C$9:$C$1008,MATCH(B28,'Incident Log'!$A$9:$A$1008,0)),""))</f>
        <v/>
      </c>
      <c r="N28" s="15" t="str">
        <f>IF(COUNTA(A28:J28)=0,"",IF(A28="","Missing action ID",IF(COUNTIFS($A$9:$A$1008,A28)&gt;1,"Duplicate action ID",IF(COUNTIFS('Incident Log'!$A$9:$A$1008,B28)&lt;&gt;1,"Check linked Case ID",IF(OR(C28="",D28="",NOT(ISNUMBER(E28)),NOT(ISNUMBER(F28))),"Complete action details",IF(AND(ISNUMBER(G28),G28&lt;E28),"Check completed date","Ready"))))))</f>
        <v/>
      </c>
    </row>
    <row r="29" spans="1:14" ht="24.95" customHeight="1">
      <c r="A29" s="20"/>
      <c r="B29" s="20"/>
      <c r="C29" s="20"/>
      <c r="D29" s="20"/>
      <c r="E29" s="18"/>
      <c r="F29" s="18"/>
      <c r="G29" s="18"/>
      <c r="H29" s="20"/>
      <c r="I29" s="20"/>
      <c r="J29" s="20"/>
      <c r="K29" s="15" t="str">
        <f t="shared" ca="1" si="0"/>
        <v/>
      </c>
      <c r="L29" s="15" t="str">
        <f t="shared" ca="1" si="1"/>
        <v/>
      </c>
      <c r="M29" s="31" t="str">
        <f>IF(B29="","",IF(COUNTIFS('Incident Log'!$A$9:$A$1008,B29)=1,INDEX('Incident Log'!$C$9:$C$1008,MATCH(B29,'Incident Log'!$A$9:$A$1008,0)),""))</f>
        <v/>
      </c>
      <c r="N29" s="15" t="str">
        <f>IF(COUNTA(A29:J29)=0,"",IF(A29="","Missing action ID",IF(COUNTIFS($A$9:$A$1008,A29)&gt;1,"Duplicate action ID",IF(COUNTIFS('Incident Log'!$A$9:$A$1008,B29)&lt;&gt;1,"Check linked Case ID",IF(OR(C29="",D29="",NOT(ISNUMBER(E29)),NOT(ISNUMBER(F29))),"Complete action details",IF(AND(ISNUMBER(G29),G29&lt;E29),"Check completed date","Ready"))))))</f>
        <v/>
      </c>
    </row>
    <row r="30" spans="1:14" ht="24.95" customHeight="1">
      <c r="A30" s="26"/>
      <c r="B30" s="26"/>
      <c r="C30" s="26"/>
      <c r="D30" s="26"/>
      <c r="E30" s="24"/>
      <c r="F30" s="24"/>
      <c r="G30" s="24"/>
      <c r="H30" s="26"/>
      <c r="I30" s="26"/>
      <c r="J30" s="26"/>
      <c r="K30" s="15" t="str">
        <f t="shared" ca="1" si="0"/>
        <v/>
      </c>
      <c r="L30" s="15" t="str">
        <f t="shared" ca="1" si="1"/>
        <v/>
      </c>
      <c r="M30" s="31" t="str">
        <f>IF(B30="","",IF(COUNTIFS('Incident Log'!$A$9:$A$1008,B30)=1,INDEX('Incident Log'!$C$9:$C$1008,MATCH(B30,'Incident Log'!$A$9:$A$1008,0)),""))</f>
        <v/>
      </c>
      <c r="N30" s="15" t="str">
        <f>IF(COUNTA(A30:J30)=0,"",IF(A30="","Missing action ID",IF(COUNTIFS($A$9:$A$1008,A30)&gt;1,"Duplicate action ID",IF(COUNTIFS('Incident Log'!$A$9:$A$1008,B30)&lt;&gt;1,"Check linked Case ID",IF(OR(C30="",D30="",NOT(ISNUMBER(E30)),NOT(ISNUMBER(F30))),"Complete action details",IF(AND(ISNUMBER(G30),G30&lt;E30),"Check completed date","Ready"))))))</f>
        <v/>
      </c>
    </row>
    <row r="31" spans="1:14" ht="24.95" customHeight="1">
      <c r="A31" s="20"/>
      <c r="B31" s="20"/>
      <c r="C31" s="20"/>
      <c r="D31" s="20"/>
      <c r="E31" s="18"/>
      <c r="F31" s="18"/>
      <c r="G31" s="18"/>
      <c r="H31" s="20"/>
      <c r="I31" s="20"/>
      <c r="J31" s="20"/>
      <c r="K31" s="15" t="str">
        <f t="shared" ca="1" si="0"/>
        <v/>
      </c>
      <c r="L31" s="15" t="str">
        <f t="shared" ca="1" si="1"/>
        <v/>
      </c>
      <c r="M31" s="31" t="str">
        <f>IF(B31="","",IF(COUNTIFS('Incident Log'!$A$9:$A$1008,B31)=1,INDEX('Incident Log'!$C$9:$C$1008,MATCH(B31,'Incident Log'!$A$9:$A$1008,0)),""))</f>
        <v/>
      </c>
      <c r="N31" s="15" t="str">
        <f>IF(COUNTA(A31:J31)=0,"",IF(A31="","Missing action ID",IF(COUNTIFS($A$9:$A$1008,A31)&gt;1,"Duplicate action ID",IF(COUNTIFS('Incident Log'!$A$9:$A$1008,B31)&lt;&gt;1,"Check linked Case ID",IF(OR(C31="",D31="",NOT(ISNUMBER(E31)),NOT(ISNUMBER(F31))),"Complete action details",IF(AND(ISNUMBER(G31),G31&lt;E31),"Check completed date","Ready"))))))</f>
        <v/>
      </c>
    </row>
    <row r="32" spans="1:14" ht="24.95" customHeight="1">
      <c r="A32" s="26"/>
      <c r="B32" s="26"/>
      <c r="C32" s="26"/>
      <c r="D32" s="26"/>
      <c r="E32" s="24"/>
      <c r="F32" s="24"/>
      <c r="G32" s="24"/>
      <c r="H32" s="26"/>
      <c r="I32" s="26"/>
      <c r="J32" s="26"/>
      <c r="K32" s="15" t="str">
        <f t="shared" ca="1" si="0"/>
        <v/>
      </c>
      <c r="L32" s="15" t="str">
        <f t="shared" ca="1" si="1"/>
        <v/>
      </c>
      <c r="M32" s="31" t="str">
        <f>IF(B32="","",IF(COUNTIFS('Incident Log'!$A$9:$A$1008,B32)=1,INDEX('Incident Log'!$C$9:$C$1008,MATCH(B32,'Incident Log'!$A$9:$A$1008,0)),""))</f>
        <v/>
      </c>
      <c r="N32" s="15" t="str">
        <f>IF(COUNTA(A32:J32)=0,"",IF(A32="","Missing action ID",IF(COUNTIFS($A$9:$A$1008,A32)&gt;1,"Duplicate action ID",IF(COUNTIFS('Incident Log'!$A$9:$A$1008,B32)&lt;&gt;1,"Check linked Case ID",IF(OR(C32="",D32="",NOT(ISNUMBER(E32)),NOT(ISNUMBER(F32))),"Complete action details",IF(AND(ISNUMBER(G32),G32&lt;E32),"Check completed date","Ready"))))))</f>
        <v/>
      </c>
    </row>
    <row r="33" spans="1:14" ht="24.95" customHeight="1">
      <c r="A33" s="20"/>
      <c r="B33" s="20"/>
      <c r="C33" s="20"/>
      <c r="D33" s="20"/>
      <c r="E33" s="18"/>
      <c r="F33" s="18"/>
      <c r="G33" s="18"/>
      <c r="H33" s="20"/>
      <c r="I33" s="20"/>
      <c r="J33" s="20"/>
      <c r="K33" s="15" t="str">
        <f t="shared" ca="1" si="0"/>
        <v/>
      </c>
      <c r="L33" s="15" t="str">
        <f t="shared" ca="1" si="1"/>
        <v/>
      </c>
      <c r="M33" s="31" t="str">
        <f>IF(B33="","",IF(COUNTIFS('Incident Log'!$A$9:$A$1008,B33)=1,INDEX('Incident Log'!$C$9:$C$1008,MATCH(B33,'Incident Log'!$A$9:$A$1008,0)),""))</f>
        <v/>
      </c>
      <c r="N33" s="15" t="str">
        <f>IF(COUNTA(A33:J33)=0,"",IF(A33="","Missing action ID",IF(COUNTIFS($A$9:$A$1008,A33)&gt;1,"Duplicate action ID",IF(COUNTIFS('Incident Log'!$A$9:$A$1008,B33)&lt;&gt;1,"Check linked Case ID",IF(OR(C33="",D33="",NOT(ISNUMBER(E33)),NOT(ISNUMBER(F33))),"Complete action details",IF(AND(ISNUMBER(G33),G33&lt;E33),"Check completed date","Ready"))))))</f>
        <v/>
      </c>
    </row>
    <row r="34" spans="1:14" ht="24.95" customHeight="1">
      <c r="A34" s="26"/>
      <c r="B34" s="26"/>
      <c r="C34" s="26"/>
      <c r="D34" s="26"/>
      <c r="E34" s="24"/>
      <c r="F34" s="24"/>
      <c r="G34" s="24"/>
      <c r="H34" s="26"/>
      <c r="I34" s="26"/>
      <c r="J34" s="26"/>
      <c r="K34" s="15" t="str">
        <f t="shared" ca="1" si="0"/>
        <v/>
      </c>
      <c r="L34" s="15" t="str">
        <f t="shared" ca="1" si="1"/>
        <v/>
      </c>
      <c r="M34" s="31" t="str">
        <f>IF(B34="","",IF(COUNTIFS('Incident Log'!$A$9:$A$1008,B34)=1,INDEX('Incident Log'!$C$9:$C$1008,MATCH(B34,'Incident Log'!$A$9:$A$1008,0)),""))</f>
        <v/>
      </c>
      <c r="N34" s="15" t="str">
        <f>IF(COUNTA(A34:J34)=0,"",IF(A34="","Missing action ID",IF(COUNTIFS($A$9:$A$1008,A34)&gt;1,"Duplicate action ID",IF(COUNTIFS('Incident Log'!$A$9:$A$1008,B34)&lt;&gt;1,"Check linked Case ID",IF(OR(C34="",D34="",NOT(ISNUMBER(E34)),NOT(ISNUMBER(F34))),"Complete action details",IF(AND(ISNUMBER(G34),G34&lt;E34),"Check completed date","Ready"))))))</f>
        <v/>
      </c>
    </row>
    <row r="35" spans="1:14" ht="24.95" customHeight="1">
      <c r="A35" s="20"/>
      <c r="B35" s="20"/>
      <c r="C35" s="20"/>
      <c r="D35" s="20"/>
      <c r="E35" s="18"/>
      <c r="F35" s="18"/>
      <c r="G35" s="18"/>
      <c r="H35" s="20"/>
      <c r="I35" s="20"/>
      <c r="J35" s="20"/>
      <c r="K35" s="15" t="str">
        <f t="shared" ca="1" si="0"/>
        <v/>
      </c>
      <c r="L35" s="15" t="str">
        <f t="shared" ca="1" si="1"/>
        <v/>
      </c>
      <c r="M35" s="31" t="str">
        <f>IF(B35="","",IF(COUNTIFS('Incident Log'!$A$9:$A$1008,B35)=1,INDEX('Incident Log'!$C$9:$C$1008,MATCH(B35,'Incident Log'!$A$9:$A$1008,0)),""))</f>
        <v/>
      </c>
      <c r="N35" s="15" t="str">
        <f>IF(COUNTA(A35:J35)=0,"",IF(A35="","Missing action ID",IF(COUNTIFS($A$9:$A$1008,A35)&gt;1,"Duplicate action ID",IF(COUNTIFS('Incident Log'!$A$9:$A$1008,B35)&lt;&gt;1,"Check linked Case ID",IF(OR(C35="",D35="",NOT(ISNUMBER(E35)),NOT(ISNUMBER(F35))),"Complete action details",IF(AND(ISNUMBER(G35),G35&lt;E35),"Check completed date","Ready"))))))</f>
        <v/>
      </c>
    </row>
    <row r="36" spans="1:14" ht="24.95" customHeight="1">
      <c r="A36" s="26"/>
      <c r="B36" s="26"/>
      <c r="C36" s="26"/>
      <c r="D36" s="26"/>
      <c r="E36" s="24"/>
      <c r="F36" s="24"/>
      <c r="G36" s="24"/>
      <c r="H36" s="26"/>
      <c r="I36" s="26"/>
      <c r="J36" s="26"/>
      <c r="K36" s="15" t="str">
        <f t="shared" ca="1" si="0"/>
        <v/>
      </c>
      <c r="L36" s="15" t="str">
        <f t="shared" ca="1" si="1"/>
        <v/>
      </c>
      <c r="M36" s="31" t="str">
        <f>IF(B36="","",IF(COUNTIFS('Incident Log'!$A$9:$A$1008,B36)=1,INDEX('Incident Log'!$C$9:$C$1008,MATCH(B36,'Incident Log'!$A$9:$A$1008,0)),""))</f>
        <v/>
      </c>
      <c r="N36" s="15" t="str">
        <f>IF(COUNTA(A36:J36)=0,"",IF(A36="","Missing action ID",IF(COUNTIFS($A$9:$A$1008,A36)&gt;1,"Duplicate action ID",IF(COUNTIFS('Incident Log'!$A$9:$A$1008,B36)&lt;&gt;1,"Check linked Case ID",IF(OR(C36="",D36="",NOT(ISNUMBER(E36)),NOT(ISNUMBER(F36))),"Complete action details",IF(AND(ISNUMBER(G36),G36&lt;E36),"Check completed date","Ready"))))))</f>
        <v/>
      </c>
    </row>
    <row r="37" spans="1:14" ht="24.95" customHeight="1">
      <c r="A37" s="20"/>
      <c r="B37" s="20"/>
      <c r="C37" s="20"/>
      <c r="D37" s="20"/>
      <c r="E37" s="18"/>
      <c r="F37" s="18"/>
      <c r="G37" s="18"/>
      <c r="H37" s="20"/>
      <c r="I37" s="20"/>
      <c r="J37" s="20"/>
      <c r="K37" s="15" t="str">
        <f t="shared" ca="1" si="0"/>
        <v/>
      </c>
      <c r="L37" s="15" t="str">
        <f t="shared" ca="1" si="1"/>
        <v/>
      </c>
      <c r="M37" s="31" t="str">
        <f>IF(B37="","",IF(COUNTIFS('Incident Log'!$A$9:$A$1008,B37)=1,INDEX('Incident Log'!$C$9:$C$1008,MATCH(B37,'Incident Log'!$A$9:$A$1008,0)),""))</f>
        <v/>
      </c>
      <c r="N37" s="15" t="str">
        <f>IF(COUNTA(A37:J37)=0,"",IF(A37="","Missing action ID",IF(COUNTIFS($A$9:$A$1008,A37)&gt;1,"Duplicate action ID",IF(COUNTIFS('Incident Log'!$A$9:$A$1008,B37)&lt;&gt;1,"Check linked Case ID",IF(OR(C37="",D37="",NOT(ISNUMBER(E37)),NOT(ISNUMBER(F37))),"Complete action details",IF(AND(ISNUMBER(G37),G37&lt;E37),"Check completed date","Ready"))))))</f>
        <v/>
      </c>
    </row>
    <row r="38" spans="1:14" ht="24.95" customHeight="1">
      <c r="A38" s="26"/>
      <c r="B38" s="26"/>
      <c r="C38" s="26"/>
      <c r="D38" s="26"/>
      <c r="E38" s="24"/>
      <c r="F38" s="24"/>
      <c r="G38" s="24"/>
      <c r="H38" s="26"/>
      <c r="I38" s="26"/>
      <c r="J38" s="26"/>
      <c r="K38" s="15" t="str">
        <f t="shared" ca="1" si="0"/>
        <v/>
      </c>
      <c r="L38" s="15" t="str">
        <f t="shared" ca="1" si="1"/>
        <v/>
      </c>
      <c r="M38" s="31" t="str">
        <f>IF(B38="","",IF(COUNTIFS('Incident Log'!$A$9:$A$1008,B38)=1,INDEX('Incident Log'!$C$9:$C$1008,MATCH(B38,'Incident Log'!$A$9:$A$1008,0)),""))</f>
        <v/>
      </c>
      <c r="N38" s="15" t="str">
        <f>IF(COUNTA(A38:J38)=0,"",IF(A38="","Missing action ID",IF(COUNTIFS($A$9:$A$1008,A38)&gt;1,"Duplicate action ID",IF(COUNTIFS('Incident Log'!$A$9:$A$1008,B38)&lt;&gt;1,"Check linked Case ID",IF(OR(C38="",D38="",NOT(ISNUMBER(E38)),NOT(ISNUMBER(F38))),"Complete action details",IF(AND(ISNUMBER(G38),G38&lt;E38),"Check completed date","Ready"))))))</f>
        <v/>
      </c>
    </row>
    <row r="39" spans="1:14" ht="24.95" customHeight="1">
      <c r="A39" s="20"/>
      <c r="B39" s="20"/>
      <c r="C39" s="20"/>
      <c r="D39" s="20"/>
      <c r="E39" s="18"/>
      <c r="F39" s="18"/>
      <c r="G39" s="18"/>
      <c r="H39" s="20"/>
      <c r="I39" s="20"/>
      <c r="J39" s="20"/>
      <c r="K39" s="15" t="str">
        <f t="shared" ca="1" si="0"/>
        <v/>
      </c>
      <c r="L39" s="15" t="str">
        <f t="shared" ca="1" si="1"/>
        <v/>
      </c>
      <c r="M39" s="31" t="str">
        <f>IF(B39="","",IF(COUNTIFS('Incident Log'!$A$9:$A$1008,B39)=1,INDEX('Incident Log'!$C$9:$C$1008,MATCH(B39,'Incident Log'!$A$9:$A$1008,0)),""))</f>
        <v/>
      </c>
      <c r="N39" s="15" t="str">
        <f>IF(COUNTA(A39:J39)=0,"",IF(A39="","Missing action ID",IF(COUNTIFS($A$9:$A$1008,A39)&gt;1,"Duplicate action ID",IF(COUNTIFS('Incident Log'!$A$9:$A$1008,B39)&lt;&gt;1,"Check linked Case ID",IF(OR(C39="",D39="",NOT(ISNUMBER(E39)),NOT(ISNUMBER(F39))),"Complete action details",IF(AND(ISNUMBER(G39),G39&lt;E39),"Check completed date","Ready"))))))</f>
        <v/>
      </c>
    </row>
    <row r="40" spans="1:14" ht="24.95" customHeight="1">
      <c r="A40" s="26"/>
      <c r="B40" s="26"/>
      <c r="C40" s="26"/>
      <c r="D40" s="26"/>
      <c r="E40" s="24"/>
      <c r="F40" s="24"/>
      <c r="G40" s="24"/>
      <c r="H40" s="26"/>
      <c r="I40" s="26"/>
      <c r="J40" s="26"/>
      <c r="K40" s="15" t="str">
        <f t="shared" ca="1" si="0"/>
        <v/>
      </c>
      <c r="L40" s="15" t="str">
        <f t="shared" ca="1" si="1"/>
        <v/>
      </c>
      <c r="M40" s="31" t="str">
        <f>IF(B40="","",IF(COUNTIFS('Incident Log'!$A$9:$A$1008,B40)=1,INDEX('Incident Log'!$C$9:$C$1008,MATCH(B40,'Incident Log'!$A$9:$A$1008,0)),""))</f>
        <v/>
      </c>
      <c r="N40" s="15" t="str">
        <f>IF(COUNTA(A40:J40)=0,"",IF(A40="","Missing action ID",IF(COUNTIFS($A$9:$A$1008,A40)&gt;1,"Duplicate action ID",IF(COUNTIFS('Incident Log'!$A$9:$A$1008,B40)&lt;&gt;1,"Check linked Case ID",IF(OR(C40="",D40="",NOT(ISNUMBER(E40)),NOT(ISNUMBER(F40))),"Complete action details",IF(AND(ISNUMBER(G40),G40&lt;E40),"Check completed date","Ready"))))))</f>
        <v/>
      </c>
    </row>
    <row r="41" spans="1:14" ht="24.95" customHeight="1">
      <c r="A41" s="20"/>
      <c r="B41" s="20"/>
      <c r="C41" s="20"/>
      <c r="D41" s="20"/>
      <c r="E41" s="18"/>
      <c r="F41" s="18"/>
      <c r="G41" s="18"/>
      <c r="H41" s="20"/>
      <c r="I41" s="20"/>
      <c r="J41" s="20"/>
      <c r="K41" s="15" t="str">
        <f t="shared" ca="1" si="0"/>
        <v/>
      </c>
      <c r="L41" s="15" t="str">
        <f t="shared" ca="1" si="1"/>
        <v/>
      </c>
      <c r="M41" s="31" t="str">
        <f>IF(B41="","",IF(COUNTIFS('Incident Log'!$A$9:$A$1008,B41)=1,INDEX('Incident Log'!$C$9:$C$1008,MATCH(B41,'Incident Log'!$A$9:$A$1008,0)),""))</f>
        <v/>
      </c>
      <c r="N41" s="15" t="str">
        <f>IF(COUNTA(A41:J41)=0,"",IF(A41="","Missing action ID",IF(COUNTIFS($A$9:$A$1008,A41)&gt;1,"Duplicate action ID",IF(COUNTIFS('Incident Log'!$A$9:$A$1008,B41)&lt;&gt;1,"Check linked Case ID",IF(OR(C41="",D41="",NOT(ISNUMBER(E41)),NOT(ISNUMBER(F41))),"Complete action details",IF(AND(ISNUMBER(G41),G41&lt;E41),"Check completed date","Ready"))))))</f>
        <v/>
      </c>
    </row>
    <row r="42" spans="1:14" ht="24.95" customHeight="1">
      <c r="A42" s="26"/>
      <c r="B42" s="26"/>
      <c r="C42" s="26"/>
      <c r="D42" s="26"/>
      <c r="E42" s="24"/>
      <c r="F42" s="24"/>
      <c r="G42" s="24"/>
      <c r="H42" s="26"/>
      <c r="I42" s="26"/>
      <c r="J42" s="26"/>
      <c r="K42" s="15" t="str">
        <f t="shared" ca="1" si="0"/>
        <v/>
      </c>
      <c r="L42" s="15" t="str">
        <f t="shared" ca="1" si="1"/>
        <v/>
      </c>
      <c r="M42" s="31" t="str">
        <f>IF(B42="","",IF(COUNTIFS('Incident Log'!$A$9:$A$1008,B42)=1,INDEX('Incident Log'!$C$9:$C$1008,MATCH(B42,'Incident Log'!$A$9:$A$1008,0)),""))</f>
        <v/>
      </c>
      <c r="N42" s="15" t="str">
        <f>IF(COUNTA(A42:J42)=0,"",IF(A42="","Missing action ID",IF(COUNTIFS($A$9:$A$1008,A42)&gt;1,"Duplicate action ID",IF(COUNTIFS('Incident Log'!$A$9:$A$1008,B42)&lt;&gt;1,"Check linked Case ID",IF(OR(C42="",D42="",NOT(ISNUMBER(E42)),NOT(ISNUMBER(F42))),"Complete action details",IF(AND(ISNUMBER(G42),G42&lt;E42),"Check completed date","Ready"))))))</f>
        <v/>
      </c>
    </row>
    <row r="43" spans="1:14" ht="24.95" customHeight="1">
      <c r="A43" s="20"/>
      <c r="B43" s="20"/>
      <c r="C43" s="20"/>
      <c r="D43" s="20"/>
      <c r="E43" s="18"/>
      <c r="F43" s="18"/>
      <c r="G43" s="18"/>
      <c r="H43" s="20"/>
      <c r="I43" s="20"/>
      <c r="J43" s="20"/>
      <c r="K43" s="15" t="str">
        <f t="shared" ca="1" si="0"/>
        <v/>
      </c>
      <c r="L43" s="15" t="str">
        <f t="shared" ca="1" si="1"/>
        <v/>
      </c>
      <c r="M43" s="31" t="str">
        <f>IF(B43="","",IF(COUNTIFS('Incident Log'!$A$9:$A$1008,B43)=1,INDEX('Incident Log'!$C$9:$C$1008,MATCH(B43,'Incident Log'!$A$9:$A$1008,0)),""))</f>
        <v/>
      </c>
      <c r="N43" s="15" t="str">
        <f>IF(COUNTA(A43:J43)=0,"",IF(A43="","Missing action ID",IF(COUNTIFS($A$9:$A$1008,A43)&gt;1,"Duplicate action ID",IF(COUNTIFS('Incident Log'!$A$9:$A$1008,B43)&lt;&gt;1,"Check linked Case ID",IF(OR(C43="",D43="",NOT(ISNUMBER(E43)),NOT(ISNUMBER(F43))),"Complete action details",IF(AND(ISNUMBER(G43),G43&lt;E43),"Check completed date","Ready"))))))</f>
        <v/>
      </c>
    </row>
    <row r="44" spans="1:14" ht="24.95" customHeight="1">
      <c r="A44" s="26"/>
      <c r="B44" s="26"/>
      <c r="C44" s="26"/>
      <c r="D44" s="26"/>
      <c r="E44" s="24"/>
      <c r="F44" s="24"/>
      <c r="G44" s="24"/>
      <c r="H44" s="26"/>
      <c r="I44" s="26"/>
      <c r="J44" s="26"/>
      <c r="K44" s="15" t="str">
        <f t="shared" ca="1" si="0"/>
        <v/>
      </c>
      <c r="L44" s="15" t="str">
        <f t="shared" ca="1" si="1"/>
        <v/>
      </c>
      <c r="M44" s="31" t="str">
        <f>IF(B44="","",IF(COUNTIFS('Incident Log'!$A$9:$A$1008,B44)=1,INDEX('Incident Log'!$C$9:$C$1008,MATCH(B44,'Incident Log'!$A$9:$A$1008,0)),""))</f>
        <v/>
      </c>
      <c r="N44" s="15" t="str">
        <f>IF(COUNTA(A44:J44)=0,"",IF(A44="","Missing action ID",IF(COUNTIFS($A$9:$A$1008,A44)&gt;1,"Duplicate action ID",IF(COUNTIFS('Incident Log'!$A$9:$A$1008,B44)&lt;&gt;1,"Check linked Case ID",IF(OR(C44="",D44="",NOT(ISNUMBER(E44)),NOT(ISNUMBER(F44))),"Complete action details",IF(AND(ISNUMBER(G44),G44&lt;E44),"Check completed date","Ready"))))))</f>
        <v/>
      </c>
    </row>
    <row r="45" spans="1:14" ht="24.95" customHeight="1">
      <c r="A45" s="20"/>
      <c r="B45" s="20"/>
      <c r="C45" s="20"/>
      <c r="D45" s="20"/>
      <c r="E45" s="18"/>
      <c r="F45" s="18"/>
      <c r="G45" s="18"/>
      <c r="H45" s="20"/>
      <c r="I45" s="20"/>
      <c r="J45" s="20"/>
      <c r="K45" s="15" t="str">
        <f t="shared" ca="1" si="0"/>
        <v/>
      </c>
      <c r="L45" s="15" t="str">
        <f t="shared" ca="1" si="1"/>
        <v/>
      </c>
      <c r="M45" s="31" t="str">
        <f>IF(B45="","",IF(COUNTIFS('Incident Log'!$A$9:$A$1008,B45)=1,INDEX('Incident Log'!$C$9:$C$1008,MATCH(B45,'Incident Log'!$A$9:$A$1008,0)),""))</f>
        <v/>
      </c>
      <c r="N45" s="15" t="str">
        <f>IF(COUNTA(A45:J45)=0,"",IF(A45="","Missing action ID",IF(COUNTIFS($A$9:$A$1008,A45)&gt;1,"Duplicate action ID",IF(COUNTIFS('Incident Log'!$A$9:$A$1008,B45)&lt;&gt;1,"Check linked Case ID",IF(OR(C45="",D45="",NOT(ISNUMBER(E45)),NOT(ISNUMBER(F45))),"Complete action details",IF(AND(ISNUMBER(G45),G45&lt;E45),"Check completed date","Ready"))))))</f>
        <v/>
      </c>
    </row>
    <row r="46" spans="1:14" ht="24.95" customHeight="1">
      <c r="A46" s="26"/>
      <c r="B46" s="26"/>
      <c r="C46" s="26"/>
      <c r="D46" s="26"/>
      <c r="E46" s="24"/>
      <c r="F46" s="24"/>
      <c r="G46" s="24"/>
      <c r="H46" s="26"/>
      <c r="I46" s="26"/>
      <c r="J46" s="26"/>
      <c r="K46" s="15" t="str">
        <f t="shared" ca="1" si="0"/>
        <v/>
      </c>
      <c r="L46" s="15" t="str">
        <f t="shared" ca="1" si="1"/>
        <v/>
      </c>
      <c r="M46" s="31" t="str">
        <f>IF(B46="","",IF(COUNTIFS('Incident Log'!$A$9:$A$1008,B46)=1,INDEX('Incident Log'!$C$9:$C$1008,MATCH(B46,'Incident Log'!$A$9:$A$1008,0)),""))</f>
        <v/>
      </c>
      <c r="N46" s="15" t="str">
        <f>IF(COUNTA(A46:J46)=0,"",IF(A46="","Missing action ID",IF(COUNTIFS($A$9:$A$1008,A46)&gt;1,"Duplicate action ID",IF(COUNTIFS('Incident Log'!$A$9:$A$1008,B46)&lt;&gt;1,"Check linked Case ID",IF(OR(C46="",D46="",NOT(ISNUMBER(E46)),NOT(ISNUMBER(F46))),"Complete action details",IF(AND(ISNUMBER(G46),G46&lt;E46),"Check completed date","Ready"))))))</f>
        <v/>
      </c>
    </row>
    <row r="47" spans="1:14" ht="24.95" customHeight="1">
      <c r="A47" s="20"/>
      <c r="B47" s="20"/>
      <c r="C47" s="20"/>
      <c r="D47" s="20"/>
      <c r="E47" s="18"/>
      <c r="F47" s="18"/>
      <c r="G47" s="18"/>
      <c r="H47" s="20"/>
      <c r="I47" s="20"/>
      <c r="J47" s="20"/>
      <c r="K47" s="15" t="str">
        <f t="shared" ca="1" si="0"/>
        <v/>
      </c>
      <c r="L47" s="15" t="str">
        <f t="shared" ca="1" si="1"/>
        <v/>
      </c>
      <c r="M47" s="31" t="str">
        <f>IF(B47="","",IF(COUNTIFS('Incident Log'!$A$9:$A$1008,B47)=1,INDEX('Incident Log'!$C$9:$C$1008,MATCH(B47,'Incident Log'!$A$9:$A$1008,0)),""))</f>
        <v/>
      </c>
      <c r="N47" s="15" t="str">
        <f>IF(COUNTA(A47:J47)=0,"",IF(A47="","Missing action ID",IF(COUNTIFS($A$9:$A$1008,A47)&gt;1,"Duplicate action ID",IF(COUNTIFS('Incident Log'!$A$9:$A$1008,B47)&lt;&gt;1,"Check linked Case ID",IF(OR(C47="",D47="",NOT(ISNUMBER(E47)),NOT(ISNUMBER(F47))),"Complete action details",IF(AND(ISNUMBER(G47),G47&lt;E47),"Check completed date","Ready"))))))</f>
        <v/>
      </c>
    </row>
    <row r="48" spans="1:14" ht="24.95" customHeight="1">
      <c r="A48" s="26"/>
      <c r="B48" s="26"/>
      <c r="C48" s="26"/>
      <c r="D48" s="26"/>
      <c r="E48" s="24"/>
      <c r="F48" s="24"/>
      <c r="G48" s="24"/>
      <c r="H48" s="26"/>
      <c r="I48" s="26"/>
      <c r="J48" s="26"/>
      <c r="K48" s="15" t="str">
        <f t="shared" ca="1" si="0"/>
        <v/>
      </c>
      <c r="L48" s="15" t="str">
        <f t="shared" ca="1" si="1"/>
        <v/>
      </c>
      <c r="M48" s="31" t="str">
        <f>IF(B48="","",IF(COUNTIFS('Incident Log'!$A$9:$A$1008,B48)=1,INDEX('Incident Log'!$C$9:$C$1008,MATCH(B48,'Incident Log'!$A$9:$A$1008,0)),""))</f>
        <v/>
      </c>
      <c r="N48" s="15" t="str">
        <f>IF(COUNTA(A48:J48)=0,"",IF(A48="","Missing action ID",IF(COUNTIFS($A$9:$A$1008,A48)&gt;1,"Duplicate action ID",IF(COUNTIFS('Incident Log'!$A$9:$A$1008,B48)&lt;&gt;1,"Check linked Case ID",IF(OR(C48="",D48="",NOT(ISNUMBER(E48)),NOT(ISNUMBER(F48))),"Complete action details",IF(AND(ISNUMBER(G48),G48&lt;E48),"Check completed date","Ready"))))))</f>
        <v/>
      </c>
    </row>
    <row r="49" spans="1:14" ht="24.95" customHeight="1">
      <c r="A49" s="20"/>
      <c r="B49" s="20"/>
      <c r="C49" s="20"/>
      <c r="D49" s="20"/>
      <c r="E49" s="18"/>
      <c r="F49" s="18"/>
      <c r="G49" s="18"/>
      <c r="H49" s="20"/>
      <c r="I49" s="20"/>
      <c r="J49" s="20"/>
      <c r="K49" s="15" t="str">
        <f t="shared" ca="1" si="0"/>
        <v/>
      </c>
      <c r="L49" s="15" t="str">
        <f t="shared" ca="1" si="1"/>
        <v/>
      </c>
      <c r="M49" s="31" t="str">
        <f>IF(B49="","",IF(COUNTIFS('Incident Log'!$A$9:$A$1008,B49)=1,INDEX('Incident Log'!$C$9:$C$1008,MATCH(B49,'Incident Log'!$A$9:$A$1008,0)),""))</f>
        <v/>
      </c>
      <c r="N49" s="15" t="str">
        <f>IF(COUNTA(A49:J49)=0,"",IF(A49="","Missing action ID",IF(COUNTIFS($A$9:$A$1008,A49)&gt;1,"Duplicate action ID",IF(COUNTIFS('Incident Log'!$A$9:$A$1008,B49)&lt;&gt;1,"Check linked Case ID",IF(OR(C49="",D49="",NOT(ISNUMBER(E49)),NOT(ISNUMBER(F49))),"Complete action details",IF(AND(ISNUMBER(G49),G49&lt;E49),"Check completed date","Ready"))))))</f>
        <v/>
      </c>
    </row>
    <row r="50" spans="1:14" ht="24.95" customHeight="1">
      <c r="A50" s="26"/>
      <c r="B50" s="26"/>
      <c r="C50" s="26"/>
      <c r="D50" s="26"/>
      <c r="E50" s="24"/>
      <c r="F50" s="24"/>
      <c r="G50" s="24"/>
      <c r="H50" s="26"/>
      <c r="I50" s="26"/>
      <c r="J50" s="26"/>
      <c r="K50" s="15" t="str">
        <f t="shared" ca="1" si="0"/>
        <v/>
      </c>
      <c r="L50" s="15" t="str">
        <f t="shared" ca="1" si="1"/>
        <v/>
      </c>
      <c r="M50" s="31" t="str">
        <f>IF(B50="","",IF(COUNTIFS('Incident Log'!$A$9:$A$1008,B50)=1,INDEX('Incident Log'!$C$9:$C$1008,MATCH(B50,'Incident Log'!$A$9:$A$1008,0)),""))</f>
        <v/>
      </c>
      <c r="N50" s="15" t="str">
        <f>IF(COUNTA(A50:J50)=0,"",IF(A50="","Missing action ID",IF(COUNTIFS($A$9:$A$1008,A50)&gt;1,"Duplicate action ID",IF(COUNTIFS('Incident Log'!$A$9:$A$1008,B50)&lt;&gt;1,"Check linked Case ID",IF(OR(C50="",D50="",NOT(ISNUMBER(E50)),NOT(ISNUMBER(F50))),"Complete action details",IF(AND(ISNUMBER(G50),G50&lt;E50),"Check completed date","Ready"))))))</f>
        <v/>
      </c>
    </row>
    <row r="51" spans="1:14" ht="24.95" customHeight="1">
      <c r="A51" s="20"/>
      <c r="B51" s="20"/>
      <c r="C51" s="20"/>
      <c r="D51" s="20"/>
      <c r="E51" s="18"/>
      <c r="F51" s="18"/>
      <c r="G51" s="18"/>
      <c r="H51" s="20"/>
      <c r="I51" s="20"/>
      <c r="J51" s="20"/>
      <c r="K51" s="15" t="str">
        <f t="shared" ca="1" si="0"/>
        <v/>
      </c>
      <c r="L51" s="15" t="str">
        <f t="shared" ca="1" si="1"/>
        <v/>
      </c>
      <c r="M51" s="31" t="str">
        <f>IF(B51="","",IF(COUNTIFS('Incident Log'!$A$9:$A$1008,B51)=1,INDEX('Incident Log'!$C$9:$C$1008,MATCH(B51,'Incident Log'!$A$9:$A$1008,0)),""))</f>
        <v/>
      </c>
      <c r="N51" s="15" t="str">
        <f>IF(COUNTA(A51:J51)=0,"",IF(A51="","Missing action ID",IF(COUNTIFS($A$9:$A$1008,A51)&gt;1,"Duplicate action ID",IF(COUNTIFS('Incident Log'!$A$9:$A$1008,B51)&lt;&gt;1,"Check linked Case ID",IF(OR(C51="",D51="",NOT(ISNUMBER(E51)),NOT(ISNUMBER(F51))),"Complete action details",IF(AND(ISNUMBER(G51),G51&lt;E51),"Check completed date","Ready"))))))</f>
        <v/>
      </c>
    </row>
    <row r="52" spans="1:14" ht="24.95" customHeight="1">
      <c r="A52" s="26"/>
      <c r="B52" s="26"/>
      <c r="C52" s="26"/>
      <c r="D52" s="26"/>
      <c r="E52" s="24"/>
      <c r="F52" s="24"/>
      <c r="G52" s="24"/>
      <c r="H52" s="26"/>
      <c r="I52" s="26"/>
      <c r="J52" s="26"/>
      <c r="K52" s="15" t="str">
        <f t="shared" ca="1" si="0"/>
        <v/>
      </c>
      <c r="L52" s="15" t="str">
        <f t="shared" ca="1" si="1"/>
        <v/>
      </c>
      <c r="M52" s="31" t="str">
        <f>IF(B52="","",IF(COUNTIFS('Incident Log'!$A$9:$A$1008,B52)=1,INDEX('Incident Log'!$C$9:$C$1008,MATCH(B52,'Incident Log'!$A$9:$A$1008,0)),""))</f>
        <v/>
      </c>
      <c r="N52" s="15" t="str">
        <f>IF(COUNTA(A52:J52)=0,"",IF(A52="","Missing action ID",IF(COUNTIFS($A$9:$A$1008,A52)&gt;1,"Duplicate action ID",IF(COUNTIFS('Incident Log'!$A$9:$A$1008,B52)&lt;&gt;1,"Check linked Case ID",IF(OR(C52="",D52="",NOT(ISNUMBER(E52)),NOT(ISNUMBER(F52))),"Complete action details",IF(AND(ISNUMBER(G52),G52&lt;E52),"Check completed date","Ready"))))))</f>
        <v/>
      </c>
    </row>
    <row r="53" spans="1:14" ht="24.95" customHeight="1">
      <c r="A53" s="20"/>
      <c r="B53" s="20"/>
      <c r="C53" s="20"/>
      <c r="D53" s="20"/>
      <c r="E53" s="18"/>
      <c r="F53" s="18"/>
      <c r="G53" s="18"/>
      <c r="H53" s="20"/>
      <c r="I53" s="20"/>
      <c r="J53" s="20"/>
      <c r="K53" s="15" t="str">
        <f t="shared" ca="1" si="0"/>
        <v/>
      </c>
      <c r="L53" s="15" t="str">
        <f t="shared" ca="1" si="1"/>
        <v/>
      </c>
      <c r="M53" s="31" t="str">
        <f>IF(B53="","",IF(COUNTIFS('Incident Log'!$A$9:$A$1008,B53)=1,INDEX('Incident Log'!$C$9:$C$1008,MATCH(B53,'Incident Log'!$A$9:$A$1008,0)),""))</f>
        <v/>
      </c>
      <c r="N53" s="15" t="str">
        <f>IF(COUNTA(A53:J53)=0,"",IF(A53="","Missing action ID",IF(COUNTIFS($A$9:$A$1008,A53)&gt;1,"Duplicate action ID",IF(COUNTIFS('Incident Log'!$A$9:$A$1008,B53)&lt;&gt;1,"Check linked Case ID",IF(OR(C53="",D53="",NOT(ISNUMBER(E53)),NOT(ISNUMBER(F53))),"Complete action details",IF(AND(ISNUMBER(G53),G53&lt;E53),"Check completed date","Ready"))))))</f>
        <v/>
      </c>
    </row>
    <row r="54" spans="1:14" ht="24.95" customHeight="1">
      <c r="A54" s="26"/>
      <c r="B54" s="26"/>
      <c r="C54" s="26"/>
      <c r="D54" s="26"/>
      <c r="E54" s="24"/>
      <c r="F54" s="24"/>
      <c r="G54" s="24"/>
      <c r="H54" s="26"/>
      <c r="I54" s="26"/>
      <c r="J54" s="26"/>
      <c r="K54" s="15" t="str">
        <f t="shared" ca="1" si="0"/>
        <v/>
      </c>
      <c r="L54" s="15" t="str">
        <f t="shared" ca="1" si="1"/>
        <v/>
      </c>
      <c r="M54" s="31" t="str">
        <f>IF(B54="","",IF(COUNTIFS('Incident Log'!$A$9:$A$1008,B54)=1,INDEX('Incident Log'!$C$9:$C$1008,MATCH(B54,'Incident Log'!$A$9:$A$1008,0)),""))</f>
        <v/>
      </c>
      <c r="N54" s="15" t="str">
        <f>IF(COUNTA(A54:J54)=0,"",IF(A54="","Missing action ID",IF(COUNTIFS($A$9:$A$1008,A54)&gt;1,"Duplicate action ID",IF(COUNTIFS('Incident Log'!$A$9:$A$1008,B54)&lt;&gt;1,"Check linked Case ID",IF(OR(C54="",D54="",NOT(ISNUMBER(E54)),NOT(ISNUMBER(F54))),"Complete action details",IF(AND(ISNUMBER(G54),G54&lt;E54),"Check completed date","Ready"))))))</f>
        <v/>
      </c>
    </row>
    <row r="55" spans="1:14" ht="24.95" customHeight="1">
      <c r="A55" s="20"/>
      <c r="B55" s="20"/>
      <c r="C55" s="20"/>
      <c r="D55" s="20"/>
      <c r="E55" s="18"/>
      <c r="F55" s="18"/>
      <c r="G55" s="18"/>
      <c r="H55" s="20"/>
      <c r="I55" s="20"/>
      <c r="J55" s="20"/>
      <c r="K55" s="15" t="str">
        <f t="shared" ca="1" si="0"/>
        <v/>
      </c>
      <c r="L55" s="15" t="str">
        <f t="shared" ca="1" si="1"/>
        <v/>
      </c>
      <c r="M55" s="31" t="str">
        <f>IF(B55="","",IF(COUNTIFS('Incident Log'!$A$9:$A$1008,B55)=1,INDEX('Incident Log'!$C$9:$C$1008,MATCH(B55,'Incident Log'!$A$9:$A$1008,0)),""))</f>
        <v/>
      </c>
      <c r="N55" s="15" t="str">
        <f>IF(COUNTA(A55:J55)=0,"",IF(A55="","Missing action ID",IF(COUNTIFS($A$9:$A$1008,A55)&gt;1,"Duplicate action ID",IF(COUNTIFS('Incident Log'!$A$9:$A$1008,B55)&lt;&gt;1,"Check linked Case ID",IF(OR(C55="",D55="",NOT(ISNUMBER(E55)),NOT(ISNUMBER(F55))),"Complete action details",IF(AND(ISNUMBER(G55),G55&lt;E55),"Check completed date","Ready"))))))</f>
        <v/>
      </c>
    </row>
    <row r="56" spans="1:14" ht="24.95" customHeight="1">
      <c r="A56" s="26"/>
      <c r="B56" s="26"/>
      <c r="C56" s="26"/>
      <c r="D56" s="26"/>
      <c r="E56" s="24"/>
      <c r="F56" s="24"/>
      <c r="G56" s="24"/>
      <c r="H56" s="26"/>
      <c r="I56" s="26"/>
      <c r="J56" s="26"/>
      <c r="K56" s="15" t="str">
        <f t="shared" ca="1" si="0"/>
        <v/>
      </c>
      <c r="L56" s="15" t="str">
        <f t="shared" ca="1" si="1"/>
        <v/>
      </c>
      <c r="M56" s="31" t="str">
        <f>IF(B56="","",IF(COUNTIFS('Incident Log'!$A$9:$A$1008,B56)=1,INDEX('Incident Log'!$C$9:$C$1008,MATCH(B56,'Incident Log'!$A$9:$A$1008,0)),""))</f>
        <v/>
      </c>
      <c r="N56" s="15" t="str">
        <f>IF(COUNTA(A56:J56)=0,"",IF(A56="","Missing action ID",IF(COUNTIFS($A$9:$A$1008,A56)&gt;1,"Duplicate action ID",IF(COUNTIFS('Incident Log'!$A$9:$A$1008,B56)&lt;&gt;1,"Check linked Case ID",IF(OR(C56="",D56="",NOT(ISNUMBER(E56)),NOT(ISNUMBER(F56))),"Complete action details",IF(AND(ISNUMBER(G56),G56&lt;E56),"Check completed date","Ready"))))))</f>
        <v/>
      </c>
    </row>
    <row r="57" spans="1:14" ht="24.95" customHeight="1">
      <c r="A57" s="20"/>
      <c r="B57" s="20"/>
      <c r="C57" s="20"/>
      <c r="D57" s="20"/>
      <c r="E57" s="18"/>
      <c r="F57" s="18"/>
      <c r="G57" s="18"/>
      <c r="H57" s="20"/>
      <c r="I57" s="20"/>
      <c r="J57" s="20"/>
      <c r="K57" s="15" t="str">
        <f t="shared" ca="1" si="0"/>
        <v/>
      </c>
      <c r="L57" s="15" t="str">
        <f t="shared" ca="1" si="1"/>
        <v/>
      </c>
      <c r="M57" s="31" t="str">
        <f>IF(B57="","",IF(COUNTIFS('Incident Log'!$A$9:$A$1008,B57)=1,INDEX('Incident Log'!$C$9:$C$1008,MATCH(B57,'Incident Log'!$A$9:$A$1008,0)),""))</f>
        <v/>
      </c>
      <c r="N57" s="15" t="str">
        <f>IF(COUNTA(A57:J57)=0,"",IF(A57="","Missing action ID",IF(COUNTIFS($A$9:$A$1008,A57)&gt;1,"Duplicate action ID",IF(COUNTIFS('Incident Log'!$A$9:$A$1008,B57)&lt;&gt;1,"Check linked Case ID",IF(OR(C57="",D57="",NOT(ISNUMBER(E57)),NOT(ISNUMBER(F57))),"Complete action details",IF(AND(ISNUMBER(G57),G57&lt;E57),"Check completed date","Ready"))))))</f>
        <v/>
      </c>
    </row>
    <row r="58" spans="1:14" ht="24.95" customHeight="1">
      <c r="A58" s="26"/>
      <c r="B58" s="26"/>
      <c r="C58" s="26"/>
      <c r="D58" s="26"/>
      <c r="E58" s="24"/>
      <c r="F58" s="24"/>
      <c r="G58" s="24"/>
      <c r="H58" s="26"/>
      <c r="I58" s="26"/>
      <c r="J58" s="26"/>
      <c r="K58" s="15" t="str">
        <f t="shared" ca="1" si="0"/>
        <v/>
      </c>
      <c r="L58" s="15" t="str">
        <f t="shared" ca="1" si="1"/>
        <v/>
      </c>
      <c r="M58" s="31" t="str">
        <f>IF(B58="","",IF(COUNTIFS('Incident Log'!$A$9:$A$1008,B58)=1,INDEX('Incident Log'!$C$9:$C$1008,MATCH(B58,'Incident Log'!$A$9:$A$1008,0)),""))</f>
        <v/>
      </c>
      <c r="N58" s="15" t="str">
        <f>IF(COUNTA(A58:J58)=0,"",IF(A58="","Missing action ID",IF(COUNTIFS($A$9:$A$1008,A58)&gt;1,"Duplicate action ID",IF(COUNTIFS('Incident Log'!$A$9:$A$1008,B58)&lt;&gt;1,"Check linked Case ID",IF(OR(C58="",D58="",NOT(ISNUMBER(E58)),NOT(ISNUMBER(F58))),"Complete action details",IF(AND(ISNUMBER(G58),G58&lt;E58),"Check completed date","Ready"))))))</f>
        <v/>
      </c>
    </row>
    <row r="59" spans="1:14" ht="24.95" customHeight="1">
      <c r="A59" s="20"/>
      <c r="B59" s="20"/>
      <c r="C59" s="20"/>
      <c r="D59" s="20"/>
      <c r="E59" s="18"/>
      <c r="F59" s="18"/>
      <c r="G59" s="18"/>
      <c r="H59" s="20"/>
      <c r="I59" s="20"/>
      <c r="J59" s="20"/>
      <c r="K59" s="15" t="str">
        <f t="shared" ca="1" si="0"/>
        <v/>
      </c>
      <c r="L59" s="15" t="str">
        <f t="shared" ca="1" si="1"/>
        <v/>
      </c>
      <c r="M59" s="31" t="str">
        <f>IF(B59="","",IF(COUNTIFS('Incident Log'!$A$9:$A$1008,B59)=1,INDEX('Incident Log'!$C$9:$C$1008,MATCH(B59,'Incident Log'!$A$9:$A$1008,0)),""))</f>
        <v/>
      </c>
      <c r="N59" s="15" t="str">
        <f>IF(COUNTA(A59:J59)=0,"",IF(A59="","Missing action ID",IF(COUNTIFS($A$9:$A$1008,A59)&gt;1,"Duplicate action ID",IF(COUNTIFS('Incident Log'!$A$9:$A$1008,B59)&lt;&gt;1,"Check linked Case ID",IF(OR(C59="",D59="",NOT(ISNUMBER(E59)),NOT(ISNUMBER(F59))),"Complete action details",IF(AND(ISNUMBER(G59),G59&lt;E59),"Check completed date","Ready"))))))</f>
        <v/>
      </c>
    </row>
    <row r="60" spans="1:14" ht="24.95" customHeight="1">
      <c r="A60" s="26"/>
      <c r="B60" s="26"/>
      <c r="C60" s="26"/>
      <c r="D60" s="26"/>
      <c r="E60" s="24"/>
      <c r="F60" s="24"/>
      <c r="G60" s="24"/>
      <c r="H60" s="26"/>
      <c r="I60" s="26"/>
      <c r="J60" s="26"/>
      <c r="K60" s="15" t="str">
        <f t="shared" ca="1" si="0"/>
        <v/>
      </c>
      <c r="L60" s="15" t="str">
        <f t="shared" ca="1" si="1"/>
        <v/>
      </c>
      <c r="M60" s="31" t="str">
        <f>IF(B60="","",IF(COUNTIFS('Incident Log'!$A$9:$A$1008,B60)=1,INDEX('Incident Log'!$C$9:$C$1008,MATCH(B60,'Incident Log'!$A$9:$A$1008,0)),""))</f>
        <v/>
      </c>
      <c r="N60" s="15" t="str">
        <f>IF(COUNTA(A60:J60)=0,"",IF(A60="","Missing action ID",IF(COUNTIFS($A$9:$A$1008,A60)&gt;1,"Duplicate action ID",IF(COUNTIFS('Incident Log'!$A$9:$A$1008,B60)&lt;&gt;1,"Check linked Case ID",IF(OR(C60="",D60="",NOT(ISNUMBER(E60)),NOT(ISNUMBER(F60))),"Complete action details",IF(AND(ISNUMBER(G60),G60&lt;E60),"Check completed date","Ready"))))))</f>
        <v/>
      </c>
    </row>
    <row r="61" spans="1:14" ht="24.95" customHeight="1">
      <c r="A61" s="20"/>
      <c r="B61" s="20"/>
      <c r="C61" s="20"/>
      <c r="D61" s="20"/>
      <c r="E61" s="18"/>
      <c r="F61" s="18"/>
      <c r="G61" s="18"/>
      <c r="H61" s="20"/>
      <c r="I61" s="20"/>
      <c r="J61" s="20"/>
      <c r="K61" s="15" t="str">
        <f t="shared" ca="1" si="0"/>
        <v/>
      </c>
      <c r="L61" s="15" t="str">
        <f t="shared" ca="1" si="1"/>
        <v/>
      </c>
      <c r="M61" s="31" t="str">
        <f>IF(B61="","",IF(COUNTIFS('Incident Log'!$A$9:$A$1008,B61)=1,INDEX('Incident Log'!$C$9:$C$1008,MATCH(B61,'Incident Log'!$A$9:$A$1008,0)),""))</f>
        <v/>
      </c>
      <c r="N61" s="15" t="str">
        <f>IF(COUNTA(A61:J61)=0,"",IF(A61="","Missing action ID",IF(COUNTIFS($A$9:$A$1008,A61)&gt;1,"Duplicate action ID",IF(COUNTIFS('Incident Log'!$A$9:$A$1008,B61)&lt;&gt;1,"Check linked Case ID",IF(OR(C61="",D61="",NOT(ISNUMBER(E61)),NOT(ISNUMBER(F61))),"Complete action details",IF(AND(ISNUMBER(G61),G61&lt;E61),"Check completed date","Ready"))))))</f>
        <v/>
      </c>
    </row>
    <row r="62" spans="1:14" ht="24.95" customHeight="1">
      <c r="A62" s="26"/>
      <c r="B62" s="26"/>
      <c r="C62" s="26"/>
      <c r="D62" s="26"/>
      <c r="E62" s="24"/>
      <c r="F62" s="24"/>
      <c r="G62" s="24"/>
      <c r="H62" s="26"/>
      <c r="I62" s="26"/>
      <c r="J62" s="26"/>
      <c r="K62" s="15" t="str">
        <f t="shared" ca="1" si="0"/>
        <v/>
      </c>
      <c r="L62" s="15" t="str">
        <f t="shared" ca="1" si="1"/>
        <v/>
      </c>
      <c r="M62" s="31" t="str">
        <f>IF(B62="","",IF(COUNTIFS('Incident Log'!$A$9:$A$1008,B62)=1,INDEX('Incident Log'!$C$9:$C$1008,MATCH(B62,'Incident Log'!$A$9:$A$1008,0)),""))</f>
        <v/>
      </c>
      <c r="N62" s="15" t="str">
        <f>IF(COUNTA(A62:J62)=0,"",IF(A62="","Missing action ID",IF(COUNTIFS($A$9:$A$1008,A62)&gt;1,"Duplicate action ID",IF(COUNTIFS('Incident Log'!$A$9:$A$1008,B62)&lt;&gt;1,"Check linked Case ID",IF(OR(C62="",D62="",NOT(ISNUMBER(E62)),NOT(ISNUMBER(F62))),"Complete action details",IF(AND(ISNUMBER(G62),G62&lt;E62),"Check completed date","Ready"))))))</f>
        <v/>
      </c>
    </row>
    <row r="63" spans="1:14" ht="24.95" customHeight="1">
      <c r="A63" s="20"/>
      <c r="B63" s="20"/>
      <c r="C63" s="20"/>
      <c r="D63" s="20"/>
      <c r="E63" s="18"/>
      <c r="F63" s="18"/>
      <c r="G63" s="18"/>
      <c r="H63" s="20"/>
      <c r="I63" s="20"/>
      <c r="J63" s="20"/>
      <c r="K63" s="15" t="str">
        <f t="shared" ca="1" si="0"/>
        <v/>
      </c>
      <c r="L63" s="15" t="str">
        <f t="shared" ca="1" si="1"/>
        <v/>
      </c>
      <c r="M63" s="31" t="str">
        <f>IF(B63="","",IF(COUNTIFS('Incident Log'!$A$9:$A$1008,B63)=1,INDEX('Incident Log'!$C$9:$C$1008,MATCH(B63,'Incident Log'!$A$9:$A$1008,0)),""))</f>
        <v/>
      </c>
      <c r="N63" s="15" t="str">
        <f>IF(COUNTA(A63:J63)=0,"",IF(A63="","Missing action ID",IF(COUNTIFS($A$9:$A$1008,A63)&gt;1,"Duplicate action ID",IF(COUNTIFS('Incident Log'!$A$9:$A$1008,B63)&lt;&gt;1,"Check linked Case ID",IF(OR(C63="",D63="",NOT(ISNUMBER(E63)),NOT(ISNUMBER(F63))),"Complete action details",IF(AND(ISNUMBER(G63),G63&lt;E63),"Check completed date","Ready"))))))</f>
        <v/>
      </c>
    </row>
    <row r="64" spans="1:14" ht="24.95" customHeight="1">
      <c r="A64" s="26"/>
      <c r="B64" s="26"/>
      <c r="C64" s="26"/>
      <c r="D64" s="26"/>
      <c r="E64" s="24"/>
      <c r="F64" s="24"/>
      <c r="G64" s="24"/>
      <c r="H64" s="26"/>
      <c r="I64" s="26"/>
      <c r="J64" s="26"/>
      <c r="K64" s="15" t="str">
        <f t="shared" ca="1" si="0"/>
        <v/>
      </c>
      <c r="L64" s="15" t="str">
        <f t="shared" ca="1" si="1"/>
        <v/>
      </c>
      <c r="M64" s="31" t="str">
        <f>IF(B64="","",IF(COUNTIFS('Incident Log'!$A$9:$A$1008,B64)=1,INDEX('Incident Log'!$C$9:$C$1008,MATCH(B64,'Incident Log'!$A$9:$A$1008,0)),""))</f>
        <v/>
      </c>
      <c r="N64" s="15" t="str">
        <f>IF(COUNTA(A64:J64)=0,"",IF(A64="","Missing action ID",IF(COUNTIFS($A$9:$A$1008,A64)&gt;1,"Duplicate action ID",IF(COUNTIFS('Incident Log'!$A$9:$A$1008,B64)&lt;&gt;1,"Check linked Case ID",IF(OR(C64="",D64="",NOT(ISNUMBER(E64)),NOT(ISNUMBER(F64))),"Complete action details",IF(AND(ISNUMBER(G64),G64&lt;E64),"Check completed date","Ready"))))))</f>
        <v/>
      </c>
    </row>
    <row r="65" spans="1:14" ht="24.95" customHeight="1">
      <c r="A65" s="20"/>
      <c r="B65" s="20"/>
      <c r="C65" s="20"/>
      <c r="D65" s="20"/>
      <c r="E65" s="18"/>
      <c r="F65" s="18"/>
      <c r="G65" s="18"/>
      <c r="H65" s="20"/>
      <c r="I65" s="20"/>
      <c r="J65" s="20"/>
      <c r="K65" s="15" t="str">
        <f t="shared" ca="1" si="0"/>
        <v/>
      </c>
      <c r="L65" s="15" t="str">
        <f t="shared" ca="1" si="1"/>
        <v/>
      </c>
      <c r="M65" s="31" t="str">
        <f>IF(B65="","",IF(COUNTIFS('Incident Log'!$A$9:$A$1008,B65)=1,INDEX('Incident Log'!$C$9:$C$1008,MATCH(B65,'Incident Log'!$A$9:$A$1008,0)),""))</f>
        <v/>
      </c>
      <c r="N65" s="15" t="str">
        <f>IF(COUNTA(A65:J65)=0,"",IF(A65="","Missing action ID",IF(COUNTIFS($A$9:$A$1008,A65)&gt;1,"Duplicate action ID",IF(COUNTIFS('Incident Log'!$A$9:$A$1008,B65)&lt;&gt;1,"Check linked Case ID",IF(OR(C65="",D65="",NOT(ISNUMBER(E65)),NOT(ISNUMBER(F65))),"Complete action details",IF(AND(ISNUMBER(G65),G65&lt;E65),"Check completed date","Ready"))))))</f>
        <v/>
      </c>
    </row>
    <row r="66" spans="1:14" ht="24.95" customHeight="1">
      <c r="A66" s="26"/>
      <c r="B66" s="26"/>
      <c r="C66" s="26"/>
      <c r="D66" s="26"/>
      <c r="E66" s="24"/>
      <c r="F66" s="24"/>
      <c r="G66" s="24"/>
      <c r="H66" s="26"/>
      <c r="I66" s="26"/>
      <c r="J66" s="26"/>
      <c r="K66" s="15" t="str">
        <f t="shared" ca="1" si="0"/>
        <v/>
      </c>
      <c r="L66" s="15" t="str">
        <f t="shared" ca="1" si="1"/>
        <v/>
      </c>
      <c r="M66" s="31" t="str">
        <f>IF(B66="","",IF(COUNTIFS('Incident Log'!$A$9:$A$1008,B66)=1,INDEX('Incident Log'!$C$9:$C$1008,MATCH(B66,'Incident Log'!$A$9:$A$1008,0)),""))</f>
        <v/>
      </c>
      <c r="N66" s="15" t="str">
        <f>IF(COUNTA(A66:J66)=0,"",IF(A66="","Missing action ID",IF(COUNTIFS($A$9:$A$1008,A66)&gt;1,"Duplicate action ID",IF(COUNTIFS('Incident Log'!$A$9:$A$1008,B66)&lt;&gt;1,"Check linked Case ID",IF(OR(C66="",D66="",NOT(ISNUMBER(E66)),NOT(ISNUMBER(F66))),"Complete action details",IF(AND(ISNUMBER(G66),G66&lt;E66),"Check completed date","Ready"))))))</f>
        <v/>
      </c>
    </row>
    <row r="67" spans="1:14" ht="24.95" customHeight="1">
      <c r="A67" s="20"/>
      <c r="B67" s="20"/>
      <c r="C67" s="20"/>
      <c r="D67" s="20"/>
      <c r="E67" s="18"/>
      <c r="F67" s="18"/>
      <c r="G67" s="18"/>
      <c r="H67" s="20"/>
      <c r="I67" s="20"/>
      <c r="J67" s="20"/>
      <c r="K67" s="15" t="str">
        <f t="shared" ca="1" si="0"/>
        <v/>
      </c>
      <c r="L67" s="15" t="str">
        <f t="shared" ca="1" si="1"/>
        <v/>
      </c>
      <c r="M67" s="31" t="str">
        <f>IF(B67="","",IF(COUNTIFS('Incident Log'!$A$9:$A$1008,B67)=1,INDEX('Incident Log'!$C$9:$C$1008,MATCH(B67,'Incident Log'!$A$9:$A$1008,0)),""))</f>
        <v/>
      </c>
      <c r="N67" s="15" t="str">
        <f>IF(COUNTA(A67:J67)=0,"",IF(A67="","Missing action ID",IF(COUNTIFS($A$9:$A$1008,A67)&gt;1,"Duplicate action ID",IF(COUNTIFS('Incident Log'!$A$9:$A$1008,B67)&lt;&gt;1,"Check linked Case ID",IF(OR(C67="",D67="",NOT(ISNUMBER(E67)),NOT(ISNUMBER(F67))),"Complete action details",IF(AND(ISNUMBER(G67),G67&lt;E67),"Check completed date","Ready"))))))</f>
        <v/>
      </c>
    </row>
    <row r="68" spans="1:14" ht="24.95" customHeight="1">
      <c r="A68" s="26"/>
      <c r="B68" s="26"/>
      <c r="C68" s="26"/>
      <c r="D68" s="26"/>
      <c r="E68" s="24"/>
      <c r="F68" s="24"/>
      <c r="G68" s="24"/>
      <c r="H68" s="26"/>
      <c r="I68" s="26"/>
      <c r="J68" s="26"/>
      <c r="K68" s="15" t="str">
        <f t="shared" ca="1" si="0"/>
        <v/>
      </c>
      <c r="L68" s="15" t="str">
        <f t="shared" ca="1" si="1"/>
        <v/>
      </c>
      <c r="M68" s="31" t="str">
        <f>IF(B68="","",IF(COUNTIFS('Incident Log'!$A$9:$A$1008,B68)=1,INDEX('Incident Log'!$C$9:$C$1008,MATCH(B68,'Incident Log'!$A$9:$A$1008,0)),""))</f>
        <v/>
      </c>
      <c r="N68" s="15" t="str">
        <f>IF(COUNTA(A68:J68)=0,"",IF(A68="","Missing action ID",IF(COUNTIFS($A$9:$A$1008,A68)&gt;1,"Duplicate action ID",IF(COUNTIFS('Incident Log'!$A$9:$A$1008,B68)&lt;&gt;1,"Check linked Case ID",IF(OR(C68="",D68="",NOT(ISNUMBER(E68)),NOT(ISNUMBER(F68))),"Complete action details",IF(AND(ISNUMBER(G68),G68&lt;E68),"Check completed date","Ready"))))))</f>
        <v/>
      </c>
    </row>
    <row r="69" spans="1:14" ht="24.95" customHeight="1">
      <c r="A69" s="20"/>
      <c r="B69" s="20"/>
      <c r="C69" s="20"/>
      <c r="D69" s="20"/>
      <c r="E69" s="18"/>
      <c r="F69" s="18"/>
      <c r="G69" s="18"/>
      <c r="H69" s="20"/>
      <c r="I69" s="20"/>
      <c r="J69" s="20"/>
      <c r="K69" s="15" t="str">
        <f t="shared" ca="1" si="0"/>
        <v/>
      </c>
      <c r="L69" s="15" t="str">
        <f t="shared" ca="1" si="1"/>
        <v/>
      </c>
      <c r="M69" s="31" t="str">
        <f>IF(B69="","",IF(COUNTIFS('Incident Log'!$A$9:$A$1008,B69)=1,INDEX('Incident Log'!$C$9:$C$1008,MATCH(B69,'Incident Log'!$A$9:$A$1008,0)),""))</f>
        <v/>
      </c>
      <c r="N69" s="15" t="str">
        <f>IF(COUNTA(A69:J69)=0,"",IF(A69="","Missing action ID",IF(COUNTIFS($A$9:$A$1008,A69)&gt;1,"Duplicate action ID",IF(COUNTIFS('Incident Log'!$A$9:$A$1008,B69)&lt;&gt;1,"Check linked Case ID",IF(OR(C69="",D69="",NOT(ISNUMBER(E69)),NOT(ISNUMBER(F69))),"Complete action details",IF(AND(ISNUMBER(G69),G69&lt;E69),"Check completed date","Ready"))))))</f>
        <v/>
      </c>
    </row>
    <row r="70" spans="1:14" ht="24.95" customHeight="1">
      <c r="A70" s="26"/>
      <c r="B70" s="26"/>
      <c r="C70" s="26"/>
      <c r="D70" s="26"/>
      <c r="E70" s="24"/>
      <c r="F70" s="24"/>
      <c r="G70" s="24"/>
      <c r="H70" s="26"/>
      <c r="I70" s="26"/>
      <c r="J70" s="26"/>
      <c r="K70" s="15" t="str">
        <f t="shared" ca="1" si="0"/>
        <v/>
      </c>
      <c r="L70" s="15" t="str">
        <f t="shared" ca="1" si="1"/>
        <v/>
      </c>
      <c r="M70" s="31" t="str">
        <f>IF(B70="","",IF(COUNTIFS('Incident Log'!$A$9:$A$1008,B70)=1,INDEX('Incident Log'!$C$9:$C$1008,MATCH(B70,'Incident Log'!$A$9:$A$1008,0)),""))</f>
        <v/>
      </c>
      <c r="N70" s="15" t="str">
        <f>IF(COUNTA(A70:J70)=0,"",IF(A70="","Missing action ID",IF(COUNTIFS($A$9:$A$1008,A70)&gt;1,"Duplicate action ID",IF(COUNTIFS('Incident Log'!$A$9:$A$1008,B70)&lt;&gt;1,"Check linked Case ID",IF(OR(C70="",D70="",NOT(ISNUMBER(E70)),NOT(ISNUMBER(F70))),"Complete action details",IF(AND(ISNUMBER(G70),G70&lt;E70),"Check completed date","Ready"))))))</f>
        <v/>
      </c>
    </row>
    <row r="71" spans="1:14" ht="24.95" customHeight="1">
      <c r="A71" s="20"/>
      <c r="B71" s="20"/>
      <c r="C71" s="20"/>
      <c r="D71" s="20"/>
      <c r="E71" s="18"/>
      <c r="F71" s="18"/>
      <c r="G71" s="18"/>
      <c r="H71" s="20"/>
      <c r="I71" s="20"/>
      <c r="J71" s="20"/>
      <c r="K71" s="15" t="str">
        <f t="shared" ca="1" si="0"/>
        <v/>
      </c>
      <c r="L71" s="15" t="str">
        <f t="shared" ca="1" si="1"/>
        <v/>
      </c>
      <c r="M71" s="31" t="str">
        <f>IF(B71="","",IF(COUNTIFS('Incident Log'!$A$9:$A$1008,B71)=1,INDEX('Incident Log'!$C$9:$C$1008,MATCH(B71,'Incident Log'!$A$9:$A$1008,0)),""))</f>
        <v/>
      </c>
      <c r="N71" s="15" t="str">
        <f>IF(COUNTA(A71:J71)=0,"",IF(A71="","Missing action ID",IF(COUNTIFS($A$9:$A$1008,A71)&gt;1,"Duplicate action ID",IF(COUNTIFS('Incident Log'!$A$9:$A$1008,B71)&lt;&gt;1,"Check linked Case ID",IF(OR(C71="",D71="",NOT(ISNUMBER(E71)),NOT(ISNUMBER(F71))),"Complete action details",IF(AND(ISNUMBER(G71),G71&lt;E71),"Check completed date","Ready"))))))</f>
        <v/>
      </c>
    </row>
    <row r="72" spans="1:14" ht="24.95" customHeight="1">
      <c r="A72" s="26"/>
      <c r="B72" s="26"/>
      <c r="C72" s="26"/>
      <c r="D72" s="26"/>
      <c r="E72" s="24"/>
      <c r="F72" s="24"/>
      <c r="G72" s="24"/>
      <c r="H72" s="26"/>
      <c r="I72" s="26"/>
      <c r="J72" s="26"/>
      <c r="K72" s="15" t="str">
        <f t="shared" ca="1" si="0"/>
        <v/>
      </c>
      <c r="L72" s="15" t="str">
        <f t="shared" ca="1" si="1"/>
        <v/>
      </c>
      <c r="M72" s="31" t="str">
        <f>IF(B72="","",IF(COUNTIFS('Incident Log'!$A$9:$A$1008,B72)=1,INDEX('Incident Log'!$C$9:$C$1008,MATCH(B72,'Incident Log'!$A$9:$A$1008,0)),""))</f>
        <v/>
      </c>
      <c r="N72" s="15" t="str">
        <f>IF(COUNTA(A72:J72)=0,"",IF(A72="","Missing action ID",IF(COUNTIFS($A$9:$A$1008,A72)&gt;1,"Duplicate action ID",IF(COUNTIFS('Incident Log'!$A$9:$A$1008,B72)&lt;&gt;1,"Check linked Case ID",IF(OR(C72="",D72="",NOT(ISNUMBER(E72)),NOT(ISNUMBER(F72))),"Complete action details",IF(AND(ISNUMBER(G72),G72&lt;E72),"Check completed date","Ready"))))))</f>
        <v/>
      </c>
    </row>
    <row r="73" spans="1:14" ht="24.95" customHeight="1">
      <c r="A73" s="20"/>
      <c r="B73" s="20"/>
      <c r="C73" s="20"/>
      <c r="D73" s="20"/>
      <c r="E73" s="18"/>
      <c r="F73" s="18"/>
      <c r="G73" s="18"/>
      <c r="H73" s="20"/>
      <c r="I73" s="20"/>
      <c r="J73" s="20"/>
      <c r="K73" s="15" t="str">
        <f t="shared" ref="K73:K136" ca="1" si="2">IF(COUNTA(A73:J73)=0,"",IF(AND(ISNUMBER(G73),H73="Yes"),"Closed",IF(ISNUMBER(G73),"Verify effectiveness",IF(NOT(ISNUMBER(F73)),"Set due date",IF(F73&lt;TODAY(),"Overdue",IF(F73&lt;=TODAY()+7,"Due soon","Open"))))))</f>
        <v/>
      </c>
      <c r="L73" s="15" t="str">
        <f t="shared" ref="L73:L136" ca="1" si="3">IF(OR(K73="",K73="Closed",NOT(ISNUMBER(F73))),"",MAX(0,TODAY()-F73))</f>
        <v/>
      </c>
      <c r="M73" s="31" t="str">
        <f>IF(B73="","",IF(COUNTIFS('Incident Log'!$A$9:$A$1008,B73)=1,INDEX('Incident Log'!$C$9:$C$1008,MATCH(B73,'Incident Log'!$A$9:$A$1008,0)),""))</f>
        <v/>
      </c>
      <c r="N73" s="15" t="str">
        <f>IF(COUNTA(A73:J73)=0,"",IF(A73="","Missing action ID",IF(COUNTIFS($A$9:$A$1008,A73)&gt;1,"Duplicate action ID",IF(COUNTIFS('Incident Log'!$A$9:$A$1008,B73)&lt;&gt;1,"Check linked Case ID",IF(OR(C73="",D73="",NOT(ISNUMBER(E73)),NOT(ISNUMBER(F73))),"Complete action details",IF(AND(ISNUMBER(G73),G73&lt;E73),"Check completed date","Ready"))))))</f>
        <v/>
      </c>
    </row>
    <row r="74" spans="1:14" ht="24.95" customHeight="1">
      <c r="A74" s="26"/>
      <c r="B74" s="26"/>
      <c r="C74" s="26"/>
      <c r="D74" s="26"/>
      <c r="E74" s="24"/>
      <c r="F74" s="24"/>
      <c r="G74" s="24"/>
      <c r="H74" s="26"/>
      <c r="I74" s="26"/>
      <c r="J74" s="26"/>
      <c r="K74" s="15" t="str">
        <f t="shared" ca="1" si="2"/>
        <v/>
      </c>
      <c r="L74" s="15" t="str">
        <f t="shared" ca="1" si="3"/>
        <v/>
      </c>
      <c r="M74" s="31" t="str">
        <f>IF(B74="","",IF(COUNTIFS('Incident Log'!$A$9:$A$1008,B74)=1,INDEX('Incident Log'!$C$9:$C$1008,MATCH(B74,'Incident Log'!$A$9:$A$1008,0)),""))</f>
        <v/>
      </c>
      <c r="N74" s="15" t="str">
        <f>IF(COUNTA(A74:J74)=0,"",IF(A74="","Missing action ID",IF(COUNTIFS($A$9:$A$1008,A74)&gt;1,"Duplicate action ID",IF(COUNTIFS('Incident Log'!$A$9:$A$1008,B74)&lt;&gt;1,"Check linked Case ID",IF(OR(C74="",D74="",NOT(ISNUMBER(E74)),NOT(ISNUMBER(F74))),"Complete action details",IF(AND(ISNUMBER(G74),G74&lt;E74),"Check completed date","Ready"))))))</f>
        <v/>
      </c>
    </row>
    <row r="75" spans="1:14" ht="24.95" customHeight="1">
      <c r="A75" s="20"/>
      <c r="B75" s="20"/>
      <c r="C75" s="20"/>
      <c r="D75" s="20"/>
      <c r="E75" s="18"/>
      <c r="F75" s="18"/>
      <c r="G75" s="18"/>
      <c r="H75" s="20"/>
      <c r="I75" s="20"/>
      <c r="J75" s="20"/>
      <c r="K75" s="15" t="str">
        <f t="shared" ca="1" si="2"/>
        <v/>
      </c>
      <c r="L75" s="15" t="str">
        <f t="shared" ca="1" si="3"/>
        <v/>
      </c>
      <c r="M75" s="31" t="str">
        <f>IF(B75="","",IF(COUNTIFS('Incident Log'!$A$9:$A$1008,B75)=1,INDEX('Incident Log'!$C$9:$C$1008,MATCH(B75,'Incident Log'!$A$9:$A$1008,0)),""))</f>
        <v/>
      </c>
      <c r="N75" s="15" t="str">
        <f>IF(COUNTA(A75:J75)=0,"",IF(A75="","Missing action ID",IF(COUNTIFS($A$9:$A$1008,A75)&gt;1,"Duplicate action ID",IF(COUNTIFS('Incident Log'!$A$9:$A$1008,B75)&lt;&gt;1,"Check linked Case ID",IF(OR(C75="",D75="",NOT(ISNUMBER(E75)),NOT(ISNUMBER(F75))),"Complete action details",IF(AND(ISNUMBER(G75),G75&lt;E75),"Check completed date","Ready"))))))</f>
        <v/>
      </c>
    </row>
    <row r="76" spans="1:14" ht="24.95" customHeight="1">
      <c r="A76" s="26"/>
      <c r="B76" s="26"/>
      <c r="C76" s="26"/>
      <c r="D76" s="26"/>
      <c r="E76" s="24"/>
      <c r="F76" s="24"/>
      <c r="G76" s="24"/>
      <c r="H76" s="26"/>
      <c r="I76" s="26"/>
      <c r="J76" s="26"/>
      <c r="K76" s="15" t="str">
        <f t="shared" ca="1" si="2"/>
        <v/>
      </c>
      <c r="L76" s="15" t="str">
        <f t="shared" ca="1" si="3"/>
        <v/>
      </c>
      <c r="M76" s="31" t="str">
        <f>IF(B76="","",IF(COUNTIFS('Incident Log'!$A$9:$A$1008,B76)=1,INDEX('Incident Log'!$C$9:$C$1008,MATCH(B76,'Incident Log'!$A$9:$A$1008,0)),""))</f>
        <v/>
      </c>
      <c r="N76" s="15" t="str">
        <f>IF(COUNTA(A76:J76)=0,"",IF(A76="","Missing action ID",IF(COUNTIFS($A$9:$A$1008,A76)&gt;1,"Duplicate action ID",IF(COUNTIFS('Incident Log'!$A$9:$A$1008,B76)&lt;&gt;1,"Check linked Case ID",IF(OR(C76="",D76="",NOT(ISNUMBER(E76)),NOT(ISNUMBER(F76))),"Complete action details",IF(AND(ISNUMBER(G76),G76&lt;E76),"Check completed date","Ready"))))))</f>
        <v/>
      </c>
    </row>
    <row r="77" spans="1:14" ht="24.95" customHeight="1">
      <c r="A77" s="20"/>
      <c r="B77" s="20"/>
      <c r="C77" s="20"/>
      <c r="D77" s="20"/>
      <c r="E77" s="18"/>
      <c r="F77" s="18"/>
      <c r="G77" s="18"/>
      <c r="H77" s="20"/>
      <c r="I77" s="20"/>
      <c r="J77" s="20"/>
      <c r="K77" s="15" t="str">
        <f t="shared" ca="1" si="2"/>
        <v/>
      </c>
      <c r="L77" s="15" t="str">
        <f t="shared" ca="1" si="3"/>
        <v/>
      </c>
      <c r="M77" s="31" t="str">
        <f>IF(B77="","",IF(COUNTIFS('Incident Log'!$A$9:$A$1008,B77)=1,INDEX('Incident Log'!$C$9:$C$1008,MATCH(B77,'Incident Log'!$A$9:$A$1008,0)),""))</f>
        <v/>
      </c>
      <c r="N77" s="15" t="str">
        <f>IF(COUNTA(A77:J77)=0,"",IF(A77="","Missing action ID",IF(COUNTIFS($A$9:$A$1008,A77)&gt;1,"Duplicate action ID",IF(COUNTIFS('Incident Log'!$A$9:$A$1008,B77)&lt;&gt;1,"Check linked Case ID",IF(OR(C77="",D77="",NOT(ISNUMBER(E77)),NOT(ISNUMBER(F77))),"Complete action details",IF(AND(ISNUMBER(G77),G77&lt;E77),"Check completed date","Ready"))))))</f>
        <v/>
      </c>
    </row>
    <row r="78" spans="1:14" ht="24.95" customHeight="1">
      <c r="A78" s="26"/>
      <c r="B78" s="26"/>
      <c r="C78" s="26"/>
      <c r="D78" s="26"/>
      <c r="E78" s="24"/>
      <c r="F78" s="24"/>
      <c r="G78" s="24"/>
      <c r="H78" s="26"/>
      <c r="I78" s="26"/>
      <c r="J78" s="26"/>
      <c r="K78" s="15" t="str">
        <f t="shared" ca="1" si="2"/>
        <v/>
      </c>
      <c r="L78" s="15" t="str">
        <f t="shared" ca="1" si="3"/>
        <v/>
      </c>
      <c r="M78" s="31" t="str">
        <f>IF(B78="","",IF(COUNTIFS('Incident Log'!$A$9:$A$1008,B78)=1,INDEX('Incident Log'!$C$9:$C$1008,MATCH(B78,'Incident Log'!$A$9:$A$1008,0)),""))</f>
        <v/>
      </c>
      <c r="N78" s="15" t="str">
        <f>IF(COUNTA(A78:J78)=0,"",IF(A78="","Missing action ID",IF(COUNTIFS($A$9:$A$1008,A78)&gt;1,"Duplicate action ID",IF(COUNTIFS('Incident Log'!$A$9:$A$1008,B78)&lt;&gt;1,"Check linked Case ID",IF(OR(C78="",D78="",NOT(ISNUMBER(E78)),NOT(ISNUMBER(F78))),"Complete action details",IF(AND(ISNUMBER(G78),G78&lt;E78),"Check completed date","Ready"))))))</f>
        <v/>
      </c>
    </row>
    <row r="79" spans="1:14" ht="24.95" customHeight="1">
      <c r="A79" s="20"/>
      <c r="B79" s="20"/>
      <c r="C79" s="20"/>
      <c r="D79" s="20"/>
      <c r="E79" s="18"/>
      <c r="F79" s="18"/>
      <c r="G79" s="18"/>
      <c r="H79" s="20"/>
      <c r="I79" s="20"/>
      <c r="J79" s="20"/>
      <c r="K79" s="15" t="str">
        <f t="shared" ca="1" si="2"/>
        <v/>
      </c>
      <c r="L79" s="15" t="str">
        <f t="shared" ca="1" si="3"/>
        <v/>
      </c>
      <c r="M79" s="31" t="str">
        <f>IF(B79="","",IF(COUNTIFS('Incident Log'!$A$9:$A$1008,B79)=1,INDEX('Incident Log'!$C$9:$C$1008,MATCH(B79,'Incident Log'!$A$9:$A$1008,0)),""))</f>
        <v/>
      </c>
      <c r="N79" s="15" t="str">
        <f>IF(COUNTA(A79:J79)=0,"",IF(A79="","Missing action ID",IF(COUNTIFS($A$9:$A$1008,A79)&gt;1,"Duplicate action ID",IF(COUNTIFS('Incident Log'!$A$9:$A$1008,B79)&lt;&gt;1,"Check linked Case ID",IF(OR(C79="",D79="",NOT(ISNUMBER(E79)),NOT(ISNUMBER(F79))),"Complete action details",IF(AND(ISNUMBER(G79),G79&lt;E79),"Check completed date","Ready"))))))</f>
        <v/>
      </c>
    </row>
    <row r="80" spans="1:14" ht="24.95" customHeight="1">
      <c r="A80" s="26"/>
      <c r="B80" s="26"/>
      <c r="C80" s="26"/>
      <c r="D80" s="26"/>
      <c r="E80" s="24"/>
      <c r="F80" s="24"/>
      <c r="G80" s="24"/>
      <c r="H80" s="26"/>
      <c r="I80" s="26"/>
      <c r="J80" s="26"/>
      <c r="K80" s="15" t="str">
        <f t="shared" ca="1" si="2"/>
        <v/>
      </c>
      <c r="L80" s="15" t="str">
        <f t="shared" ca="1" si="3"/>
        <v/>
      </c>
      <c r="M80" s="31" t="str">
        <f>IF(B80="","",IF(COUNTIFS('Incident Log'!$A$9:$A$1008,B80)=1,INDEX('Incident Log'!$C$9:$C$1008,MATCH(B80,'Incident Log'!$A$9:$A$1008,0)),""))</f>
        <v/>
      </c>
      <c r="N80" s="15" t="str">
        <f>IF(COUNTA(A80:J80)=0,"",IF(A80="","Missing action ID",IF(COUNTIFS($A$9:$A$1008,A80)&gt;1,"Duplicate action ID",IF(COUNTIFS('Incident Log'!$A$9:$A$1008,B80)&lt;&gt;1,"Check linked Case ID",IF(OR(C80="",D80="",NOT(ISNUMBER(E80)),NOT(ISNUMBER(F80))),"Complete action details",IF(AND(ISNUMBER(G80),G80&lt;E80),"Check completed date","Ready"))))))</f>
        <v/>
      </c>
    </row>
    <row r="81" spans="1:14" ht="24.95" customHeight="1">
      <c r="A81" s="20"/>
      <c r="B81" s="20"/>
      <c r="C81" s="20"/>
      <c r="D81" s="20"/>
      <c r="E81" s="18"/>
      <c r="F81" s="18"/>
      <c r="G81" s="18"/>
      <c r="H81" s="20"/>
      <c r="I81" s="20"/>
      <c r="J81" s="20"/>
      <c r="K81" s="15" t="str">
        <f t="shared" ca="1" si="2"/>
        <v/>
      </c>
      <c r="L81" s="15" t="str">
        <f t="shared" ca="1" si="3"/>
        <v/>
      </c>
      <c r="M81" s="31" t="str">
        <f>IF(B81="","",IF(COUNTIFS('Incident Log'!$A$9:$A$1008,B81)=1,INDEX('Incident Log'!$C$9:$C$1008,MATCH(B81,'Incident Log'!$A$9:$A$1008,0)),""))</f>
        <v/>
      </c>
      <c r="N81" s="15" t="str">
        <f>IF(COUNTA(A81:J81)=0,"",IF(A81="","Missing action ID",IF(COUNTIFS($A$9:$A$1008,A81)&gt;1,"Duplicate action ID",IF(COUNTIFS('Incident Log'!$A$9:$A$1008,B81)&lt;&gt;1,"Check linked Case ID",IF(OR(C81="",D81="",NOT(ISNUMBER(E81)),NOT(ISNUMBER(F81))),"Complete action details",IF(AND(ISNUMBER(G81),G81&lt;E81),"Check completed date","Ready"))))))</f>
        <v/>
      </c>
    </row>
    <row r="82" spans="1:14" ht="24.95" customHeight="1">
      <c r="A82" s="26"/>
      <c r="B82" s="26"/>
      <c r="C82" s="26"/>
      <c r="D82" s="26"/>
      <c r="E82" s="24"/>
      <c r="F82" s="24"/>
      <c r="G82" s="24"/>
      <c r="H82" s="26"/>
      <c r="I82" s="26"/>
      <c r="J82" s="26"/>
      <c r="K82" s="15" t="str">
        <f t="shared" ca="1" si="2"/>
        <v/>
      </c>
      <c r="L82" s="15" t="str">
        <f t="shared" ca="1" si="3"/>
        <v/>
      </c>
      <c r="M82" s="31" t="str">
        <f>IF(B82="","",IF(COUNTIFS('Incident Log'!$A$9:$A$1008,B82)=1,INDEX('Incident Log'!$C$9:$C$1008,MATCH(B82,'Incident Log'!$A$9:$A$1008,0)),""))</f>
        <v/>
      </c>
      <c r="N82" s="15" t="str">
        <f>IF(COUNTA(A82:J82)=0,"",IF(A82="","Missing action ID",IF(COUNTIFS($A$9:$A$1008,A82)&gt;1,"Duplicate action ID",IF(COUNTIFS('Incident Log'!$A$9:$A$1008,B82)&lt;&gt;1,"Check linked Case ID",IF(OR(C82="",D82="",NOT(ISNUMBER(E82)),NOT(ISNUMBER(F82))),"Complete action details",IF(AND(ISNUMBER(G82),G82&lt;E82),"Check completed date","Ready"))))))</f>
        <v/>
      </c>
    </row>
    <row r="83" spans="1:14" ht="24.95" customHeight="1">
      <c r="A83" s="20"/>
      <c r="B83" s="20"/>
      <c r="C83" s="20"/>
      <c r="D83" s="20"/>
      <c r="E83" s="18"/>
      <c r="F83" s="18"/>
      <c r="G83" s="18"/>
      <c r="H83" s="20"/>
      <c r="I83" s="20"/>
      <c r="J83" s="20"/>
      <c r="K83" s="15" t="str">
        <f t="shared" ca="1" si="2"/>
        <v/>
      </c>
      <c r="L83" s="15" t="str">
        <f t="shared" ca="1" si="3"/>
        <v/>
      </c>
      <c r="M83" s="31" t="str">
        <f>IF(B83="","",IF(COUNTIFS('Incident Log'!$A$9:$A$1008,B83)=1,INDEX('Incident Log'!$C$9:$C$1008,MATCH(B83,'Incident Log'!$A$9:$A$1008,0)),""))</f>
        <v/>
      </c>
      <c r="N83" s="15" t="str">
        <f>IF(COUNTA(A83:J83)=0,"",IF(A83="","Missing action ID",IF(COUNTIFS($A$9:$A$1008,A83)&gt;1,"Duplicate action ID",IF(COUNTIFS('Incident Log'!$A$9:$A$1008,B83)&lt;&gt;1,"Check linked Case ID",IF(OR(C83="",D83="",NOT(ISNUMBER(E83)),NOT(ISNUMBER(F83))),"Complete action details",IF(AND(ISNUMBER(G83),G83&lt;E83),"Check completed date","Ready"))))))</f>
        <v/>
      </c>
    </row>
    <row r="84" spans="1:14" ht="24.95" customHeight="1">
      <c r="A84" s="26"/>
      <c r="B84" s="26"/>
      <c r="C84" s="26"/>
      <c r="D84" s="26"/>
      <c r="E84" s="24"/>
      <c r="F84" s="24"/>
      <c r="G84" s="24"/>
      <c r="H84" s="26"/>
      <c r="I84" s="26"/>
      <c r="J84" s="26"/>
      <c r="K84" s="15" t="str">
        <f t="shared" ca="1" si="2"/>
        <v/>
      </c>
      <c r="L84" s="15" t="str">
        <f t="shared" ca="1" si="3"/>
        <v/>
      </c>
      <c r="M84" s="31" t="str">
        <f>IF(B84="","",IF(COUNTIFS('Incident Log'!$A$9:$A$1008,B84)=1,INDEX('Incident Log'!$C$9:$C$1008,MATCH(B84,'Incident Log'!$A$9:$A$1008,0)),""))</f>
        <v/>
      </c>
      <c r="N84" s="15" t="str">
        <f>IF(COUNTA(A84:J84)=0,"",IF(A84="","Missing action ID",IF(COUNTIFS($A$9:$A$1008,A84)&gt;1,"Duplicate action ID",IF(COUNTIFS('Incident Log'!$A$9:$A$1008,B84)&lt;&gt;1,"Check linked Case ID",IF(OR(C84="",D84="",NOT(ISNUMBER(E84)),NOT(ISNUMBER(F84))),"Complete action details",IF(AND(ISNUMBER(G84),G84&lt;E84),"Check completed date","Ready"))))))</f>
        <v/>
      </c>
    </row>
    <row r="85" spans="1:14" ht="24.95" customHeight="1">
      <c r="A85" s="20"/>
      <c r="B85" s="20"/>
      <c r="C85" s="20"/>
      <c r="D85" s="20"/>
      <c r="E85" s="18"/>
      <c r="F85" s="18"/>
      <c r="G85" s="18"/>
      <c r="H85" s="20"/>
      <c r="I85" s="20"/>
      <c r="J85" s="20"/>
      <c r="K85" s="15" t="str">
        <f t="shared" ca="1" si="2"/>
        <v/>
      </c>
      <c r="L85" s="15" t="str">
        <f t="shared" ca="1" si="3"/>
        <v/>
      </c>
      <c r="M85" s="31" t="str">
        <f>IF(B85="","",IF(COUNTIFS('Incident Log'!$A$9:$A$1008,B85)=1,INDEX('Incident Log'!$C$9:$C$1008,MATCH(B85,'Incident Log'!$A$9:$A$1008,0)),""))</f>
        <v/>
      </c>
      <c r="N85" s="15" t="str">
        <f>IF(COUNTA(A85:J85)=0,"",IF(A85="","Missing action ID",IF(COUNTIFS($A$9:$A$1008,A85)&gt;1,"Duplicate action ID",IF(COUNTIFS('Incident Log'!$A$9:$A$1008,B85)&lt;&gt;1,"Check linked Case ID",IF(OR(C85="",D85="",NOT(ISNUMBER(E85)),NOT(ISNUMBER(F85))),"Complete action details",IF(AND(ISNUMBER(G85),G85&lt;E85),"Check completed date","Ready"))))))</f>
        <v/>
      </c>
    </row>
    <row r="86" spans="1:14" ht="24.95" customHeight="1">
      <c r="A86" s="26"/>
      <c r="B86" s="26"/>
      <c r="C86" s="26"/>
      <c r="D86" s="26"/>
      <c r="E86" s="24"/>
      <c r="F86" s="24"/>
      <c r="G86" s="24"/>
      <c r="H86" s="26"/>
      <c r="I86" s="26"/>
      <c r="J86" s="26"/>
      <c r="K86" s="15" t="str">
        <f t="shared" ca="1" si="2"/>
        <v/>
      </c>
      <c r="L86" s="15" t="str">
        <f t="shared" ca="1" si="3"/>
        <v/>
      </c>
      <c r="M86" s="31" t="str">
        <f>IF(B86="","",IF(COUNTIFS('Incident Log'!$A$9:$A$1008,B86)=1,INDEX('Incident Log'!$C$9:$C$1008,MATCH(B86,'Incident Log'!$A$9:$A$1008,0)),""))</f>
        <v/>
      </c>
      <c r="N86" s="15" t="str">
        <f>IF(COUNTA(A86:J86)=0,"",IF(A86="","Missing action ID",IF(COUNTIFS($A$9:$A$1008,A86)&gt;1,"Duplicate action ID",IF(COUNTIFS('Incident Log'!$A$9:$A$1008,B86)&lt;&gt;1,"Check linked Case ID",IF(OR(C86="",D86="",NOT(ISNUMBER(E86)),NOT(ISNUMBER(F86))),"Complete action details",IF(AND(ISNUMBER(G86),G86&lt;E86),"Check completed date","Ready"))))))</f>
        <v/>
      </c>
    </row>
    <row r="87" spans="1:14" ht="24.95" customHeight="1">
      <c r="A87" s="20"/>
      <c r="B87" s="20"/>
      <c r="C87" s="20"/>
      <c r="D87" s="20"/>
      <c r="E87" s="18"/>
      <c r="F87" s="18"/>
      <c r="G87" s="18"/>
      <c r="H87" s="20"/>
      <c r="I87" s="20"/>
      <c r="J87" s="20"/>
      <c r="K87" s="15" t="str">
        <f t="shared" ca="1" si="2"/>
        <v/>
      </c>
      <c r="L87" s="15" t="str">
        <f t="shared" ca="1" si="3"/>
        <v/>
      </c>
      <c r="M87" s="31" t="str">
        <f>IF(B87="","",IF(COUNTIFS('Incident Log'!$A$9:$A$1008,B87)=1,INDEX('Incident Log'!$C$9:$C$1008,MATCH(B87,'Incident Log'!$A$9:$A$1008,0)),""))</f>
        <v/>
      </c>
      <c r="N87" s="15" t="str">
        <f>IF(COUNTA(A87:J87)=0,"",IF(A87="","Missing action ID",IF(COUNTIFS($A$9:$A$1008,A87)&gt;1,"Duplicate action ID",IF(COUNTIFS('Incident Log'!$A$9:$A$1008,B87)&lt;&gt;1,"Check linked Case ID",IF(OR(C87="",D87="",NOT(ISNUMBER(E87)),NOT(ISNUMBER(F87))),"Complete action details",IF(AND(ISNUMBER(G87),G87&lt;E87),"Check completed date","Ready"))))))</f>
        <v/>
      </c>
    </row>
    <row r="88" spans="1:14" ht="24.95" customHeight="1">
      <c r="A88" s="26"/>
      <c r="B88" s="26"/>
      <c r="C88" s="26"/>
      <c r="D88" s="26"/>
      <c r="E88" s="24"/>
      <c r="F88" s="24"/>
      <c r="G88" s="24"/>
      <c r="H88" s="26"/>
      <c r="I88" s="26"/>
      <c r="J88" s="26"/>
      <c r="K88" s="15" t="str">
        <f t="shared" ca="1" si="2"/>
        <v/>
      </c>
      <c r="L88" s="15" t="str">
        <f t="shared" ca="1" si="3"/>
        <v/>
      </c>
      <c r="M88" s="31" t="str">
        <f>IF(B88="","",IF(COUNTIFS('Incident Log'!$A$9:$A$1008,B88)=1,INDEX('Incident Log'!$C$9:$C$1008,MATCH(B88,'Incident Log'!$A$9:$A$1008,0)),""))</f>
        <v/>
      </c>
      <c r="N88" s="15" t="str">
        <f>IF(COUNTA(A88:J88)=0,"",IF(A88="","Missing action ID",IF(COUNTIFS($A$9:$A$1008,A88)&gt;1,"Duplicate action ID",IF(COUNTIFS('Incident Log'!$A$9:$A$1008,B88)&lt;&gt;1,"Check linked Case ID",IF(OR(C88="",D88="",NOT(ISNUMBER(E88)),NOT(ISNUMBER(F88))),"Complete action details",IF(AND(ISNUMBER(G88),G88&lt;E88),"Check completed date","Ready"))))))</f>
        <v/>
      </c>
    </row>
    <row r="89" spans="1:14" ht="24.95" customHeight="1">
      <c r="A89" s="20"/>
      <c r="B89" s="20"/>
      <c r="C89" s="20"/>
      <c r="D89" s="20"/>
      <c r="E89" s="18"/>
      <c r="F89" s="18"/>
      <c r="G89" s="18"/>
      <c r="H89" s="20"/>
      <c r="I89" s="20"/>
      <c r="J89" s="20"/>
      <c r="K89" s="15" t="str">
        <f t="shared" ca="1" si="2"/>
        <v/>
      </c>
      <c r="L89" s="15" t="str">
        <f t="shared" ca="1" si="3"/>
        <v/>
      </c>
      <c r="M89" s="31" t="str">
        <f>IF(B89="","",IF(COUNTIFS('Incident Log'!$A$9:$A$1008,B89)=1,INDEX('Incident Log'!$C$9:$C$1008,MATCH(B89,'Incident Log'!$A$9:$A$1008,0)),""))</f>
        <v/>
      </c>
      <c r="N89" s="15" t="str">
        <f>IF(COUNTA(A89:J89)=0,"",IF(A89="","Missing action ID",IF(COUNTIFS($A$9:$A$1008,A89)&gt;1,"Duplicate action ID",IF(COUNTIFS('Incident Log'!$A$9:$A$1008,B89)&lt;&gt;1,"Check linked Case ID",IF(OR(C89="",D89="",NOT(ISNUMBER(E89)),NOT(ISNUMBER(F89))),"Complete action details",IF(AND(ISNUMBER(G89),G89&lt;E89),"Check completed date","Ready"))))))</f>
        <v/>
      </c>
    </row>
    <row r="90" spans="1:14" ht="24.95" customHeight="1">
      <c r="A90" s="26"/>
      <c r="B90" s="26"/>
      <c r="C90" s="26"/>
      <c r="D90" s="26"/>
      <c r="E90" s="24"/>
      <c r="F90" s="24"/>
      <c r="G90" s="24"/>
      <c r="H90" s="26"/>
      <c r="I90" s="26"/>
      <c r="J90" s="26"/>
      <c r="K90" s="15" t="str">
        <f t="shared" ca="1" si="2"/>
        <v/>
      </c>
      <c r="L90" s="15" t="str">
        <f t="shared" ca="1" si="3"/>
        <v/>
      </c>
      <c r="M90" s="31" t="str">
        <f>IF(B90="","",IF(COUNTIFS('Incident Log'!$A$9:$A$1008,B90)=1,INDEX('Incident Log'!$C$9:$C$1008,MATCH(B90,'Incident Log'!$A$9:$A$1008,0)),""))</f>
        <v/>
      </c>
      <c r="N90" s="15" t="str">
        <f>IF(COUNTA(A90:J90)=0,"",IF(A90="","Missing action ID",IF(COUNTIFS($A$9:$A$1008,A90)&gt;1,"Duplicate action ID",IF(COUNTIFS('Incident Log'!$A$9:$A$1008,B90)&lt;&gt;1,"Check linked Case ID",IF(OR(C90="",D90="",NOT(ISNUMBER(E90)),NOT(ISNUMBER(F90))),"Complete action details",IF(AND(ISNUMBER(G90),G90&lt;E90),"Check completed date","Ready"))))))</f>
        <v/>
      </c>
    </row>
    <row r="91" spans="1:14" ht="24.95" customHeight="1">
      <c r="A91" s="20"/>
      <c r="B91" s="20"/>
      <c r="C91" s="20"/>
      <c r="D91" s="20"/>
      <c r="E91" s="18"/>
      <c r="F91" s="18"/>
      <c r="G91" s="18"/>
      <c r="H91" s="20"/>
      <c r="I91" s="20"/>
      <c r="J91" s="20"/>
      <c r="K91" s="15" t="str">
        <f t="shared" ca="1" si="2"/>
        <v/>
      </c>
      <c r="L91" s="15" t="str">
        <f t="shared" ca="1" si="3"/>
        <v/>
      </c>
      <c r="M91" s="31" t="str">
        <f>IF(B91="","",IF(COUNTIFS('Incident Log'!$A$9:$A$1008,B91)=1,INDEX('Incident Log'!$C$9:$C$1008,MATCH(B91,'Incident Log'!$A$9:$A$1008,0)),""))</f>
        <v/>
      </c>
      <c r="N91" s="15" t="str">
        <f>IF(COUNTA(A91:J91)=0,"",IF(A91="","Missing action ID",IF(COUNTIFS($A$9:$A$1008,A91)&gt;1,"Duplicate action ID",IF(COUNTIFS('Incident Log'!$A$9:$A$1008,B91)&lt;&gt;1,"Check linked Case ID",IF(OR(C91="",D91="",NOT(ISNUMBER(E91)),NOT(ISNUMBER(F91))),"Complete action details",IF(AND(ISNUMBER(G91),G91&lt;E91),"Check completed date","Ready"))))))</f>
        <v/>
      </c>
    </row>
    <row r="92" spans="1:14" ht="24.95" customHeight="1">
      <c r="A92" s="26"/>
      <c r="B92" s="26"/>
      <c r="C92" s="26"/>
      <c r="D92" s="26"/>
      <c r="E92" s="24"/>
      <c r="F92" s="24"/>
      <c r="G92" s="24"/>
      <c r="H92" s="26"/>
      <c r="I92" s="26"/>
      <c r="J92" s="26"/>
      <c r="K92" s="15" t="str">
        <f t="shared" ca="1" si="2"/>
        <v/>
      </c>
      <c r="L92" s="15" t="str">
        <f t="shared" ca="1" si="3"/>
        <v/>
      </c>
      <c r="M92" s="31" t="str">
        <f>IF(B92="","",IF(COUNTIFS('Incident Log'!$A$9:$A$1008,B92)=1,INDEX('Incident Log'!$C$9:$C$1008,MATCH(B92,'Incident Log'!$A$9:$A$1008,0)),""))</f>
        <v/>
      </c>
      <c r="N92" s="15" t="str">
        <f>IF(COUNTA(A92:J92)=0,"",IF(A92="","Missing action ID",IF(COUNTIFS($A$9:$A$1008,A92)&gt;1,"Duplicate action ID",IF(COUNTIFS('Incident Log'!$A$9:$A$1008,B92)&lt;&gt;1,"Check linked Case ID",IF(OR(C92="",D92="",NOT(ISNUMBER(E92)),NOT(ISNUMBER(F92))),"Complete action details",IF(AND(ISNUMBER(G92),G92&lt;E92),"Check completed date","Ready"))))))</f>
        <v/>
      </c>
    </row>
    <row r="93" spans="1:14" ht="24.95" customHeight="1">
      <c r="A93" s="20"/>
      <c r="B93" s="20"/>
      <c r="C93" s="20"/>
      <c r="D93" s="20"/>
      <c r="E93" s="18"/>
      <c r="F93" s="18"/>
      <c r="G93" s="18"/>
      <c r="H93" s="20"/>
      <c r="I93" s="20"/>
      <c r="J93" s="20"/>
      <c r="K93" s="15" t="str">
        <f t="shared" ca="1" si="2"/>
        <v/>
      </c>
      <c r="L93" s="15" t="str">
        <f t="shared" ca="1" si="3"/>
        <v/>
      </c>
      <c r="M93" s="31" t="str">
        <f>IF(B93="","",IF(COUNTIFS('Incident Log'!$A$9:$A$1008,B93)=1,INDEX('Incident Log'!$C$9:$C$1008,MATCH(B93,'Incident Log'!$A$9:$A$1008,0)),""))</f>
        <v/>
      </c>
      <c r="N93" s="15" t="str">
        <f>IF(COUNTA(A93:J93)=0,"",IF(A93="","Missing action ID",IF(COUNTIFS($A$9:$A$1008,A93)&gt;1,"Duplicate action ID",IF(COUNTIFS('Incident Log'!$A$9:$A$1008,B93)&lt;&gt;1,"Check linked Case ID",IF(OR(C93="",D93="",NOT(ISNUMBER(E93)),NOT(ISNUMBER(F93))),"Complete action details",IF(AND(ISNUMBER(G93),G93&lt;E93),"Check completed date","Ready"))))))</f>
        <v/>
      </c>
    </row>
    <row r="94" spans="1:14" ht="24.95" customHeight="1">
      <c r="A94" s="26"/>
      <c r="B94" s="26"/>
      <c r="C94" s="26"/>
      <c r="D94" s="26"/>
      <c r="E94" s="24"/>
      <c r="F94" s="24"/>
      <c r="G94" s="24"/>
      <c r="H94" s="26"/>
      <c r="I94" s="26"/>
      <c r="J94" s="26"/>
      <c r="K94" s="15" t="str">
        <f t="shared" ca="1" si="2"/>
        <v/>
      </c>
      <c r="L94" s="15" t="str">
        <f t="shared" ca="1" si="3"/>
        <v/>
      </c>
      <c r="M94" s="31" t="str">
        <f>IF(B94="","",IF(COUNTIFS('Incident Log'!$A$9:$A$1008,B94)=1,INDEX('Incident Log'!$C$9:$C$1008,MATCH(B94,'Incident Log'!$A$9:$A$1008,0)),""))</f>
        <v/>
      </c>
      <c r="N94" s="15" t="str">
        <f>IF(COUNTA(A94:J94)=0,"",IF(A94="","Missing action ID",IF(COUNTIFS($A$9:$A$1008,A94)&gt;1,"Duplicate action ID",IF(COUNTIFS('Incident Log'!$A$9:$A$1008,B94)&lt;&gt;1,"Check linked Case ID",IF(OR(C94="",D94="",NOT(ISNUMBER(E94)),NOT(ISNUMBER(F94))),"Complete action details",IF(AND(ISNUMBER(G94),G94&lt;E94),"Check completed date","Ready"))))))</f>
        <v/>
      </c>
    </row>
    <row r="95" spans="1:14" ht="24.95" customHeight="1">
      <c r="A95" s="20"/>
      <c r="B95" s="20"/>
      <c r="C95" s="20"/>
      <c r="D95" s="20"/>
      <c r="E95" s="18"/>
      <c r="F95" s="18"/>
      <c r="G95" s="18"/>
      <c r="H95" s="20"/>
      <c r="I95" s="20"/>
      <c r="J95" s="20"/>
      <c r="K95" s="15" t="str">
        <f t="shared" ca="1" si="2"/>
        <v/>
      </c>
      <c r="L95" s="15" t="str">
        <f t="shared" ca="1" si="3"/>
        <v/>
      </c>
      <c r="M95" s="31" t="str">
        <f>IF(B95="","",IF(COUNTIFS('Incident Log'!$A$9:$A$1008,B95)=1,INDEX('Incident Log'!$C$9:$C$1008,MATCH(B95,'Incident Log'!$A$9:$A$1008,0)),""))</f>
        <v/>
      </c>
      <c r="N95" s="15" t="str">
        <f>IF(COUNTA(A95:J95)=0,"",IF(A95="","Missing action ID",IF(COUNTIFS($A$9:$A$1008,A95)&gt;1,"Duplicate action ID",IF(COUNTIFS('Incident Log'!$A$9:$A$1008,B95)&lt;&gt;1,"Check linked Case ID",IF(OR(C95="",D95="",NOT(ISNUMBER(E95)),NOT(ISNUMBER(F95))),"Complete action details",IF(AND(ISNUMBER(G95),G95&lt;E95),"Check completed date","Ready"))))))</f>
        <v/>
      </c>
    </row>
    <row r="96" spans="1:14" ht="24.95" customHeight="1">
      <c r="A96" s="26"/>
      <c r="B96" s="26"/>
      <c r="C96" s="26"/>
      <c r="D96" s="26"/>
      <c r="E96" s="24"/>
      <c r="F96" s="24"/>
      <c r="G96" s="24"/>
      <c r="H96" s="26"/>
      <c r="I96" s="26"/>
      <c r="J96" s="26"/>
      <c r="K96" s="15" t="str">
        <f t="shared" ca="1" si="2"/>
        <v/>
      </c>
      <c r="L96" s="15" t="str">
        <f t="shared" ca="1" si="3"/>
        <v/>
      </c>
      <c r="M96" s="31" t="str">
        <f>IF(B96="","",IF(COUNTIFS('Incident Log'!$A$9:$A$1008,B96)=1,INDEX('Incident Log'!$C$9:$C$1008,MATCH(B96,'Incident Log'!$A$9:$A$1008,0)),""))</f>
        <v/>
      </c>
      <c r="N96" s="15" t="str">
        <f>IF(COUNTA(A96:J96)=0,"",IF(A96="","Missing action ID",IF(COUNTIFS($A$9:$A$1008,A96)&gt;1,"Duplicate action ID",IF(COUNTIFS('Incident Log'!$A$9:$A$1008,B96)&lt;&gt;1,"Check linked Case ID",IF(OR(C96="",D96="",NOT(ISNUMBER(E96)),NOT(ISNUMBER(F96))),"Complete action details",IF(AND(ISNUMBER(G96),G96&lt;E96),"Check completed date","Ready"))))))</f>
        <v/>
      </c>
    </row>
    <row r="97" spans="1:14" ht="24.95" customHeight="1">
      <c r="A97" s="20"/>
      <c r="B97" s="20"/>
      <c r="C97" s="20"/>
      <c r="D97" s="20"/>
      <c r="E97" s="18"/>
      <c r="F97" s="18"/>
      <c r="G97" s="18"/>
      <c r="H97" s="20"/>
      <c r="I97" s="20"/>
      <c r="J97" s="20"/>
      <c r="K97" s="15" t="str">
        <f t="shared" ca="1" si="2"/>
        <v/>
      </c>
      <c r="L97" s="15" t="str">
        <f t="shared" ca="1" si="3"/>
        <v/>
      </c>
      <c r="M97" s="31" t="str">
        <f>IF(B97="","",IF(COUNTIFS('Incident Log'!$A$9:$A$1008,B97)=1,INDEX('Incident Log'!$C$9:$C$1008,MATCH(B97,'Incident Log'!$A$9:$A$1008,0)),""))</f>
        <v/>
      </c>
      <c r="N97" s="15" t="str">
        <f>IF(COUNTA(A97:J97)=0,"",IF(A97="","Missing action ID",IF(COUNTIFS($A$9:$A$1008,A97)&gt;1,"Duplicate action ID",IF(COUNTIFS('Incident Log'!$A$9:$A$1008,B97)&lt;&gt;1,"Check linked Case ID",IF(OR(C97="",D97="",NOT(ISNUMBER(E97)),NOT(ISNUMBER(F97))),"Complete action details",IF(AND(ISNUMBER(G97),G97&lt;E97),"Check completed date","Ready"))))))</f>
        <v/>
      </c>
    </row>
    <row r="98" spans="1:14" ht="24.95" customHeight="1">
      <c r="A98" s="26"/>
      <c r="B98" s="26"/>
      <c r="C98" s="26"/>
      <c r="D98" s="26"/>
      <c r="E98" s="24"/>
      <c r="F98" s="24"/>
      <c r="G98" s="24"/>
      <c r="H98" s="26"/>
      <c r="I98" s="26"/>
      <c r="J98" s="26"/>
      <c r="K98" s="15" t="str">
        <f t="shared" ca="1" si="2"/>
        <v/>
      </c>
      <c r="L98" s="15" t="str">
        <f t="shared" ca="1" si="3"/>
        <v/>
      </c>
      <c r="M98" s="31" t="str">
        <f>IF(B98="","",IF(COUNTIFS('Incident Log'!$A$9:$A$1008,B98)=1,INDEX('Incident Log'!$C$9:$C$1008,MATCH(B98,'Incident Log'!$A$9:$A$1008,0)),""))</f>
        <v/>
      </c>
      <c r="N98" s="15" t="str">
        <f>IF(COUNTA(A98:J98)=0,"",IF(A98="","Missing action ID",IF(COUNTIFS($A$9:$A$1008,A98)&gt;1,"Duplicate action ID",IF(COUNTIFS('Incident Log'!$A$9:$A$1008,B98)&lt;&gt;1,"Check linked Case ID",IF(OR(C98="",D98="",NOT(ISNUMBER(E98)),NOT(ISNUMBER(F98))),"Complete action details",IF(AND(ISNUMBER(G98),G98&lt;E98),"Check completed date","Ready"))))))</f>
        <v/>
      </c>
    </row>
    <row r="99" spans="1:14" ht="24.95" customHeight="1">
      <c r="A99" s="20"/>
      <c r="B99" s="20"/>
      <c r="C99" s="20"/>
      <c r="D99" s="20"/>
      <c r="E99" s="18"/>
      <c r="F99" s="18"/>
      <c r="G99" s="18"/>
      <c r="H99" s="20"/>
      <c r="I99" s="20"/>
      <c r="J99" s="20"/>
      <c r="K99" s="15" t="str">
        <f t="shared" ca="1" si="2"/>
        <v/>
      </c>
      <c r="L99" s="15" t="str">
        <f t="shared" ca="1" si="3"/>
        <v/>
      </c>
      <c r="M99" s="31" t="str">
        <f>IF(B99="","",IF(COUNTIFS('Incident Log'!$A$9:$A$1008,B99)=1,INDEX('Incident Log'!$C$9:$C$1008,MATCH(B99,'Incident Log'!$A$9:$A$1008,0)),""))</f>
        <v/>
      </c>
      <c r="N99" s="15" t="str">
        <f>IF(COUNTA(A99:J99)=0,"",IF(A99="","Missing action ID",IF(COUNTIFS($A$9:$A$1008,A99)&gt;1,"Duplicate action ID",IF(COUNTIFS('Incident Log'!$A$9:$A$1008,B99)&lt;&gt;1,"Check linked Case ID",IF(OR(C99="",D99="",NOT(ISNUMBER(E99)),NOT(ISNUMBER(F99))),"Complete action details",IF(AND(ISNUMBER(G99),G99&lt;E99),"Check completed date","Ready"))))))</f>
        <v/>
      </c>
    </row>
    <row r="100" spans="1:14" ht="24.95" customHeight="1">
      <c r="A100" s="26"/>
      <c r="B100" s="26"/>
      <c r="C100" s="26"/>
      <c r="D100" s="26"/>
      <c r="E100" s="24"/>
      <c r="F100" s="24"/>
      <c r="G100" s="24"/>
      <c r="H100" s="26"/>
      <c r="I100" s="26"/>
      <c r="J100" s="26"/>
      <c r="K100" s="15" t="str">
        <f t="shared" ca="1" si="2"/>
        <v/>
      </c>
      <c r="L100" s="15" t="str">
        <f t="shared" ca="1" si="3"/>
        <v/>
      </c>
      <c r="M100" s="31" t="str">
        <f>IF(B100="","",IF(COUNTIFS('Incident Log'!$A$9:$A$1008,B100)=1,INDEX('Incident Log'!$C$9:$C$1008,MATCH(B100,'Incident Log'!$A$9:$A$1008,0)),""))</f>
        <v/>
      </c>
      <c r="N100" s="15" t="str">
        <f>IF(COUNTA(A100:J100)=0,"",IF(A100="","Missing action ID",IF(COUNTIFS($A$9:$A$1008,A100)&gt;1,"Duplicate action ID",IF(COUNTIFS('Incident Log'!$A$9:$A$1008,B100)&lt;&gt;1,"Check linked Case ID",IF(OR(C100="",D100="",NOT(ISNUMBER(E100)),NOT(ISNUMBER(F100))),"Complete action details",IF(AND(ISNUMBER(G100),G100&lt;E100),"Check completed date","Ready"))))))</f>
        <v/>
      </c>
    </row>
    <row r="101" spans="1:14" ht="24.95" customHeight="1">
      <c r="A101" s="20"/>
      <c r="B101" s="20"/>
      <c r="C101" s="20"/>
      <c r="D101" s="20"/>
      <c r="E101" s="18"/>
      <c r="F101" s="18"/>
      <c r="G101" s="18"/>
      <c r="H101" s="20"/>
      <c r="I101" s="20"/>
      <c r="J101" s="20"/>
      <c r="K101" s="15" t="str">
        <f t="shared" ca="1" si="2"/>
        <v/>
      </c>
      <c r="L101" s="15" t="str">
        <f t="shared" ca="1" si="3"/>
        <v/>
      </c>
      <c r="M101" s="31" t="str">
        <f>IF(B101="","",IF(COUNTIFS('Incident Log'!$A$9:$A$1008,B101)=1,INDEX('Incident Log'!$C$9:$C$1008,MATCH(B101,'Incident Log'!$A$9:$A$1008,0)),""))</f>
        <v/>
      </c>
      <c r="N101" s="15" t="str">
        <f>IF(COUNTA(A101:J101)=0,"",IF(A101="","Missing action ID",IF(COUNTIFS($A$9:$A$1008,A101)&gt;1,"Duplicate action ID",IF(COUNTIFS('Incident Log'!$A$9:$A$1008,B101)&lt;&gt;1,"Check linked Case ID",IF(OR(C101="",D101="",NOT(ISNUMBER(E101)),NOT(ISNUMBER(F101))),"Complete action details",IF(AND(ISNUMBER(G101),G101&lt;E101),"Check completed date","Ready"))))))</f>
        <v/>
      </c>
    </row>
    <row r="102" spans="1:14" ht="24.95" customHeight="1">
      <c r="A102" s="26"/>
      <c r="B102" s="26"/>
      <c r="C102" s="26"/>
      <c r="D102" s="26"/>
      <c r="E102" s="24"/>
      <c r="F102" s="24"/>
      <c r="G102" s="24"/>
      <c r="H102" s="26"/>
      <c r="I102" s="26"/>
      <c r="J102" s="26"/>
      <c r="K102" s="15" t="str">
        <f t="shared" ca="1" si="2"/>
        <v/>
      </c>
      <c r="L102" s="15" t="str">
        <f t="shared" ca="1" si="3"/>
        <v/>
      </c>
      <c r="M102" s="31" t="str">
        <f>IF(B102="","",IF(COUNTIFS('Incident Log'!$A$9:$A$1008,B102)=1,INDEX('Incident Log'!$C$9:$C$1008,MATCH(B102,'Incident Log'!$A$9:$A$1008,0)),""))</f>
        <v/>
      </c>
      <c r="N102" s="15" t="str">
        <f>IF(COUNTA(A102:J102)=0,"",IF(A102="","Missing action ID",IF(COUNTIFS($A$9:$A$1008,A102)&gt;1,"Duplicate action ID",IF(COUNTIFS('Incident Log'!$A$9:$A$1008,B102)&lt;&gt;1,"Check linked Case ID",IF(OR(C102="",D102="",NOT(ISNUMBER(E102)),NOT(ISNUMBER(F102))),"Complete action details",IF(AND(ISNUMBER(G102),G102&lt;E102),"Check completed date","Ready"))))))</f>
        <v/>
      </c>
    </row>
    <row r="103" spans="1:14" ht="24.95" customHeight="1">
      <c r="A103" s="20"/>
      <c r="B103" s="20"/>
      <c r="C103" s="20"/>
      <c r="D103" s="20"/>
      <c r="E103" s="18"/>
      <c r="F103" s="18"/>
      <c r="G103" s="18"/>
      <c r="H103" s="20"/>
      <c r="I103" s="20"/>
      <c r="J103" s="20"/>
      <c r="K103" s="15" t="str">
        <f t="shared" ca="1" si="2"/>
        <v/>
      </c>
      <c r="L103" s="15" t="str">
        <f t="shared" ca="1" si="3"/>
        <v/>
      </c>
      <c r="M103" s="31" t="str">
        <f>IF(B103="","",IF(COUNTIFS('Incident Log'!$A$9:$A$1008,B103)=1,INDEX('Incident Log'!$C$9:$C$1008,MATCH(B103,'Incident Log'!$A$9:$A$1008,0)),""))</f>
        <v/>
      </c>
      <c r="N103" s="15" t="str">
        <f>IF(COUNTA(A103:J103)=0,"",IF(A103="","Missing action ID",IF(COUNTIFS($A$9:$A$1008,A103)&gt;1,"Duplicate action ID",IF(COUNTIFS('Incident Log'!$A$9:$A$1008,B103)&lt;&gt;1,"Check linked Case ID",IF(OR(C103="",D103="",NOT(ISNUMBER(E103)),NOT(ISNUMBER(F103))),"Complete action details",IF(AND(ISNUMBER(G103),G103&lt;E103),"Check completed date","Ready"))))))</f>
        <v/>
      </c>
    </row>
    <row r="104" spans="1:14" ht="24.95" customHeight="1">
      <c r="A104" s="26"/>
      <c r="B104" s="26"/>
      <c r="C104" s="26"/>
      <c r="D104" s="26"/>
      <c r="E104" s="24"/>
      <c r="F104" s="24"/>
      <c r="G104" s="24"/>
      <c r="H104" s="26"/>
      <c r="I104" s="26"/>
      <c r="J104" s="26"/>
      <c r="K104" s="15" t="str">
        <f t="shared" ca="1" si="2"/>
        <v/>
      </c>
      <c r="L104" s="15" t="str">
        <f t="shared" ca="1" si="3"/>
        <v/>
      </c>
      <c r="M104" s="31" t="str">
        <f>IF(B104="","",IF(COUNTIFS('Incident Log'!$A$9:$A$1008,B104)=1,INDEX('Incident Log'!$C$9:$C$1008,MATCH(B104,'Incident Log'!$A$9:$A$1008,0)),""))</f>
        <v/>
      </c>
      <c r="N104" s="15" t="str">
        <f>IF(COUNTA(A104:J104)=0,"",IF(A104="","Missing action ID",IF(COUNTIFS($A$9:$A$1008,A104)&gt;1,"Duplicate action ID",IF(COUNTIFS('Incident Log'!$A$9:$A$1008,B104)&lt;&gt;1,"Check linked Case ID",IF(OR(C104="",D104="",NOT(ISNUMBER(E104)),NOT(ISNUMBER(F104))),"Complete action details",IF(AND(ISNUMBER(G104),G104&lt;E104),"Check completed date","Ready"))))))</f>
        <v/>
      </c>
    </row>
    <row r="105" spans="1:14" ht="24.95" customHeight="1">
      <c r="A105" s="20"/>
      <c r="B105" s="20"/>
      <c r="C105" s="20"/>
      <c r="D105" s="20"/>
      <c r="E105" s="18"/>
      <c r="F105" s="18"/>
      <c r="G105" s="18"/>
      <c r="H105" s="20"/>
      <c r="I105" s="20"/>
      <c r="J105" s="20"/>
      <c r="K105" s="15" t="str">
        <f t="shared" ca="1" si="2"/>
        <v/>
      </c>
      <c r="L105" s="15" t="str">
        <f t="shared" ca="1" si="3"/>
        <v/>
      </c>
      <c r="M105" s="31" t="str">
        <f>IF(B105="","",IF(COUNTIFS('Incident Log'!$A$9:$A$1008,B105)=1,INDEX('Incident Log'!$C$9:$C$1008,MATCH(B105,'Incident Log'!$A$9:$A$1008,0)),""))</f>
        <v/>
      </c>
      <c r="N105" s="15" t="str">
        <f>IF(COUNTA(A105:J105)=0,"",IF(A105="","Missing action ID",IF(COUNTIFS($A$9:$A$1008,A105)&gt;1,"Duplicate action ID",IF(COUNTIFS('Incident Log'!$A$9:$A$1008,B105)&lt;&gt;1,"Check linked Case ID",IF(OR(C105="",D105="",NOT(ISNUMBER(E105)),NOT(ISNUMBER(F105))),"Complete action details",IF(AND(ISNUMBER(G105),G105&lt;E105),"Check completed date","Ready"))))))</f>
        <v/>
      </c>
    </row>
    <row r="106" spans="1:14" ht="24.95" customHeight="1">
      <c r="A106" s="26"/>
      <c r="B106" s="26"/>
      <c r="C106" s="26"/>
      <c r="D106" s="26"/>
      <c r="E106" s="24"/>
      <c r="F106" s="24"/>
      <c r="G106" s="24"/>
      <c r="H106" s="26"/>
      <c r="I106" s="26"/>
      <c r="J106" s="26"/>
      <c r="K106" s="15" t="str">
        <f t="shared" ca="1" si="2"/>
        <v/>
      </c>
      <c r="L106" s="15" t="str">
        <f t="shared" ca="1" si="3"/>
        <v/>
      </c>
      <c r="M106" s="31" t="str">
        <f>IF(B106="","",IF(COUNTIFS('Incident Log'!$A$9:$A$1008,B106)=1,INDEX('Incident Log'!$C$9:$C$1008,MATCH(B106,'Incident Log'!$A$9:$A$1008,0)),""))</f>
        <v/>
      </c>
      <c r="N106" s="15" t="str">
        <f>IF(COUNTA(A106:J106)=0,"",IF(A106="","Missing action ID",IF(COUNTIFS($A$9:$A$1008,A106)&gt;1,"Duplicate action ID",IF(COUNTIFS('Incident Log'!$A$9:$A$1008,B106)&lt;&gt;1,"Check linked Case ID",IF(OR(C106="",D106="",NOT(ISNUMBER(E106)),NOT(ISNUMBER(F106))),"Complete action details",IF(AND(ISNUMBER(G106),G106&lt;E106),"Check completed date","Ready"))))))</f>
        <v/>
      </c>
    </row>
    <row r="107" spans="1:14" ht="24.95" customHeight="1">
      <c r="A107" s="20"/>
      <c r="B107" s="20"/>
      <c r="C107" s="20"/>
      <c r="D107" s="20"/>
      <c r="E107" s="18"/>
      <c r="F107" s="18"/>
      <c r="G107" s="18"/>
      <c r="H107" s="20"/>
      <c r="I107" s="20"/>
      <c r="J107" s="20"/>
      <c r="K107" s="15" t="str">
        <f t="shared" ca="1" si="2"/>
        <v/>
      </c>
      <c r="L107" s="15" t="str">
        <f t="shared" ca="1" si="3"/>
        <v/>
      </c>
      <c r="M107" s="31" t="str">
        <f>IF(B107="","",IF(COUNTIFS('Incident Log'!$A$9:$A$1008,B107)=1,INDEX('Incident Log'!$C$9:$C$1008,MATCH(B107,'Incident Log'!$A$9:$A$1008,0)),""))</f>
        <v/>
      </c>
      <c r="N107" s="15" t="str">
        <f>IF(COUNTA(A107:J107)=0,"",IF(A107="","Missing action ID",IF(COUNTIFS($A$9:$A$1008,A107)&gt;1,"Duplicate action ID",IF(COUNTIFS('Incident Log'!$A$9:$A$1008,B107)&lt;&gt;1,"Check linked Case ID",IF(OR(C107="",D107="",NOT(ISNUMBER(E107)),NOT(ISNUMBER(F107))),"Complete action details",IF(AND(ISNUMBER(G107),G107&lt;E107),"Check completed date","Ready"))))))</f>
        <v/>
      </c>
    </row>
    <row r="108" spans="1:14" ht="24.95" customHeight="1">
      <c r="A108" s="26"/>
      <c r="B108" s="26"/>
      <c r="C108" s="26"/>
      <c r="D108" s="26"/>
      <c r="E108" s="24"/>
      <c r="F108" s="24"/>
      <c r="G108" s="24"/>
      <c r="H108" s="26"/>
      <c r="I108" s="26"/>
      <c r="J108" s="26"/>
      <c r="K108" s="15" t="str">
        <f t="shared" ca="1" si="2"/>
        <v/>
      </c>
      <c r="L108" s="15" t="str">
        <f t="shared" ca="1" si="3"/>
        <v/>
      </c>
      <c r="M108" s="31" t="str">
        <f>IF(B108="","",IF(COUNTIFS('Incident Log'!$A$9:$A$1008,B108)=1,INDEX('Incident Log'!$C$9:$C$1008,MATCH(B108,'Incident Log'!$A$9:$A$1008,0)),""))</f>
        <v/>
      </c>
      <c r="N108" s="15" t="str">
        <f>IF(COUNTA(A108:J108)=0,"",IF(A108="","Missing action ID",IF(COUNTIFS($A$9:$A$1008,A108)&gt;1,"Duplicate action ID",IF(COUNTIFS('Incident Log'!$A$9:$A$1008,B108)&lt;&gt;1,"Check linked Case ID",IF(OR(C108="",D108="",NOT(ISNUMBER(E108)),NOT(ISNUMBER(F108))),"Complete action details",IF(AND(ISNUMBER(G108),G108&lt;E108),"Check completed date","Ready"))))))</f>
        <v/>
      </c>
    </row>
    <row r="109" spans="1:14" ht="24.95" customHeight="1">
      <c r="A109" s="20"/>
      <c r="B109" s="20"/>
      <c r="C109" s="20"/>
      <c r="D109" s="20"/>
      <c r="E109" s="18"/>
      <c r="F109" s="18"/>
      <c r="G109" s="18"/>
      <c r="H109" s="20"/>
      <c r="I109" s="20"/>
      <c r="J109" s="20"/>
      <c r="K109" s="15" t="str">
        <f t="shared" ca="1" si="2"/>
        <v/>
      </c>
      <c r="L109" s="15" t="str">
        <f t="shared" ca="1" si="3"/>
        <v/>
      </c>
      <c r="M109" s="31" t="str">
        <f>IF(B109="","",IF(COUNTIFS('Incident Log'!$A$9:$A$1008,B109)=1,INDEX('Incident Log'!$C$9:$C$1008,MATCH(B109,'Incident Log'!$A$9:$A$1008,0)),""))</f>
        <v/>
      </c>
      <c r="N109" s="15" t="str">
        <f>IF(COUNTA(A109:J109)=0,"",IF(A109="","Missing action ID",IF(COUNTIFS($A$9:$A$1008,A109)&gt;1,"Duplicate action ID",IF(COUNTIFS('Incident Log'!$A$9:$A$1008,B109)&lt;&gt;1,"Check linked Case ID",IF(OR(C109="",D109="",NOT(ISNUMBER(E109)),NOT(ISNUMBER(F109))),"Complete action details",IF(AND(ISNUMBER(G109),G109&lt;E109),"Check completed date","Ready"))))))</f>
        <v/>
      </c>
    </row>
    <row r="110" spans="1:14" ht="24.95" customHeight="1">
      <c r="A110" s="26"/>
      <c r="B110" s="26"/>
      <c r="C110" s="26"/>
      <c r="D110" s="26"/>
      <c r="E110" s="24"/>
      <c r="F110" s="24"/>
      <c r="G110" s="24"/>
      <c r="H110" s="26"/>
      <c r="I110" s="26"/>
      <c r="J110" s="26"/>
      <c r="K110" s="15" t="str">
        <f t="shared" ca="1" si="2"/>
        <v/>
      </c>
      <c r="L110" s="15" t="str">
        <f t="shared" ca="1" si="3"/>
        <v/>
      </c>
      <c r="M110" s="31" t="str">
        <f>IF(B110="","",IF(COUNTIFS('Incident Log'!$A$9:$A$1008,B110)=1,INDEX('Incident Log'!$C$9:$C$1008,MATCH(B110,'Incident Log'!$A$9:$A$1008,0)),""))</f>
        <v/>
      </c>
      <c r="N110" s="15" t="str">
        <f>IF(COUNTA(A110:J110)=0,"",IF(A110="","Missing action ID",IF(COUNTIFS($A$9:$A$1008,A110)&gt;1,"Duplicate action ID",IF(COUNTIFS('Incident Log'!$A$9:$A$1008,B110)&lt;&gt;1,"Check linked Case ID",IF(OR(C110="",D110="",NOT(ISNUMBER(E110)),NOT(ISNUMBER(F110))),"Complete action details",IF(AND(ISNUMBER(G110),G110&lt;E110),"Check completed date","Ready"))))))</f>
        <v/>
      </c>
    </row>
    <row r="111" spans="1:14" ht="24.95" customHeight="1">
      <c r="A111" s="20"/>
      <c r="B111" s="20"/>
      <c r="C111" s="20"/>
      <c r="D111" s="20"/>
      <c r="E111" s="18"/>
      <c r="F111" s="18"/>
      <c r="G111" s="18"/>
      <c r="H111" s="20"/>
      <c r="I111" s="20"/>
      <c r="J111" s="20"/>
      <c r="K111" s="15" t="str">
        <f t="shared" ca="1" si="2"/>
        <v/>
      </c>
      <c r="L111" s="15" t="str">
        <f t="shared" ca="1" si="3"/>
        <v/>
      </c>
      <c r="M111" s="31" t="str">
        <f>IF(B111="","",IF(COUNTIFS('Incident Log'!$A$9:$A$1008,B111)=1,INDEX('Incident Log'!$C$9:$C$1008,MATCH(B111,'Incident Log'!$A$9:$A$1008,0)),""))</f>
        <v/>
      </c>
      <c r="N111" s="15" t="str">
        <f>IF(COUNTA(A111:J111)=0,"",IF(A111="","Missing action ID",IF(COUNTIFS($A$9:$A$1008,A111)&gt;1,"Duplicate action ID",IF(COUNTIFS('Incident Log'!$A$9:$A$1008,B111)&lt;&gt;1,"Check linked Case ID",IF(OR(C111="",D111="",NOT(ISNUMBER(E111)),NOT(ISNUMBER(F111))),"Complete action details",IF(AND(ISNUMBER(G111),G111&lt;E111),"Check completed date","Ready"))))))</f>
        <v/>
      </c>
    </row>
    <row r="112" spans="1:14" ht="24.95" customHeight="1">
      <c r="A112" s="26"/>
      <c r="B112" s="26"/>
      <c r="C112" s="26"/>
      <c r="D112" s="26"/>
      <c r="E112" s="24"/>
      <c r="F112" s="24"/>
      <c r="G112" s="24"/>
      <c r="H112" s="26"/>
      <c r="I112" s="26"/>
      <c r="J112" s="26"/>
      <c r="K112" s="15" t="str">
        <f t="shared" ca="1" si="2"/>
        <v/>
      </c>
      <c r="L112" s="15" t="str">
        <f t="shared" ca="1" si="3"/>
        <v/>
      </c>
      <c r="M112" s="31" t="str">
        <f>IF(B112="","",IF(COUNTIFS('Incident Log'!$A$9:$A$1008,B112)=1,INDEX('Incident Log'!$C$9:$C$1008,MATCH(B112,'Incident Log'!$A$9:$A$1008,0)),""))</f>
        <v/>
      </c>
      <c r="N112" s="15" t="str">
        <f>IF(COUNTA(A112:J112)=0,"",IF(A112="","Missing action ID",IF(COUNTIFS($A$9:$A$1008,A112)&gt;1,"Duplicate action ID",IF(COUNTIFS('Incident Log'!$A$9:$A$1008,B112)&lt;&gt;1,"Check linked Case ID",IF(OR(C112="",D112="",NOT(ISNUMBER(E112)),NOT(ISNUMBER(F112))),"Complete action details",IF(AND(ISNUMBER(G112),G112&lt;E112),"Check completed date","Ready"))))))</f>
        <v/>
      </c>
    </row>
    <row r="113" spans="1:14" ht="24.95" customHeight="1">
      <c r="A113" s="20"/>
      <c r="B113" s="20"/>
      <c r="C113" s="20"/>
      <c r="D113" s="20"/>
      <c r="E113" s="18"/>
      <c r="F113" s="18"/>
      <c r="G113" s="18"/>
      <c r="H113" s="20"/>
      <c r="I113" s="20"/>
      <c r="J113" s="20"/>
      <c r="K113" s="15" t="str">
        <f t="shared" ca="1" si="2"/>
        <v/>
      </c>
      <c r="L113" s="15" t="str">
        <f t="shared" ca="1" si="3"/>
        <v/>
      </c>
      <c r="M113" s="31" t="str">
        <f>IF(B113="","",IF(COUNTIFS('Incident Log'!$A$9:$A$1008,B113)=1,INDEX('Incident Log'!$C$9:$C$1008,MATCH(B113,'Incident Log'!$A$9:$A$1008,0)),""))</f>
        <v/>
      </c>
      <c r="N113" s="15" t="str">
        <f>IF(COUNTA(A113:J113)=0,"",IF(A113="","Missing action ID",IF(COUNTIFS($A$9:$A$1008,A113)&gt;1,"Duplicate action ID",IF(COUNTIFS('Incident Log'!$A$9:$A$1008,B113)&lt;&gt;1,"Check linked Case ID",IF(OR(C113="",D113="",NOT(ISNUMBER(E113)),NOT(ISNUMBER(F113))),"Complete action details",IF(AND(ISNUMBER(G113),G113&lt;E113),"Check completed date","Ready"))))))</f>
        <v/>
      </c>
    </row>
    <row r="114" spans="1:14" ht="24.95" customHeight="1">
      <c r="A114" s="26"/>
      <c r="B114" s="26"/>
      <c r="C114" s="26"/>
      <c r="D114" s="26"/>
      <c r="E114" s="24"/>
      <c r="F114" s="24"/>
      <c r="G114" s="24"/>
      <c r="H114" s="26"/>
      <c r="I114" s="26"/>
      <c r="J114" s="26"/>
      <c r="K114" s="15" t="str">
        <f t="shared" ca="1" si="2"/>
        <v/>
      </c>
      <c r="L114" s="15" t="str">
        <f t="shared" ca="1" si="3"/>
        <v/>
      </c>
      <c r="M114" s="31" t="str">
        <f>IF(B114="","",IF(COUNTIFS('Incident Log'!$A$9:$A$1008,B114)=1,INDEX('Incident Log'!$C$9:$C$1008,MATCH(B114,'Incident Log'!$A$9:$A$1008,0)),""))</f>
        <v/>
      </c>
      <c r="N114" s="15" t="str">
        <f>IF(COUNTA(A114:J114)=0,"",IF(A114="","Missing action ID",IF(COUNTIFS($A$9:$A$1008,A114)&gt;1,"Duplicate action ID",IF(COUNTIFS('Incident Log'!$A$9:$A$1008,B114)&lt;&gt;1,"Check linked Case ID",IF(OR(C114="",D114="",NOT(ISNUMBER(E114)),NOT(ISNUMBER(F114))),"Complete action details",IF(AND(ISNUMBER(G114),G114&lt;E114),"Check completed date","Ready"))))))</f>
        <v/>
      </c>
    </row>
    <row r="115" spans="1:14" ht="24.95" customHeight="1">
      <c r="A115" s="20"/>
      <c r="B115" s="20"/>
      <c r="C115" s="20"/>
      <c r="D115" s="20"/>
      <c r="E115" s="18"/>
      <c r="F115" s="18"/>
      <c r="G115" s="18"/>
      <c r="H115" s="20"/>
      <c r="I115" s="20"/>
      <c r="J115" s="20"/>
      <c r="K115" s="15" t="str">
        <f t="shared" ca="1" si="2"/>
        <v/>
      </c>
      <c r="L115" s="15" t="str">
        <f t="shared" ca="1" si="3"/>
        <v/>
      </c>
      <c r="M115" s="31" t="str">
        <f>IF(B115="","",IF(COUNTIFS('Incident Log'!$A$9:$A$1008,B115)=1,INDEX('Incident Log'!$C$9:$C$1008,MATCH(B115,'Incident Log'!$A$9:$A$1008,0)),""))</f>
        <v/>
      </c>
      <c r="N115" s="15" t="str">
        <f>IF(COUNTA(A115:J115)=0,"",IF(A115="","Missing action ID",IF(COUNTIFS($A$9:$A$1008,A115)&gt;1,"Duplicate action ID",IF(COUNTIFS('Incident Log'!$A$9:$A$1008,B115)&lt;&gt;1,"Check linked Case ID",IF(OR(C115="",D115="",NOT(ISNUMBER(E115)),NOT(ISNUMBER(F115))),"Complete action details",IF(AND(ISNUMBER(G115),G115&lt;E115),"Check completed date","Ready"))))))</f>
        <v/>
      </c>
    </row>
    <row r="116" spans="1:14" ht="24.95" customHeight="1">
      <c r="A116" s="26"/>
      <c r="B116" s="26"/>
      <c r="C116" s="26"/>
      <c r="D116" s="26"/>
      <c r="E116" s="24"/>
      <c r="F116" s="24"/>
      <c r="G116" s="24"/>
      <c r="H116" s="26"/>
      <c r="I116" s="26"/>
      <c r="J116" s="26"/>
      <c r="K116" s="15" t="str">
        <f t="shared" ca="1" si="2"/>
        <v/>
      </c>
      <c r="L116" s="15" t="str">
        <f t="shared" ca="1" si="3"/>
        <v/>
      </c>
      <c r="M116" s="31" t="str">
        <f>IF(B116="","",IF(COUNTIFS('Incident Log'!$A$9:$A$1008,B116)=1,INDEX('Incident Log'!$C$9:$C$1008,MATCH(B116,'Incident Log'!$A$9:$A$1008,0)),""))</f>
        <v/>
      </c>
      <c r="N116" s="15" t="str">
        <f>IF(COUNTA(A116:J116)=0,"",IF(A116="","Missing action ID",IF(COUNTIFS($A$9:$A$1008,A116)&gt;1,"Duplicate action ID",IF(COUNTIFS('Incident Log'!$A$9:$A$1008,B116)&lt;&gt;1,"Check linked Case ID",IF(OR(C116="",D116="",NOT(ISNUMBER(E116)),NOT(ISNUMBER(F116))),"Complete action details",IF(AND(ISNUMBER(G116),G116&lt;E116),"Check completed date","Ready"))))))</f>
        <v/>
      </c>
    </row>
    <row r="117" spans="1:14" ht="24.95" customHeight="1">
      <c r="A117" s="20"/>
      <c r="B117" s="20"/>
      <c r="C117" s="20"/>
      <c r="D117" s="20"/>
      <c r="E117" s="18"/>
      <c r="F117" s="18"/>
      <c r="G117" s="18"/>
      <c r="H117" s="20"/>
      <c r="I117" s="20"/>
      <c r="J117" s="20"/>
      <c r="K117" s="15" t="str">
        <f t="shared" ca="1" si="2"/>
        <v/>
      </c>
      <c r="L117" s="15" t="str">
        <f t="shared" ca="1" si="3"/>
        <v/>
      </c>
      <c r="M117" s="31" t="str">
        <f>IF(B117="","",IF(COUNTIFS('Incident Log'!$A$9:$A$1008,B117)=1,INDEX('Incident Log'!$C$9:$C$1008,MATCH(B117,'Incident Log'!$A$9:$A$1008,0)),""))</f>
        <v/>
      </c>
      <c r="N117" s="15" t="str">
        <f>IF(COUNTA(A117:J117)=0,"",IF(A117="","Missing action ID",IF(COUNTIFS($A$9:$A$1008,A117)&gt;1,"Duplicate action ID",IF(COUNTIFS('Incident Log'!$A$9:$A$1008,B117)&lt;&gt;1,"Check linked Case ID",IF(OR(C117="",D117="",NOT(ISNUMBER(E117)),NOT(ISNUMBER(F117))),"Complete action details",IF(AND(ISNUMBER(G117),G117&lt;E117),"Check completed date","Ready"))))))</f>
        <v/>
      </c>
    </row>
    <row r="118" spans="1:14" ht="24.95" customHeight="1">
      <c r="A118" s="26"/>
      <c r="B118" s="26"/>
      <c r="C118" s="26"/>
      <c r="D118" s="26"/>
      <c r="E118" s="24"/>
      <c r="F118" s="24"/>
      <c r="G118" s="24"/>
      <c r="H118" s="26"/>
      <c r="I118" s="26"/>
      <c r="J118" s="26"/>
      <c r="K118" s="15" t="str">
        <f t="shared" ca="1" si="2"/>
        <v/>
      </c>
      <c r="L118" s="15" t="str">
        <f t="shared" ca="1" si="3"/>
        <v/>
      </c>
      <c r="M118" s="31" t="str">
        <f>IF(B118="","",IF(COUNTIFS('Incident Log'!$A$9:$A$1008,B118)=1,INDEX('Incident Log'!$C$9:$C$1008,MATCH(B118,'Incident Log'!$A$9:$A$1008,0)),""))</f>
        <v/>
      </c>
      <c r="N118" s="15" t="str">
        <f>IF(COUNTA(A118:J118)=0,"",IF(A118="","Missing action ID",IF(COUNTIFS($A$9:$A$1008,A118)&gt;1,"Duplicate action ID",IF(COUNTIFS('Incident Log'!$A$9:$A$1008,B118)&lt;&gt;1,"Check linked Case ID",IF(OR(C118="",D118="",NOT(ISNUMBER(E118)),NOT(ISNUMBER(F118))),"Complete action details",IF(AND(ISNUMBER(G118),G118&lt;E118),"Check completed date","Ready"))))))</f>
        <v/>
      </c>
    </row>
    <row r="119" spans="1:14" ht="24.95" customHeight="1">
      <c r="A119" s="20"/>
      <c r="B119" s="20"/>
      <c r="C119" s="20"/>
      <c r="D119" s="20"/>
      <c r="E119" s="18"/>
      <c r="F119" s="18"/>
      <c r="G119" s="18"/>
      <c r="H119" s="20"/>
      <c r="I119" s="20"/>
      <c r="J119" s="20"/>
      <c r="K119" s="15" t="str">
        <f t="shared" ca="1" si="2"/>
        <v/>
      </c>
      <c r="L119" s="15" t="str">
        <f t="shared" ca="1" si="3"/>
        <v/>
      </c>
      <c r="M119" s="31" t="str">
        <f>IF(B119="","",IF(COUNTIFS('Incident Log'!$A$9:$A$1008,B119)=1,INDEX('Incident Log'!$C$9:$C$1008,MATCH(B119,'Incident Log'!$A$9:$A$1008,0)),""))</f>
        <v/>
      </c>
      <c r="N119" s="15" t="str">
        <f>IF(COUNTA(A119:J119)=0,"",IF(A119="","Missing action ID",IF(COUNTIFS($A$9:$A$1008,A119)&gt;1,"Duplicate action ID",IF(COUNTIFS('Incident Log'!$A$9:$A$1008,B119)&lt;&gt;1,"Check linked Case ID",IF(OR(C119="",D119="",NOT(ISNUMBER(E119)),NOT(ISNUMBER(F119))),"Complete action details",IF(AND(ISNUMBER(G119),G119&lt;E119),"Check completed date","Ready"))))))</f>
        <v/>
      </c>
    </row>
    <row r="120" spans="1:14" ht="24.95" customHeight="1">
      <c r="A120" s="26"/>
      <c r="B120" s="26"/>
      <c r="C120" s="26"/>
      <c r="D120" s="26"/>
      <c r="E120" s="24"/>
      <c r="F120" s="24"/>
      <c r="G120" s="24"/>
      <c r="H120" s="26"/>
      <c r="I120" s="26"/>
      <c r="J120" s="26"/>
      <c r="K120" s="15" t="str">
        <f t="shared" ca="1" si="2"/>
        <v/>
      </c>
      <c r="L120" s="15" t="str">
        <f t="shared" ca="1" si="3"/>
        <v/>
      </c>
      <c r="M120" s="31" t="str">
        <f>IF(B120="","",IF(COUNTIFS('Incident Log'!$A$9:$A$1008,B120)=1,INDEX('Incident Log'!$C$9:$C$1008,MATCH(B120,'Incident Log'!$A$9:$A$1008,0)),""))</f>
        <v/>
      </c>
      <c r="N120" s="15" t="str">
        <f>IF(COUNTA(A120:J120)=0,"",IF(A120="","Missing action ID",IF(COUNTIFS($A$9:$A$1008,A120)&gt;1,"Duplicate action ID",IF(COUNTIFS('Incident Log'!$A$9:$A$1008,B120)&lt;&gt;1,"Check linked Case ID",IF(OR(C120="",D120="",NOT(ISNUMBER(E120)),NOT(ISNUMBER(F120))),"Complete action details",IF(AND(ISNUMBER(G120),G120&lt;E120),"Check completed date","Ready"))))))</f>
        <v/>
      </c>
    </row>
    <row r="121" spans="1:14" ht="24.95" customHeight="1">
      <c r="A121" s="20"/>
      <c r="B121" s="20"/>
      <c r="C121" s="20"/>
      <c r="D121" s="20"/>
      <c r="E121" s="18"/>
      <c r="F121" s="18"/>
      <c r="G121" s="18"/>
      <c r="H121" s="20"/>
      <c r="I121" s="20"/>
      <c r="J121" s="20"/>
      <c r="K121" s="15" t="str">
        <f t="shared" ca="1" si="2"/>
        <v/>
      </c>
      <c r="L121" s="15" t="str">
        <f t="shared" ca="1" si="3"/>
        <v/>
      </c>
      <c r="M121" s="31" t="str">
        <f>IF(B121="","",IF(COUNTIFS('Incident Log'!$A$9:$A$1008,B121)=1,INDEX('Incident Log'!$C$9:$C$1008,MATCH(B121,'Incident Log'!$A$9:$A$1008,0)),""))</f>
        <v/>
      </c>
      <c r="N121" s="15" t="str">
        <f>IF(COUNTA(A121:J121)=0,"",IF(A121="","Missing action ID",IF(COUNTIFS($A$9:$A$1008,A121)&gt;1,"Duplicate action ID",IF(COUNTIFS('Incident Log'!$A$9:$A$1008,B121)&lt;&gt;1,"Check linked Case ID",IF(OR(C121="",D121="",NOT(ISNUMBER(E121)),NOT(ISNUMBER(F121))),"Complete action details",IF(AND(ISNUMBER(G121),G121&lt;E121),"Check completed date","Ready"))))))</f>
        <v/>
      </c>
    </row>
    <row r="122" spans="1:14" ht="24.95" customHeight="1">
      <c r="A122" s="26"/>
      <c r="B122" s="26"/>
      <c r="C122" s="26"/>
      <c r="D122" s="26"/>
      <c r="E122" s="24"/>
      <c r="F122" s="24"/>
      <c r="G122" s="24"/>
      <c r="H122" s="26"/>
      <c r="I122" s="26"/>
      <c r="J122" s="26"/>
      <c r="K122" s="15" t="str">
        <f t="shared" ca="1" si="2"/>
        <v/>
      </c>
      <c r="L122" s="15" t="str">
        <f t="shared" ca="1" si="3"/>
        <v/>
      </c>
      <c r="M122" s="31" t="str">
        <f>IF(B122="","",IF(COUNTIFS('Incident Log'!$A$9:$A$1008,B122)=1,INDEX('Incident Log'!$C$9:$C$1008,MATCH(B122,'Incident Log'!$A$9:$A$1008,0)),""))</f>
        <v/>
      </c>
      <c r="N122" s="15" t="str">
        <f>IF(COUNTA(A122:J122)=0,"",IF(A122="","Missing action ID",IF(COUNTIFS($A$9:$A$1008,A122)&gt;1,"Duplicate action ID",IF(COUNTIFS('Incident Log'!$A$9:$A$1008,B122)&lt;&gt;1,"Check linked Case ID",IF(OR(C122="",D122="",NOT(ISNUMBER(E122)),NOT(ISNUMBER(F122))),"Complete action details",IF(AND(ISNUMBER(G122),G122&lt;E122),"Check completed date","Ready"))))))</f>
        <v/>
      </c>
    </row>
    <row r="123" spans="1:14" ht="24.95" customHeight="1">
      <c r="A123" s="20"/>
      <c r="B123" s="20"/>
      <c r="C123" s="20"/>
      <c r="D123" s="20"/>
      <c r="E123" s="18"/>
      <c r="F123" s="18"/>
      <c r="G123" s="18"/>
      <c r="H123" s="20"/>
      <c r="I123" s="20"/>
      <c r="J123" s="20"/>
      <c r="K123" s="15" t="str">
        <f t="shared" ca="1" si="2"/>
        <v/>
      </c>
      <c r="L123" s="15" t="str">
        <f t="shared" ca="1" si="3"/>
        <v/>
      </c>
      <c r="M123" s="31" t="str">
        <f>IF(B123="","",IF(COUNTIFS('Incident Log'!$A$9:$A$1008,B123)=1,INDEX('Incident Log'!$C$9:$C$1008,MATCH(B123,'Incident Log'!$A$9:$A$1008,0)),""))</f>
        <v/>
      </c>
      <c r="N123" s="15" t="str">
        <f>IF(COUNTA(A123:J123)=0,"",IF(A123="","Missing action ID",IF(COUNTIFS($A$9:$A$1008,A123)&gt;1,"Duplicate action ID",IF(COUNTIFS('Incident Log'!$A$9:$A$1008,B123)&lt;&gt;1,"Check linked Case ID",IF(OR(C123="",D123="",NOT(ISNUMBER(E123)),NOT(ISNUMBER(F123))),"Complete action details",IF(AND(ISNUMBER(G123),G123&lt;E123),"Check completed date","Ready"))))))</f>
        <v/>
      </c>
    </row>
    <row r="124" spans="1:14" ht="24.95" customHeight="1">
      <c r="A124" s="26"/>
      <c r="B124" s="26"/>
      <c r="C124" s="26"/>
      <c r="D124" s="26"/>
      <c r="E124" s="24"/>
      <c r="F124" s="24"/>
      <c r="G124" s="24"/>
      <c r="H124" s="26"/>
      <c r="I124" s="26"/>
      <c r="J124" s="26"/>
      <c r="K124" s="15" t="str">
        <f t="shared" ca="1" si="2"/>
        <v/>
      </c>
      <c r="L124" s="15" t="str">
        <f t="shared" ca="1" si="3"/>
        <v/>
      </c>
      <c r="M124" s="31" t="str">
        <f>IF(B124="","",IF(COUNTIFS('Incident Log'!$A$9:$A$1008,B124)=1,INDEX('Incident Log'!$C$9:$C$1008,MATCH(B124,'Incident Log'!$A$9:$A$1008,0)),""))</f>
        <v/>
      </c>
      <c r="N124" s="15" t="str">
        <f>IF(COUNTA(A124:J124)=0,"",IF(A124="","Missing action ID",IF(COUNTIFS($A$9:$A$1008,A124)&gt;1,"Duplicate action ID",IF(COUNTIFS('Incident Log'!$A$9:$A$1008,B124)&lt;&gt;1,"Check linked Case ID",IF(OR(C124="",D124="",NOT(ISNUMBER(E124)),NOT(ISNUMBER(F124))),"Complete action details",IF(AND(ISNUMBER(G124),G124&lt;E124),"Check completed date","Ready"))))))</f>
        <v/>
      </c>
    </row>
    <row r="125" spans="1:14" ht="24.95" customHeight="1">
      <c r="A125" s="20"/>
      <c r="B125" s="20"/>
      <c r="C125" s="20"/>
      <c r="D125" s="20"/>
      <c r="E125" s="18"/>
      <c r="F125" s="18"/>
      <c r="G125" s="18"/>
      <c r="H125" s="20"/>
      <c r="I125" s="20"/>
      <c r="J125" s="20"/>
      <c r="K125" s="15" t="str">
        <f t="shared" ca="1" si="2"/>
        <v/>
      </c>
      <c r="L125" s="15" t="str">
        <f t="shared" ca="1" si="3"/>
        <v/>
      </c>
      <c r="M125" s="31" t="str">
        <f>IF(B125="","",IF(COUNTIFS('Incident Log'!$A$9:$A$1008,B125)=1,INDEX('Incident Log'!$C$9:$C$1008,MATCH(B125,'Incident Log'!$A$9:$A$1008,0)),""))</f>
        <v/>
      </c>
      <c r="N125" s="15" t="str">
        <f>IF(COUNTA(A125:J125)=0,"",IF(A125="","Missing action ID",IF(COUNTIFS($A$9:$A$1008,A125)&gt;1,"Duplicate action ID",IF(COUNTIFS('Incident Log'!$A$9:$A$1008,B125)&lt;&gt;1,"Check linked Case ID",IF(OR(C125="",D125="",NOT(ISNUMBER(E125)),NOT(ISNUMBER(F125))),"Complete action details",IF(AND(ISNUMBER(G125),G125&lt;E125),"Check completed date","Ready"))))))</f>
        <v/>
      </c>
    </row>
    <row r="126" spans="1:14" ht="24.95" customHeight="1">
      <c r="A126" s="26"/>
      <c r="B126" s="26"/>
      <c r="C126" s="26"/>
      <c r="D126" s="26"/>
      <c r="E126" s="24"/>
      <c r="F126" s="24"/>
      <c r="G126" s="24"/>
      <c r="H126" s="26"/>
      <c r="I126" s="26"/>
      <c r="J126" s="26"/>
      <c r="K126" s="15" t="str">
        <f t="shared" ca="1" si="2"/>
        <v/>
      </c>
      <c r="L126" s="15" t="str">
        <f t="shared" ca="1" si="3"/>
        <v/>
      </c>
      <c r="M126" s="31" t="str">
        <f>IF(B126="","",IF(COUNTIFS('Incident Log'!$A$9:$A$1008,B126)=1,INDEX('Incident Log'!$C$9:$C$1008,MATCH(B126,'Incident Log'!$A$9:$A$1008,0)),""))</f>
        <v/>
      </c>
      <c r="N126" s="15" t="str">
        <f>IF(COUNTA(A126:J126)=0,"",IF(A126="","Missing action ID",IF(COUNTIFS($A$9:$A$1008,A126)&gt;1,"Duplicate action ID",IF(COUNTIFS('Incident Log'!$A$9:$A$1008,B126)&lt;&gt;1,"Check linked Case ID",IF(OR(C126="",D126="",NOT(ISNUMBER(E126)),NOT(ISNUMBER(F126))),"Complete action details",IF(AND(ISNUMBER(G126),G126&lt;E126),"Check completed date","Ready"))))))</f>
        <v/>
      </c>
    </row>
    <row r="127" spans="1:14" ht="24.95" customHeight="1">
      <c r="A127" s="20"/>
      <c r="B127" s="20"/>
      <c r="C127" s="20"/>
      <c r="D127" s="20"/>
      <c r="E127" s="18"/>
      <c r="F127" s="18"/>
      <c r="G127" s="18"/>
      <c r="H127" s="20"/>
      <c r="I127" s="20"/>
      <c r="J127" s="20"/>
      <c r="K127" s="15" t="str">
        <f t="shared" ca="1" si="2"/>
        <v/>
      </c>
      <c r="L127" s="15" t="str">
        <f t="shared" ca="1" si="3"/>
        <v/>
      </c>
      <c r="M127" s="31" t="str">
        <f>IF(B127="","",IF(COUNTIFS('Incident Log'!$A$9:$A$1008,B127)=1,INDEX('Incident Log'!$C$9:$C$1008,MATCH(B127,'Incident Log'!$A$9:$A$1008,0)),""))</f>
        <v/>
      </c>
      <c r="N127" s="15" t="str">
        <f>IF(COUNTA(A127:J127)=0,"",IF(A127="","Missing action ID",IF(COUNTIFS($A$9:$A$1008,A127)&gt;1,"Duplicate action ID",IF(COUNTIFS('Incident Log'!$A$9:$A$1008,B127)&lt;&gt;1,"Check linked Case ID",IF(OR(C127="",D127="",NOT(ISNUMBER(E127)),NOT(ISNUMBER(F127))),"Complete action details",IF(AND(ISNUMBER(G127),G127&lt;E127),"Check completed date","Ready"))))))</f>
        <v/>
      </c>
    </row>
    <row r="128" spans="1:14" ht="24.95" customHeight="1">
      <c r="A128" s="26"/>
      <c r="B128" s="26"/>
      <c r="C128" s="26"/>
      <c r="D128" s="26"/>
      <c r="E128" s="24"/>
      <c r="F128" s="24"/>
      <c r="G128" s="24"/>
      <c r="H128" s="26"/>
      <c r="I128" s="26"/>
      <c r="J128" s="26"/>
      <c r="K128" s="15" t="str">
        <f t="shared" ca="1" si="2"/>
        <v/>
      </c>
      <c r="L128" s="15" t="str">
        <f t="shared" ca="1" si="3"/>
        <v/>
      </c>
      <c r="M128" s="31" t="str">
        <f>IF(B128="","",IF(COUNTIFS('Incident Log'!$A$9:$A$1008,B128)=1,INDEX('Incident Log'!$C$9:$C$1008,MATCH(B128,'Incident Log'!$A$9:$A$1008,0)),""))</f>
        <v/>
      </c>
      <c r="N128" s="15" t="str">
        <f>IF(COUNTA(A128:J128)=0,"",IF(A128="","Missing action ID",IF(COUNTIFS($A$9:$A$1008,A128)&gt;1,"Duplicate action ID",IF(COUNTIFS('Incident Log'!$A$9:$A$1008,B128)&lt;&gt;1,"Check linked Case ID",IF(OR(C128="",D128="",NOT(ISNUMBER(E128)),NOT(ISNUMBER(F128))),"Complete action details",IF(AND(ISNUMBER(G128),G128&lt;E128),"Check completed date","Ready"))))))</f>
        <v/>
      </c>
    </row>
    <row r="129" spans="1:14" ht="24.95" customHeight="1">
      <c r="A129" s="20"/>
      <c r="B129" s="20"/>
      <c r="C129" s="20"/>
      <c r="D129" s="20"/>
      <c r="E129" s="18"/>
      <c r="F129" s="18"/>
      <c r="G129" s="18"/>
      <c r="H129" s="20"/>
      <c r="I129" s="20"/>
      <c r="J129" s="20"/>
      <c r="K129" s="15" t="str">
        <f t="shared" ca="1" si="2"/>
        <v/>
      </c>
      <c r="L129" s="15" t="str">
        <f t="shared" ca="1" si="3"/>
        <v/>
      </c>
      <c r="M129" s="31" t="str">
        <f>IF(B129="","",IF(COUNTIFS('Incident Log'!$A$9:$A$1008,B129)=1,INDEX('Incident Log'!$C$9:$C$1008,MATCH(B129,'Incident Log'!$A$9:$A$1008,0)),""))</f>
        <v/>
      </c>
      <c r="N129" s="15" t="str">
        <f>IF(COUNTA(A129:J129)=0,"",IF(A129="","Missing action ID",IF(COUNTIFS($A$9:$A$1008,A129)&gt;1,"Duplicate action ID",IF(COUNTIFS('Incident Log'!$A$9:$A$1008,B129)&lt;&gt;1,"Check linked Case ID",IF(OR(C129="",D129="",NOT(ISNUMBER(E129)),NOT(ISNUMBER(F129))),"Complete action details",IF(AND(ISNUMBER(G129),G129&lt;E129),"Check completed date","Ready"))))))</f>
        <v/>
      </c>
    </row>
    <row r="130" spans="1:14" ht="24.95" customHeight="1">
      <c r="A130" s="26"/>
      <c r="B130" s="26"/>
      <c r="C130" s="26"/>
      <c r="D130" s="26"/>
      <c r="E130" s="24"/>
      <c r="F130" s="24"/>
      <c r="G130" s="24"/>
      <c r="H130" s="26"/>
      <c r="I130" s="26"/>
      <c r="J130" s="26"/>
      <c r="K130" s="15" t="str">
        <f t="shared" ca="1" si="2"/>
        <v/>
      </c>
      <c r="L130" s="15" t="str">
        <f t="shared" ca="1" si="3"/>
        <v/>
      </c>
      <c r="M130" s="31" t="str">
        <f>IF(B130="","",IF(COUNTIFS('Incident Log'!$A$9:$A$1008,B130)=1,INDEX('Incident Log'!$C$9:$C$1008,MATCH(B130,'Incident Log'!$A$9:$A$1008,0)),""))</f>
        <v/>
      </c>
      <c r="N130" s="15" t="str">
        <f>IF(COUNTA(A130:J130)=0,"",IF(A130="","Missing action ID",IF(COUNTIFS($A$9:$A$1008,A130)&gt;1,"Duplicate action ID",IF(COUNTIFS('Incident Log'!$A$9:$A$1008,B130)&lt;&gt;1,"Check linked Case ID",IF(OR(C130="",D130="",NOT(ISNUMBER(E130)),NOT(ISNUMBER(F130))),"Complete action details",IF(AND(ISNUMBER(G130),G130&lt;E130),"Check completed date","Ready"))))))</f>
        <v/>
      </c>
    </row>
    <row r="131" spans="1:14" ht="24.95" customHeight="1">
      <c r="A131" s="20"/>
      <c r="B131" s="20"/>
      <c r="C131" s="20"/>
      <c r="D131" s="20"/>
      <c r="E131" s="18"/>
      <c r="F131" s="18"/>
      <c r="G131" s="18"/>
      <c r="H131" s="20"/>
      <c r="I131" s="20"/>
      <c r="J131" s="20"/>
      <c r="K131" s="15" t="str">
        <f t="shared" ca="1" si="2"/>
        <v/>
      </c>
      <c r="L131" s="15" t="str">
        <f t="shared" ca="1" si="3"/>
        <v/>
      </c>
      <c r="M131" s="31" t="str">
        <f>IF(B131="","",IF(COUNTIFS('Incident Log'!$A$9:$A$1008,B131)=1,INDEX('Incident Log'!$C$9:$C$1008,MATCH(B131,'Incident Log'!$A$9:$A$1008,0)),""))</f>
        <v/>
      </c>
      <c r="N131" s="15" t="str">
        <f>IF(COUNTA(A131:J131)=0,"",IF(A131="","Missing action ID",IF(COUNTIFS($A$9:$A$1008,A131)&gt;1,"Duplicate action ID",IF(COUNTIFS('Incident Log'!$A$9:$A$1008,B131)&lt;&gt;1,"Check linked Case ID",IF(OR(C131="",D131="",NOT(ISNUMBER(E131)),NOT(ISNUMBER(F131))),"Complete action details",IF(AND(ISNUMBER(G131),G131&lt;E131),"Check completed date","Ready"))))))</f>
        <v/>
      </c>
    </row>
    <row r="132" spans="1:14" ht="24.95" customHeight="1">
      <c r="A132" s="26"/>
      <c r="B132" s="26"/>
      <c r="C132" s="26"/>
      <c r="D132" s="26"/>
      <c r="E132" s="24"/>
      <c r="F132" s="24"/>
      <c r="G132" s="24"/>
      <c r="H132" s="26"/>
      <c r="I132" s="26"/>
      <c r="J132" s="26"/>
      <c r="K132" s="15" t="str">
        <f t="shared" ca="1" si="2"/>
        <v/>
      </c>
      <c r="L132" s="15" t="str">
        <f t="shared" ca="1" si="3"/>
        <v/>
      </c>
      <c r="M132" s="31" t="str">
        <f>IF(B132="","",IF(COUNTIFS('Incident Log'!$A$9:$A$1008,B132)=1,INDEX('Incident Log'!$C$9:$C$1008,MATCH(B132,'Incident Log'!$A$9:$A$1008,0)),""))</f>
        <v/>
      </c>
      <c r="N132" s="15" t="str">
        <f>IF(COUNTA(A132:J132)=0,"",IF(A132="","Missing action ID",IF(COUNTIFS($A$9:$A$1008,A132)&gt;1,"Duplicate action ID",IF(COUNTIFS('Incident Log'!$A$9:$A$1008,B132)&lt;&gt;1,"Check linked Case ID",IF(OR(C132="",D132="",NOT(ISNUMBER(E132)),NOT(ISNUMBER(F132))),"Complete action details",IF(AND(ISNUMBER(G132),G132&lt;E132),"Check completed date","Ready"))))))</f>
        <v/>
      </c>
    </row>
    <row r="133" spans="1:14" ht="24.95" customHeight="1">
      <c r="A133" s="20"/>
      <c r="B133" s="20"/>
      <c r="C133" s="20"/>
      <c r="D133" s="20"/>
      <c r="E133" s="18"/>
      <c r="F133" s="18"/>
      <c r="G133" s="18"/>
      <c r="H133" s="20"/>
      <c r="I133" s="20"/>
      <c r="J133" s="20"/>
      <c r="K133" s="15" t="str">
        <f t="shared" ca="1" si="2"/>
        <v/>
      </c>
      <c r="L133" s="15" t="str">
        <f t="shared" ca="1" si="3"/>
        <v/>
      </c>
      <c r="M133" s="31" t="str">
        <f>IF(B133="","",IF(COUNTIFS('Incident Log'!$A$9:$A$1008,B133)=1,INDEX('Incident Log'!$C$9:$C$1008,MATCH(B133,'Incident Log'!$A$9:$A$1008,0)),""))</f>
        <v/>
      </c>
      <c r="N133" s="15" t="str">
        <f>IF(COUNTA(A133:J133)=0,"",IF(A133="","Missing action ID",IF(COUNTIFS($A$9:$A$1008,A133)&gt;1,"Duplicate action ID",IF(COUNTIFS('Incident Log'!$A$9:$A$1008,B133)&lt;&gt;1,"Check linked Case ID",IF(OR(C133="",D133="",NOT(ISNUMBER(E133)),NOT(ISNUMBER(F133))),"Complete action details",IF(AND(ISNUMBER(G133),G133&lt;E133),"Check completed date","Ready"))))))</f>
        <v/>
      </c>
    </row>
    <row r="134" spans="1:14" ht="24.95" customHeight="1">
      <c r="A134" s="26"/>
      <c r="B134" s="26"/>
      <c r="C134" s="26"/>
      <c r="D134" s="26"/>
      <c r="E134" s="24"/>
      <c r="F134" s="24"/>
      <c r="G134" s="24"/>
      <c r="H134" s="26"/>
      <c r="I134" s="26"/>
      <c r="J134" s="26"/>
      <c r="K134" s="15" t="str">
        <f t="shared" ca="1" si="2"/>
        <v/>
      </c>
      <c r="L134" s="15" t="str">
        <f t="shared" ca="1" si="3"/>
        <v/>
      </c>
      <c r="M134" s="31" t="str">
        <f>IF(B134="","",IF(COUNTIFS('Incident Log'!$A$9:$A$1008,B134)=1,INDEX('Incident Log'!$C$9:$C$1008,MATCH(B134,'Incident Log'!$A$9:$A$1008,0)),""))</f>
        <v/>
      </c>
      <c r="N134" s="15" t="str">
        <f>IF(COUNTA(A134:J134)=0,"",IF(A134="","Missing action ID",IF(COUNTIFS($A$9:$A$1008,A134)&gt;1,"Duplicate action ID",IF(COUNTIFS('Incident Log'!$A$9:$A$1008,B134)&lt;&gt;1,"Check linked Case ID",IF(OR(C134="",D134="",NOT(ISNUMBER(E134)),NOT(ISNUMBER(F134))),"Complete action details",IF(AND(ISNUMBER(G134),G134&lt;E134),"Check completed date","Ready"))))))</f>
        <v/>
      </c>
    </row>
    <row r="135" spans="1:14" ht="24.95" customHeight="1">
      <c r="A135" s="20"/>
      <c r="B135" s="20"/>
      <c r="C135" s="20"/>
      <c r="D135" s="20"/>
      <c r="E135" s="18"/>
      <c r="F135" s="18"/>
      <c r="G135" s="18"/>
      <c r="H135" s="20"/>
      <c r="I135" s="20"/>
      <c r="J135" s="20"/>
      <c r="K135" s="15" t="str">
        <f t="shared" ca="1" si="2"/>
        <v/>
      </c>
      <c r="L135" s="15" t="str">
        <f t="shared" ca="1" si="3"/>
        <v/>
      </c>
      <c r="M135" s="31" t="str">
        <f>IF(B135="","",IF(COUNTIFS('Incident Log'!$A$9:$A$1008,B135)=1,INDEX('Incident Log'!$C$9:$C$1008,MATCH(B135,'Incident Log'!$A$9:$A$1008,0)),""))</f>
        <v/>
      </c>
      <c r="N135" s="15" t="str">
        <f>IF(COUNTA(A135:J135)=0,"",IF(A135="","Missing action ID",IF(COUNTIFS($A$9:$A$1008,A135)&gt;1,"Duplicate action ID",IF(COUNTIFS('Incident Log'!$A$9:$A$1008,B135)&lt;&gt;1,"Check linked Case ID",IF(OR(C135="",D135="",NOT(ISNUMBER(E135)),NOT(ISNUMBER(F135))),"Complete action details",IF(AND(ISNUMBER(G135),G135&lt;E135),"Check completed date","Ready"))))))</f>
        <v/>
      </c>
    </row>
    <row r="136" spans="1:14" ht="24.95" customHeight="1">
      <c r="A136" s="26"/>
      <c r="B136" s="26"/>
      <c r="C136" s="26"/>
      <c r="D136" s="26"/>
      <c r="E136" s="24"/>
      <c r="F136" s="24"/>
      <c r="G136" s="24"/>
      <c r="H136" s="26"/>
      <c r="I136" s="26"/>
      <c r="J136" s="26"/>
      <c r="K136" s="15" t="str">
        <f t="shared" ca="1" si="2"/>
        <v/>
      </c>
      <c r="L136" s="15" t="str">
        <f t="shared" ca="1" si="3"/>
        <v/>
      </c>
      <c r="M136" s="31" t="str">
        <f>IF(B136="","",IF(COUNTIFS('Incident Log'!$A$9:$A$1008,B136)=1,INDEX('Incident Log'!$C$9:$C$1008,MATCH(B136,'Incident Log'!$A$9:$A$1008,0)),""))</f>
        <v/>
      </c>
      <c r="N136" s="15" t="str">
        <f>IF(COUNTA(A136:J136)=0,"",IF(A136="","Missing action ID",IF(COUNTIFS($A$9:$A$1008,A136)&gt;1,"Duplicate action ID",IF(COUNTIFS('Incident Log'!$A$9:$A$1008,B136)&lt;&gt;1,"Check linked Case ID",IF(OR(C136="",D136="",NOT(ISNUMBER(E136)),NOT(ISNUMBER(F136))),"Complete action details",IF(AND(ISNUMBER(G136),G136&lt;E136),"Check completed date","Ready"))))))</f>
        <v/>
      </c>
    </row>
    <row r="137" spans="1:14" ht="24.95" customHeight="1">
      <c r="A137" s="20"/>
      <c r="B137" s="20"/>
      <c r="C137" s="20"/>
      <c r="D137" s="20"/>
      <c r="E137" s="18"/>
      <c r="F137" s="18"/>
      <c r="G137" s="18"/>
      <c r="H137" s="20"/>
      <c r="I137" s="20"/>
      <c r="J137" s="20"/>
      <c r="K137" s="15" t="str">
        <f t="shared" ref="K137:K200" ca="1" si="4">IF(COUNTA(A137:J137)=0,"",IF(AND(ISNUMBER(G137),H137="Yes"),"Closed",IF(ISNUMBER(G137),"Verify effectiveness",IF(NOT(ISNUMBER(F137)),"Set due date",IF(F137&lt;TODAY(),"Overdue",IF(F137&lt;=TODAY()+7,"Due soon","Open"))))))</f>
        <v/>
      </c>
      <c r="L137" s="15" t="str">
        <f t="shared" ref="L137:L200" ca="1" si="5">IF(OR(K137="",K137="Closed",NOT(ISNUMBER(F137))),"",MAX(0,TODAY()-F137))</f>
        <v/>
      </c>
      <c r="M137" s="31" t="str">
        <f>IF(B137="","",IF(COUNTIFS('Incident Log'!$A$9:$A$1008,B137)=1,INDEX('Incident Log'!$C$9:$C$1008,MATCH(B137,'Incident Log'!$A$9:$A$1008,0)),""))</f>
        <v/>
      </c>
      <c r="N137" s="15" t="str">
        <f>IF(COUNTA(A137:J137)=0,"",IF(A137="","Missing action ID",IF(COUNTIFS($A$9:$A$1008,A137)&gt;1,"Duplicate action ID",IF(COUNTIFS('Incident Log'!$A$9:$A$1008,B137)&lt;&gt;1,"Check linked Case ID",IF(OR(C137="",D137="",NOT(ISNUMBER(E137)),NOT(ISNUMBER(F137))),"Complete action details",IF(AND(ISNUMBER(G137),G137&lt;E137),"Check completed date","Ready"))))))</f>
        <v/>
      </c>
    </row>
    <row r="138" spans="1:14" ht="24.95" customHeight="1">
      <c r="A138" s="26"/>
      <c r="B138" s="26"/>
      <c r="C138" s="26"/>
      <c r="D138" s="26"/>
      <c r="E138" s="24"/>
      <c r="F138" s="24"/>
      <c r="G138" s="24"/>
      <c r="H138" s="26"/>
      <c r="I138" s="26"/>
      <c r="J138" s="26"/>
      <c r="K138" s="15" t="str">
        <f t="shared" ca="1" si="4"/>
        <v/>
      </c>
      <c r="L138" s="15" t="str">
        <f t="shared" ca="1" si="5"/>
        <v/>
      </c>
      <c r="M138" s="31" t="str">
        <f>IF(B138="","",IF(COUNTIFS('Incident Log'!$A$9:$A$1008,B138)=1,INDEX('Incident Log'!$C$9:$C$1008,MATCH(B138,'Incident Log'!$A$9:$A$1008,0)),""))</f>
        <v/>
      </c>
      <c r="N138" s="15" t="str">
        <f>IF(COUNTA(A138:J138)=0,"",IF(A138="","Missing action ID",IF(COUNTIFS($A$9:$A$1008,A138)&gt;1,"Duplicate action ID",IF(COUNTIFS('Incident Log'!$A$9:$A$1008,B138)&lt;&gt;1,"Check linked Case ID",IF(OR(C138="",D138="",NOT(ISNUMBER(E138)),NOT(ISNUMBER(F138))),"Complete action details",IF(AND(ISNUMBER(G138),G138&lt;E138),"Check completed date","Ready"))))))</f>
        <v/>
      </c>
    </row>
    <row r="139" spans="1:14" ht="24.95" customHeight="1">
      <c r="A139" s="20"/>
      <c r="B139" s="20"/>
      <c r="C139" s="20"/>
      <c r="D139" s="20"/>
      <c r="E139" s="18"/>
      <c r="F139" s="18"/>
      <c r="G139" s="18"/>
      <c r="H139" s="20"/>
      <c r="I139" s="20"/>
      <c r="J139" s="20"/>
      <c r="K139" s="15" t="str">
        <f t="shared" ca="1" si="4"/>
        <v/>
      </c>
      <c r="L139" s="15" t="str">
        <f t="shared" ca="1" si="5"/>
        <v/>
      </c>
      <c r="M139" s="31" t="str">
        <f>IF(B139="","",IF(COUNTIFS('Incident Log'!$A$9:$A$1008,B139)=1,INDEX('Incident Log'!$C$9:$C$1008,MATCH(B139,'Incident Log'!$A$9:$A$1008,0)),""))</f>
        <v/>
      </c>
      <c r="N139" s="15" t="str">
        <f>IF(COUNTA(A139:J139)=0,"",IF(A139="","Missing action ID",IF(COUNTIFS($A$9:$A$1008,A139)&gt;1,"Duplicate action ID",IF(COUNTIFS('Incident Log'!$A$9:$A$1008,B139)&lt;&gt;1,"Check linked Case ID",IF(OR(C139="",D139="",NOT(ISNUMBER(E139)),NOT(ISNUMBER(F139))),"Complete action details",IF(AND(ISNUMBER(G139),G139&lt;E139),"Check completed date","Ready"))))))</f>
        <v/>
      </c>
    </row>
    <row r="140" spans="1:14" ht="24.95" customHeight="1">
      <c r="A140" s="26"/>
      <c r="B140" s="26"/>
      <c r="C140" s="26"/>
      <c r="D140" s="26"/>
      <c r="E140" s="24"/>
      <c r="F140" s="24"/>
      <c r="G140" s="24"/>
      <c r="H140" s="26"/>
      <c r="I140" s="26"/>
      <c r="J140" s="26"/>
      <c r="K140" s="15" t="str">
        <f t="shared" ca="1" si="4"/>
        <v/>
      </c>
      <c r="L140" s="15" t="str">
        <f t="shared" ca="1" si="5"/>
        <v/>
      </c>
      <c r="M140" s="31" t="str">
        <f>IF(B140="","",IF(COUNTIFS('Incident Log'!$A$9:$A$1008,B140)=1,INDEX('Incident Log'!$C$9:$C$1008,MATCH(B140,'Incident Log'!$A$9:$A$1008,0)),""))</f>
        <v/>
      </c>
      <c r="N140" s="15" t="str">
        <f>IF(COUNTA(A140:J140)=0,"",IF(A140="","Missing action ID",IF(COUNTIFS($A$9:$A$1008,A140)&gt;1,"Duplicate action ID",IF(COUNTIFS('Incident Log'!$A$9:$A$1008,B140)&lt;&gt;1,"Check linked Case ID",IF(OR(C140="",D140="",NOT(ISNUMBER(E140)),NOT(ISNUMBER(F140))),"Complete action details",IF(AND(ISNUMBER(G140),G140&lt;E140),"Check completed date","Ready"))))))</f>
        <v/>
      </c>
    </row>
    <row r="141" spans="1:14" ht="24.95" customHeight="1">
      <c r="A141" s="20"/>
      <c r="B141" s="20"/>
      <c r="C141" s="20"/>
      <c r="D141" s="20"/>
      <c r="E141" s="18"/>
      <c r="F141" s="18"/>
      <c r="G141" s="18"/>
      <c r="H141" s="20"/>
      <c r="I141" s="20"/>
      <c r="J141" s="20"/>
      <c r="K141" s="15" t="str">
        <f t="shared" ca="1" si="4"/>
        <v/>
      </c>
      <c r="L141" s="15" t="str">
        <f t="shared" ca="1" si="5"/>
        <v/>
      </c>
      <c r="M141" s="31" t="str">
        <f>IF(B141="","",IF(COUNTIFS('Incident Log'!$A$9:$A$1008,B141)=1,INDEX('Incident Log'!$C$9:$C$1008,MATCH(B141,'Incident Log'!$A$9:$A$1008,0)),""))</f>
        <v/>
      </c>
      <c r="N141" s="15" t="str">
        <f>IF(COUNTA(A141:J141)=0,"",IF(A141="","Missing action ID",IF(COUNTIFS($A$9:$A$1008,A141)&gt;1,"Duplicate action ID",IF(COUNTIFS('Incident Log'!$A$9:$A$1008,B141)&lt;&gt;1,"Check linked Case ID",IF(OR(C141="",D141="",NOT(ISNUMBER(E141)),NOT(ISNUMBER(F141))),"Complete action details",IF(AND(ISNUMBER(G141),G141&lt;E141),"Check completed date","Ready"))))))</f>
        <v/>
      </c>
    </row>
    <row r="142" spans="1:14" ht="24.95" customHeight="1">
      <c r="A142" s="26"/>
      <c r="B142" s="26"/>
      <c r="C142" s="26"/>
      <c r="D142" s="26"/>
      <c r="E142" s="24"/>
      <c r="F142" s="24"/>
      <c r="G142" s="24"/>
      <c r="H142" s="26"/>
      <c r="I142" s="26"/>
      <c r="J142" s="26"/>
      <c r="K142" s="15" t="str">
        <f t="shared" ca="1" si="4"/>
        <v/>
      </c>
      <c r="L142" s="15" t="str">
        <f t="shared" ca="1" si="5"/>
        <v/>
      </c>
      <c r="M142" s="31" t="str">
        <f>IF(B142="","",IF(COUNTIFS('Incident Log'!$A$9:$A$1008,B142)=1,INDEX('Incident Log'!$C$9:$C$1008,MATCH(B142,'Incident Log'!$A$9:$A$1008,0)),""))</f>
        <v/>
      </c>
      <c r="N142" s="15" t="str">
        <f>IF(COUNTA(A142:J142)=0,"",IF(A142="","Missing action ID",IF(COUNTIFS($A$9:$A$1008,A142)&gt;1,"Duplicate action ID",IF(COUNTIFS('Incident Log'!$A$9:$A$1008,B142)&lt;&gt;1,"Check linked Case ID",IF(OR(C142="",D142="",NOT(ISNUMBER(E142)),NOT(ISNUMBER(F142))),"Complete action details",IF(AND(ISNUMBER(G142),G142&lt;E142),"Check completed date","Ready"))))))</f>
        <v/>
      </c>
    </row>
    <row r="143" spans="1:14" ht="24.95" customHeight="1">
      <c r="A143" s="20"/>
      <c r="B143" s="20"/>
      <c r="C143" s="20"/>
      <c r="D143" s="20"/>
      <c r="E143" s="18"/>
      <c r="F143" s="18"/>
      <c r="G143" s="18"/>
      <c r="H143" s="20"/>
      <c r="I143" s="20"/>
      <c r="J143" s="20"/>
      <c r="K143" s="15" t="str">
        <f t="shared" ca="1" si="4"/>
        <v/>
      </c>
      <c r="L143" s="15" t="str">
        <f t="shared" ca="1" si="5"/>
        <v/>
      </c>
      <c r="M143" s="31" t="str">
        <f>IF(B143="","",IF(COUNTIFS('Incident Log'!$A$9:$A$1008,B143)=1,INDEX('Incident Log'!$C$9:$C$1008,MATCH(B143,'Incident Log'!$A$9:$A$1008,0)),""))</f>
        <v/>
      </c>
      <c r="N143" s="15" t="str">
        <f>IF(COUNTA(A143:J143)=0,"",IF(A143="","Missing action ID",IF(COUNTIFS($A$9:$A$1008,A143)&gt;1,"Duplicate action ID",IF(COUNTIFS('Incident Log'!$A$9:$A$1008,B143)&lt;&gt;1,"Check linked Case ID",IF(OR(C143="",D143="",NOT(ISNUMBER(E143)),NOT(ISNUMBER(F143))),"Complete action details",IF(AND(ISNUMBER(G143),G143&lt;E143),"Check completed date","Ready"))))))</f>
        <v/>
      </c>
    </row>
    <row r="144" spans="1:14" ht="24.95" customHeight="1">
      <c r="A144" s="26"/>
      <c r="B144" s="26"/>
      <c r="C144" s="26"/>
      <c r="D144" s="26"/>
      <c r="E144" s="24"/>
      <c r="F144" s="24"/>
      <c r="G144" s="24"/>
      <c r="H144" s="26"/>
      <c r="I144" s="26"/>
      <c r="J144" s="26"/>
      <c r="K144" s="15" t="str">
        <f t="shared" ca="1" si="4"/>
        <v/>
      </c>
      <c r="L144" s="15" t="str">
        <f t="shared" ca="1" si="5"/>
        <v/>
      </c>
      <c r="M144" s="31" t="str">
        <f>IF(B144="","",IF(COUNTIFS('Incident Log'!$A$9:$A$1008,B144)=1,INDEX('Incident Log'!$C$9:$C$1008,MATCH(B144,'Incident Log'!$A$9:$A$1008,0)),""))</f>
        <v/>
      </c>
      <c r="N144" s="15" t="str">
        <f>IF(COUNTA(A144:J144)=0,"",IF(A144="","Missing action ID",IF(COUNTIFS($A$9:$A$1008,A144)&gt;1,"Duplicate action ID",IF(COUNTIFS('Incident Log'!$A$9:$A$1008,B144)&lt;&gt;1,"Check linked Case ID",IF(OR(C144="",D144="",NOT(ISNUMBER(E144)),NOT(ISNUMBER(F144))),"Complete action details",IF(AND(ISNUMBER(G144),G144&lt;E144),"Check completed date","Ready"))))))</f>
        <v/>
      </c>
    </row>
    <row r="145" spans="1:14" ht="24.95" customHeight="1">
      <c r="A145" s="20"/>
      <c r="B145" s="20"/>
      <c r="C145" s="20"/>
      <c r="D145" s="20"/>
      <c r="E145" s="18"/>
      <c r="F145" s="18"/>
      <c r="G145" s="18"/>
      <c r="H145" s="20"/>
      <c r="I145" s="20"/>
      <c r="J145" s="20"/>
      <c r="K145" s="15" t="str">
        <f t="shared" ca="1" si="4"/>
        <v/>
      </c>
      <c r="L145" s="15" t="str">
        <f t="shared" ca="1" si="5"/>
        <v/>
      </c>
      <c r="M145" s="31" t="str">
        <f>IF(B145="","",IF(COUNTIFS('Incident Log'!$A$9:$A$1008,B145)=1,INDEX('Incident Log'!$C$9:$C$1008,MATCH(B145,'Incident Log'!$A$9:$A$1008,0)),""))</f>
        <v/>
      </c>
      <c r="N145" s="15" t="str">
        <f>IF(COUNTA(A145:J145)=0,"",IF(A145="","Missing action ID",IF(COUNTIFS($A$9:$A$1008,A145)&gt;1,"Duplicate action ID",IF(COUNTIFS('Incident Log'!$A$9:$A$1008,B145)&lt;&gt;1,"Check linked Case ID",IF(OR(C145="",D145="",NOT(ISNUMBER(E145)),NOT(ISNUMBER(F145))),"Complete action details",IF(AND(ISNUMBER(G145),G145&lt;E145),"Check completed date","Ready"))))))</f>
        <v/>
      </c>
    </row>
    <row r="146" spans="1:14" ht="24.95" customHeight="1">
      <c r="A146" s="26"/>
      <c r="B146" s="26"/>
      <c r="C146" s="26"/>
      <c r="D146" s="26"/>
      <c r="E146" s="24"/>
      <c r="F146" s="24"/>
      <c r="G146" s="24"/>
      <c r="H146" s="26"/>
      <c r="I146" s="26"/>
      <c r="J146" s="26"/>
      <c r="K146" s="15" t="str">
        <f t="shared" ca="1" si="4"/>
        <v/>
      </c>
      <c r="L146" s="15" t="str">
        <f t="shared" ca="1" si="5"/>
        <v/>
      </c>
      <c r="M146" s="31" t="str">
        <f>IF(B146="","",IF(COUNTIFS('Incident Log'!$A$9:$A$1008,B146)=1,INDEX('Incident Log'!$C$9:$C$1008,MATCH(B146,'Incident Log'!$A$9:$A$1008,0)),""))</f>
        <v/>
      </c>
      <c r="N146" s="15" t="str">
        <f>IF(COUNTA(A146:J146)=0,"",IF(A146="","Missing action ID",IF(COUNTIFS($A$9:$A$1008,A146)&gt;1,"Duplicate action ID",IF(COUNTIFS('Incident Log'!$A$9:$A$1008,B146)&lt;&gt;1,"Check linked Case ID",IF(OR(C146="",D146="",NOT(ISNUMBER(E146)),NOT(ISNUMBER(F146))),"Complete action details",IF(AND(ISNUMBER(G146),G146&lt;E146),"Check completed date","Ready"))))))</f>
        <v/>
      </c>
    </row>
    <row r="147" spans="1:14" ht="24.95" customHeight="1">
      <c r="A147" s="20"/>
      <c r="B147" s="20"/>
      <c r="C147" s="20"/>
      <c r="D147" s="20"/>
      <c r="E147" s="18"/>
      <c r="F147" s="18"/>
      <c r="G147" s="18"/>
      <c r="H147" s="20"/>
      <c r="I147" s="20"/>
      <c r="J147" s="20"/>
      <c r="K147" s="15" t="str">
        <f t="shared" ca="1" si="4"/>
        <v/>
      </c>
      <c r="L147" s="15" t="str">
        <f t="shared" ca="1" si="5"/>
        <v/>
      </c>
      <c r="M147" s="31" t="str">
        <f>IF(B147="","",IF(COUNTIFS('Incident Log'!$A$9:$A$1008,B147)=1,INDEX('Incident Log'!$C$9:$C$1008,MATCH(B147,'Incident Log'!$A$9:$A$1008,0)),""))</f>
        <v/>
      </c>
      <c r="N147" s="15" t="str">
        <f>IF(COUNTA(A147:J147)=0,"",IF(A147="","Missing action ID",IF(COUNTIFS($A$9:$A$1008,A147)&gt;1,"Duplicate action ID",IF(COUNTIFS('Incident Log'!$A$9:$A$1008,B147)&lt;&gt;1,"Check linked Case ID",IF(OR(C147="",D147="",NOT(ISNUMBER(E147)),NOT(ISNUMBER(F147))),"Complete action details",IF(AND(ISNUMBER(G147),G147&lt;E147),"Check completed date","Ready"))))))</f>
        <v/>
      </c>
    </row>
    <row r="148" spans="1:14" ht="24.95" customHeight="1">
      <c r="A148" s="26"/>
      <c r="B148" s="26"/>
      <c r="C148" s="26"/>
      <c r="D148" s="26"/>
      <c r="E148" s="24"/>
      <c r="F148" s="24"/>
      <c r="G148" s="24"/>
      <c r="H148" s="26"/>
      <c r="I148" s="26"/>
      <c r="J148" s="26"/>
      <c r="K148" s="15" t="str">
        <f t="shared" ca="1" si="4"/>
        <v/>
      </c>
      <c r="L148" s="15" t="str">
        <f t="shared" ca="1" si="5"/>
        <v/>
      </c>
      <c r="M148" s="31" t="str">
        <f>IF(B148="","",IF(COUNTIFS('Incident Log'!$A$9:$A$1008,B148)=1,INDEX('Incident Log'!$C$9:$C$1008,MATCH(B148,'Incident Log'!$A$9:$A$1008,0)),""))</f>
        <v/>
      </c>
      <c r="N148" s="15" t="str">
        <f>IF(COUNTA(A148:J148)=0,"",IF(A148="","Missing action ID",IF(COUNTIFS($A$9:$A$1008,A148)&gt;1,"Duplicate action ID",IF(COUNTIFS('Incident Log'!$A$9:$A$1008,B148)&lt;&gt;1,"Check linked Case ID",IF(OR(C148="",D148="",NOT(ISNUMBER(E148)),NOT(ISNUMBER(F148))),"Complete action details",IF(AND(ISNUMBER(G148),G148&lt;E148),"Check completed date","Ready"))))))</f>
        <v/>
      </c>
    </row>
    <row r="149" spans="1:14" ht="24.95" customHeight="1">
      <c r="A149" s="20"/>
      <c r="B149" s="20"/>
      <c r="C149" s="20"/>
      <c r="D149" s="20"/>
      <c r="E149" s="18"/>
      <c r="F149" s="18"/>
      <c r="G149" s="18"/>
      <c r="H149" s="20"/>
      <c r="I149" s="20"/>
      <c r="J149" s="20"/>
      <c r="K149" s="15" t="str">
        <f t="shared" ca="1" si="4"/>
        <v/>
      </c>
      <c r="L149" s="15" t="str">
        <f t="shared" ca="1" si="5"/>
        <v/>
      </c>
      <c r="M149" s="31" t="str">
        <f>IF(B149="","",IF(COUNTIFS('Incident Log'!$A$9:$A$1008,B149)=1,INDEX('Incident Log'!$C$9:$C$1008,MATCH(B149,'Incident Log'!$A$9:$A$1008,0)),""))</f>
        <v/>
      </c>
      <c r="N149" s="15" t="str">
        <f>IF(COUNTA(A149:J149)=0,"",IF(A149="","Missing action ID",IF(COUNTIFS($A$9:$A$1008,A149)&gt;1,"Duplicate action ID",IF(COUNTIFS('Incident Log'!$A$9:$A$1008,B149)&lt;&gt;1,"Check linked Case ID",IF(OR(C149="",D149="",NOT(ISNUMBER(E149)),NOT(ISNUMBER(F149))),"Complete action details",IF(AND(ISNUMBER(G149),G149&lt;E149),"Check completed date","Ready"))))))</f>
        <v/>
      </c>
    </row>
    <row r="150" spans="1:14" ht="24.95" customHeight="1">
      <c r="A150" s="26"/>
      <c r="B150" s="26"/>
      <c r="C150" s="26"/>
      <c r="D150" s="26"/>
      <c r="E150" s="24"/>
      <c r="F150" s="24"/>
      <c r="G150" s="24"/>
      <c r="H150" s="26"/>
      <c r="I150" s="26"/>
      <c r="J150" s="26"/>
      <c r="K150" s="15" t="str">
        <f t="shared" ca="1" si="4"/>
        <v/>
      </c>
      <c r="L150" s="15" t="str">
        <f t="shared" ca="1" si="5"/>
        <v/>
      </c>
      <c r="M150" s="31" t="str">
        <f>IF(B150="","",IF(COUNTIFS('Incident Log'!$A$9:$A$1008,B150)=1,INDEX('Incident Log'!$C$9:$C$1008,MATCH(B150,'Incident Log'!$A$9:$A$1008,0)),""))</f>
        <v/>
      </c>
      <c r="N150" s="15" t="str">
        <f>IF(COUNTA(A150:J150)=0,"",IF(A150="","Missing action ID",IF(COUNTIFS($A$9:$A$1008,A150)&gt;1,"Duplicate action ID",IF(COUNTIFS('Incident Log'!$A$9:$A$1008,B150)&lt;&gt;1,"Check linked Case ID",IF(OR(C150="",D150="",NOT(ISNUMBER(E150)),NOT(ISNUMBER(F150))),"Complete action details",IF(AND(ISNUMBER(G150),G150&lt;E150),"Check completed date","Ready"))))))</f>
        <v/>
      </c>
    </row>
    <row r="151" spans="1:14" ht="24.95" customHeight="1">
      <c r="A151" s="20"/>
      <c r="B151" s="20"/>
      <c r="C151" s="20"/>
      <c r="D151" s="20"/>
      <c r="E151" s="18"/>
      <c r="F151" s="18"/>
      <c r="G151" s="18"/>
      <c r="H151" s="20"/>
      <c r="I151" s="20"/>
      <c r="J151" s="20"/>
      <c r="K151" s="15" t="str">
        <f t="shared" ca="1" si="4"/>
        <v/>
      </c>
      <c r="L151" s="15" t="str">
        <f t="shared" ca="1" si="5"/>
        <v/>
      </c>
      <c r="M151" s="31" t="str">
        <f>IF(B151="","",IF(COUNTIFS('Incident Log'!$A$9:$A$1008,B151)=1,INDEX('Incident Log'!$C$9:$C$1008,MATCH(B151,'Incident Log'!$A$9:$A$1008,0)),""))</f>
        <v/>
      </c>
      <c r="N151" s="15" t="str">
        <f>IF(COUNTA(A151:J151)=0,"",IF(A151="","Missing action ID",IF(COUNTIFS($A$9:$A$1008,A151)&gt;1,"Duplicate action ID",IF(COUNTIFS('Incident Log'!$A$9:$A$1008,B151)&lt;&gt;1,"Check linked Case ID",IF(OR(C151="",D151="",NOT(ISNUMBER(E151)),NOT(ISNUMBER(F151))),"Complete action details",IF(AND(ISNUMBER(G151),G151&lt;E151),"Check completed date","Ready"))))))</f>
        <v/>
      </c>
    </row>
    <row r="152" spans="1:14" ht="24.95" customHeight="1">
      <c r="A152" s="26"/>
      <c r="B152" s="26"/>
      <c r="C152" s="26"/>
      <c r="D152" s="26"/>
      <c r="E152" s="24"/>
      <c r="F152" s="24"/>
      <c r="G152" s="24"/>
      <c r="H152" s="26"/>
      <c r="I152" s="26"/>
      <c r="J152" s="26"/>
      <c r="K152" s="15" t="str">
        <f t="shared" ca="1" si="4"/>
        <v/>
      </c>
      <c r="L152" s="15" t="str">
        <f t="shared" ca="1" si="5"/>
        <v/>
      </c>
      <c r="M152" s="31" t="str">
        <f>IF(B152="","",IF(COUNTIFS('Incident Log'!$A$9:$A$1008,B152)=1,INDEX('Incident Log'!$C$9:$C$1008,MATCH(B152,'Incident Log'!$A$9:$A$1008,0)),""))</f>
        <v/>
      </c>
      <c r="N152" s="15" t="str">
        <f>IF(COUNTA(A152:J152)=0,"",IF(A152="","Missing action ID",IF(COUNTIFS($A$9:$A$1008,A152)&gt;1,"Duplicate action ID",IF(COUNTIFS('Incident Log'!$A$9:$A$1008,B152)&lt;&gt;1,"Check linked Case ID",IF(OR(C152="",D152="",NOT(ISNUMBER(E152)),NOT(ISNUMBER(F152))),"Complete action details",IF(AND(ISNUMBER(G152),G152&lt;E152),"Check completed date","Ready"))))))</f>
        <v/>
      </c>
    </row>
    <row r="153" spans="1:14" ht="24.95" customHeight="1">
      <c r="A153" s="20"/>
      <c r="B153" s="20"/>
      <c r="C153" s="20"/>
      <c r="D153" s="20"/>
      <c r="E153" s="18"/>
      <c r="F153" s="18"/>
      <c r="G153" s="18"/>
      <c r="H153" s="20"/>
      <c r="I153" s="20"/>
      <c r="J153" s="20"/>
      <c r="K153" s="15" t="str">
        <f t="shared" ca="1" si="4"/>
        <v/>
      </c>
      <c r="L153" s="15" t="str">
        <f t="shared" ca="1" si="5"/>
        <v/>
      </c>
      <c r="M153" s="31" t="str">
        <f>IF(B153="","",IF(COUNTIFS('Incident Log'!$A$9:$A$1008,B153)=1,INDEX('Incident Log'!$C$9:$C$1008,MATCH(B153,'Incident Log'!$A$9:$A$1008,0)),""))</f>
        <v/>
      </c>
      <c r="N153" s="15" t="str">
        <f>IF(COUNTA(A153:J153)=0,"",IF(A153="","Missing action ID",IF(COUNTIFS($A$9:$A$1008,A153)&gt;1,"Duplicate action ID",IF(COUNTIFS('Incident Log'!$A$9:$A$1008,B153)&lt;&gt;1,"Check linked Case ID",IF(OR(C153="",D153="",NOT(ISNUMBER(E153)),NOT(ISNUMBER(F153))),"Complete action details",IF(AND(ISNUMBER(G153),G153&lt;E153),"Check completed date","Ready"))))))</f>
        <v/>
      </c>
    </row>
    <row r="154" spans="1:14" ht="24.95" customHeight="1">
      <c r="A154" s="26"/>
      <c r="B154" s="26"/>
      <c r="C154" s="26"/>
      <c r="D154" s="26"/>
      <c r="E154" s="24"/>
      <c r="F154" s="24"/>
      <c r="G154" s="24"/>
      <c r="H154" s="26"/>
      <c r="I154" s="26"/>
      <c r="J154" s="26"/>
      <c r="K154" s="15" t="str">
        <f t="shared" ca="1" si="4"/>
        <v/>
      </c>
      <c r="L154" s="15" t="str">
        <f t="shared" ca="1" si="5"/>
        <v/>
      </c>
      <c r="M154" s="31" t="str">
        <f>IF(B154="","",IF(COUNTIFS('Incident Log'!$A$9:$A$1008,B154)=1,INDEX('Incident Log'!$C$9:$C$1008,MATCH(B154,'Incident Log'!$A$9:$A$1008,0)),""))</f>
        <v/>
      </c>
      <c r="N154" s="15" t="str">
        <f>IF(COUNTA(A154:J154)=0,"",IF(A154="","Missing action ID",IF(COUNTIFS($A$9:$A$1008,A154)&gt;1,"Duplicate action ID",IF(COUNTIFS('Incident Log'!$A$9:$A$1008,B154)&lt;&gt;1,"Check linked Case ID",IF(OR(C154="",D154="",NOT(ISNUMBER(E154)),NOT(ISNUMBER(F154))),"Complete action details",IF(AND(ISNUMBER(G154),G154&lt;E154),"Check completed date","Ready"))))))</f>
        <v/>
      </c>
    </row>
    <row r="155" spans="1:14" ht="24.95" customHeight="1">
      <c r="A155" s="20"/>
      <c r="B155" s="20"/>
      <c r="C155" s="20"/>
      <c r="D155" s="20"/>
      <c r="E155" s="18"/>
      <c r="F155" s="18"/>
      <c r="G155" s="18"/>
      <c r="H155" s="20"/>
      <c r="I155" s="20"/>
      <c r="J155" s="20"/>
      <c r="K155" s="15" t="str">
        <f t="shared" ca="1" si="4"/>
        <v/>
      </c>
      <c r="L155" s="15" t="str">
        <f t="shared" ca="1" si="5"/>
        <v/>
      </c>
      <c r="M155" s="31" t="str">
        <f>IF(B155="","",IF(COUNTIFS('Incident Log'!$A$9:$A$1008,B155)=1,INDEX('Incident Log'!$C$9:$C$1008,MATCH(B155,'Incident Log'!$A$9:$A$1008,0)),""))</f>
        <v/>
      </c>
      <c r="N155" s="15" t="str">
        <f>IF(COUNTA(A155:J155)=0,"",IF(A155="","Missing action ID",IF(COUNTIFS($A$9:$A$1008,A155)&gt;1,"Duplicate action ID",IF(COUNTIFS('Incident Log'!$A$9:$A$1008,B155)&lt;&gt;1,"Check linked Case ID",IF(OR(C155="",D155="",NOT(ISNUMBER(E155)),NOT(ISNUMBER(F155))),"Complete action details",IF(AND(ISNUMBER(G155),G155&lt;E155),"Check completed date","Ready"))))))</f>
        <v/>
      </c>
    </row>
    <row r="156" spans="1:14" ht="24.95" customHeight="1">
      <c r="A156" s="26"/>
      <c r="B156" s="26"/>
      <c r="C156" s="26"/>
      <c r="D156" s="26"/>
      <c r="E156" s="24"/>
      <c r="F156" s="24"/>
      <c r="G156" s="24"/>
      <c r="H156" s="26"/>
      <c r="I156" s="26"/>
      <c r="J156" s="26"/>
      <c r="K156" s="15" t="str">
        <f t="shared" ca="1" si="4"/>
        <v/>
      </c>
      <c r="L156" s="15" t="str">
        <f t="shared" ca="1" si="5"/>
        <v/>
      </c>
      <c r="M156" s="31" t="str">
        <f>IF(B156="","",IF(COUNTIFS('Incident Log'!$A$9:$A$1008,B156)=1,INDEX('Incident Log'!$C$9:$C$1008,MATCH(B156,'Incident Log'!$A$9:$A$1008,0)),""))</f>
        <v/>
      </c>
      <c r="N156" s="15" t="str">
        <f>IF(COUNTA(A156:J156)=0,"",IF(A156="","Missing action ID",IF(COUNTIFS($A$9:$A$1008,A156)&gt;1,"Duplicate action ID",IF(COUNTIFS('Incident Log'!$A$9:$A$1008,B156)&lt;&gt;1,"Check linked Case ID",IF(OR(C156="",D156="",NOT(ISNUMBER(E156)),NOT(ISNUMBER(F156))),"Complete action details",IF(AND(ISNUMBER(G156),G156&lt;E156),"Check completed date","Ready"))))))</f>
        <v/>
      </c>
    </row>
    <row r="157" spans="1:14" ht="24.95" customHeight="1">
      <c r="A157" s="20"/>
      <c r="B157" s="20"/>
      <c r="C157" s="20"/>
      <c r="D157" s="20"/>
      <c r="E157" s="18"/>
      <c r="F157" s="18"/>
      <c r="G157" s="18"/>
      <c r="H157" s="20"/>
      <c r="I157" s="20"/>
      <c r="J157" s="20"/>
      <c r="K157" s="15" t="str">
        <f t="shared" ca="1" si="4"/>
        <v/>
      </c>
      <c r="L157" s="15" t="str">
        <f t="shared" ca="1" si="5"/>
        <v/>
      </c>
      <c r="M157" s="31" t="str">
        <f>IF(B157="","",IF(COUNTIFS('Incident Log'!$A$9:$A$1008,B157)=1,INDEX('Incident Log'!$C$9:$C$1008,MATCH(B157,'Incident Log'!$A$9:$A$1008,0)),""))</f>
        <v/>
      </c>
      <c r="N157" s="15" t="str">
        <f>IF(COUNTA(A157:J157)=0,"",IF(A157="","Missing action ID",IF(COUNTIFS($A$9:$A$1008,A157)&gt;1,"Duplicate action ID",IF(COUNTIFS('Incident Log'!$A$9:$A$1008,B157)&lt;&gt;1,"Check linked Case ID",IF(OR(C157="",D157="",NOT(ISNUMBER(E157)),NOT(ISNUMBER(F157))),"Complete action details",IF(AND(ISNUMBER(G157),G157&lt;E157),"Check completed date","Ready"))))))</f>
        <v/>
      </c>
    </row>
    <row r="158" spans="1:14" ht="24.95" customHeight="1">
      <c r="A158" s="26"/>
      <c r="B158" s="26"/>
      <c r="C158" s="26"/>
      <c r="D158" s="26"/>
      <c r="E158" s="24"/>
      <c r="F158" s="24"/>
      <c r="G158" s="24"/>
      <c r="H158" s="26"/>
      <c r="I158" s="26"/>
      <c r="J158" s="26"/>
      <c r="K158" s="15" t="str">
        <f t="shared" ca="1" si="4"/>
        <v/>
      </c>
      <c r="L158" s="15" t="str">
        <f t="shared" ca="1" si="5"/>
        <v/>
      </c>
      <c r="M158" s="31" t="str">
        <f>IF(B158="","",IF(COUNTIFS('Incident Log'!$A$9:$A$1008,B158)=1,INDEX('Incident Log'!$C$9:$C$1008,MATCH(B158,'Incident Log'!$A$9:$A$1008,0)),""))</f>
        <v/>
      </c>
      <c r="N158" s="15" t="str">
        <f>IF(COUNTA(A158:J158)=0,"",IF(A158="","Missing action ID",IF(COUNTIFS($A$9:$A$1008,A158)&gt;1,"Duplicate action ID",IF(COUNTIFS('Incident Log'!$A$9:$A$1008,B158)&lt;&gt;1,"Check linked Case ID",IF(OR(C158="",D158="",NOT(ISNUMBER(E158)),NOT(ISNUMBER(F158))),"Complete action details",IF(AND(ISNUMBER(G158),G158&lt;E158),"Check completed date","Ready"))))))</f>
        <v/>
      </c>
    </row>
    <row r="159" spans="1:14" ht="24.95" customHeight="1">
      <c r="A159" s="20"/>
      <c r="B159" s="20"/>
      <c r="C159" s="20"/>
      <c r="D159" s="20"/>
      <c r="E159" s="18"/>
      <c r="F159" s="18"/>
      <c r="G159" s="18"/>
      <c r="H159" s="20"/>
      <c r="I159" s="20"/>
      <c r="J159" s="20"/>
      <c r="K159" s="15" t="str">
        <f t="shared" ca="1" si="4"/>
        <v/>
      </c>
      <c r="L159" s="15" t="str">
        <f t="shared" ca="1" si="5"/>
        <v/>
      </c>
      <c r="M159" s="31" t="str">
        <f>IF(B159="","",IF(COUNTIFS('Incident Log'!$A$9:$A$1008,B159)=1,INDEX('Incident Log'!$C$9:$C$1008,MATCH(B159,'Incident Log'!$A$9:$A$1008,0)),""))</f>
        <v/>
      </c>
      <c r="N159" s="15" t="str">
        <f>IF(COUNTA(A159:J159)=0,"",IF(A159="","Missing action ID",IF(COUNTIFS($A$9:$A$1008,A159)&gt;1,"Duplicate action ID",IF(COUNTIFS('Incident Log'!$A$9:$A$1008,B159)&lt;&gt;1,"Check linked Case ID",IF(OR(C159="",D159="",NOT(ISNUMBER(E159)),NOT(ISNUMBER(F159))),"Complete action details",IF(AND(ISNUMBER(G159),G159&lt;E159),"Check completed date","Ready"))))))</f>
        <v/>
      </c>
    </row>
    <row r="160" spans="1:14" ht="24.95" customHeight="1">
      <c r="A160" s="26"/>
      <c r="B160" s="26"/>
      <c r="C160" s="26"/>
      <c r="D160" s="26"/>
      <c r="E160" s="24"/>
      <c r="F160" s="24"/>
      <c r="G160" s="24"/>
      <c r="H160" s="26"/>
      <c r="I160" s="26"/>
      <c r="J160" s="26"/>
      <c r="K160" s="15" t="str">
        <f t="shared" ca="1" si="4"/>
        <v/>
      </c>
      <c r="L160" s="15" t="str">
        <f t="shared" ca="1" si="5"/>
        <v/>
      </c>
      <c r="M160" s="31" t="str">
        <f>IF(B160="","",IF(COUNTIFS('Incident Log'!$A$9:$A$1008,B160)=1,INDEX('Incident Log'!$C$9:$C$1008,MATCH(B160,'Incident Log'!$A$9:$A$1008,0)),""))</f>
        <v/>
      </c>
      <c r="N160" s="15" t="str">
        <f>IF(COUNTA(A160:J160)=0,"",IF(A160="","Missing action ID",IF(COUNTIFS($A$9:$A$1008,A160)&gt;1,"Duplicate action ID",IF(COUNTIFS('Incident Log'!$A$9:$A$1008,B160)&lt;&gt;1,"Check linked Case ID",IF(OR(C160="",D160="",NOT(ISNUMBER(E160)),NOT(ISNUMBER(F160))),"Complete action details",IF(AND(ISNUMBER(G160),G160&lt;E160),"Check completed date","Ready"))))))</f>
        <v/>
      </c>
    </row>
    <row r="161" spans="1:14" ht="24.95" customHeight="1">
      <c r="A161" s="20"/>
      <c r="B161" s="20"/>
      <c r="C161" s="20"/>
      <c r="D161" s="20"/>
      <c r="E161" s="18"/>
      <c r="F161" s="18"/>
      <c r="G161" s="18"/>
      <c r="H161" s="20"/>
      <c r="I161" s="20"/>
      <c r="J161" s="20"/>
      <c r="K161" s="15" t="str">
        <f t="shared" ca="1" si="4"/>
        <v/>
      </c>
      <c r="L161" s="15" t="str">
        <f t="shared" ca="1" si="5"/>
        <v/>
      </c>
      <c r="M161" s="31" t="str">
        <f>IF(B161="","",IF(COUNTIFS('Incident Log'!$A$9:$A$1008,B161)=1,INDEX('Incident Log'!$C$9:$C$1008,MATCH(B161,'Incident Log'!$A$9:$A$1008,0)),""))</f>
        <v/>
      </c>
      <c r="N161" s="15" t="str">
        <f>IF(COUNTA(A161:J161)=0,"",IF(A161="","Missing action ID",IF(COUNTIFS($A$9:$A$1008,A161)&gt;1,"Duplicate action ID",IF(COUNTIFS('Incident Log'!$A$9:$A$1008,B161)&lt;&gt;1,"Check linked Case ID",IF(OR(C161="",D161="",NOT(ISNUMBER(E161)),NOT(ISNUMBER(F161))),"Complete action details",IF(AND(ISNUMBER(G161),G161&lt;E161),"Check completed date","Ready"))))))</f>
        <v/>
      </c>
    </row>
    <row r="162" spans="1:14" ht="24.95" customHeight="1">
      <c r="A162" s="26"/>
      <c r="B162" s="26"/>
      <c r="C162" s="26"/>
      <c r="D162" s="26"/>
      <c r="E162" s="24"/>
      <c r="F162" s="24"/>
      <c r="G162" s="24"/>
      <c r="H162" s="26"/>
      <c r="I162" s="26"/>
      <c r="J162" s="26"/>
      <c r="K162" s="15" t="str">
        <f t="shared" ca="1" si="4"/>
        <v/>
      </c>
      <c r="L162" s="15" t="str">
        <f t="shared" ca="1" si="5"/>
        <v/>
      </c>
      <c r="M162" s="31" t="str">
        <f>IF(B162="","",IF(COUNTIFS('Incident Log'!$A$9:$A$1008,B162)=1,INDEX('Incident Log'!$C$9:$C$1008,MATCH(B162,'Incident Log'!$A$9:$A$1008,0)),""))</f>
        <v/>
      </c>
      <c r="N162" s="15" t="str">
        <f>IF(COUNTA(A162:J162)=0,"",IF(A162="","Missing action ID",IF(COUNTIFS($A$9:$A$1008,A162)&gt;1,"Duplicate action ID",IF(COUNTIFS('Incident Log'!$A$9:$A$1008,B162)&lt;&gt;1,"Check linked Case ID",IF(OR(C162="",D162="",NOT(ISNUMBER(E162)),NOT(ISNUMBER(F162))),"Complete action details",IF(AND(ISNUMBER(G162),G162&lt;E162),"Check completed date","Ready"))))))</f>
        <v/>
      </c>
    </row>
    <row r="163" spans="1:14" ht="24.95" customHeight="1">
      <c r="A163" s="20"/>
      <c r="B163" s="20"/>
      <c r="C163" s="20"/>
      <c r="D163" s="20"/>
      <c r="E163" s="18"/>
      <c r="F163" s="18"/>
      <c r="G163" s="18"/>
      <c r="H163" s="20"/>
      <c r="I163" s="20"/>
      <c r="J163" s="20"/>
      <c r="K163" s="15" t="str">
        <f t="shared" ca="1" si="4"/>
        <v/>
      </c>
      <c r="L163" s="15" t="str">
        <f t="shared" ca="1" si="5"/>
        <v/>
      </c>
      <c r="M163" s="31" t="str">
        <f>IF(B163="","",IF(COUNTIFS('Incident Log'!$A$9:$A$1008,B163)=1,INDEX('Incident Log'!$C$9:$C$1008,MATCH(B163,'Incident Log'!$A$9:$A$1008,0)),""))</f>
        <v/>
      </c>
      <c r="N163" s="15" t="str">
        <f>IF(COUNTA(A163:J163)=0,"",IF(A163="","Missing action ID",IF(COUNTIFS($A$9:$A$1008,A163)&gt;1,"Duplicate action ID",IF(COUNTIFS('Incident Log'!$A$9:$A$1008,B163)&lt;&gt;1,"Check linked Case ID",IF(OR(C163="",D163="",NOT(ISNUMBER(E163)),NOT(ISNUMBER(F163))),"Complete action details",IF(AND(ISNUMBER(G163),G163&lt;E163),"Check completed date","Ready"))))))</f>
        <v/>
      </c>
    </row>
    <row r="164" spans="1:14" ht="24.95" customHeight="1">
      <c r="A164" s="26"/>
      <c r="B164" s="26"/>
      <c r="C164" s="26"/>
      <c r="D164" s="26"/>
      <c r="E164" s="24"/>
      <c r="F164" s="24"/>
      <c r="G164" s="24"/>
      <c r="H164" s="26"/>
      <c r="I164" s="26"/>
      <c r="J164" s="26"/>
      <c r="K164" s="15" t="str">
        <f t="shared" ca="1" si="4"/>
        <v/>
      </c>
      <c r="L164" s="15" t="str">
        <f t="shared" ca="1" si="5"/>
        <v/>
      </c>
      <c r="M164" s="31" t="str">
        <f>IF(B164="","",IF(COUNTIFS('Incident Log'!$A$9:$A$1008,B164)=1,INDEX('Incident Log'!$C$9:$C$1008,MATCH(B164,'Incident Log'!$A$9:$A$1008,0)),""))</f>
        <v/>
      </c>
      <c r="N164" s="15" t="str">
        <f>IF(COUNTA(A164:J164)=0,"",IF(A164="","Missing action ID",IF(COUNTIFS($A$9:$A$1008,A164)&gt;1,"Duplicate action ID",IF(COUNTIFS('Incident Log'!$A$9:$A$1008,B164)&lt;&gt;1,"Check linked Case ID",IF(OR(C164="",D164="",NOT(ISNUMBER(E164)),NOT(ISNUMBER(F164))),"Complete action details",IF(AND(ISNUMBER(G164),G164&lt;E164),"Check completed date","Ready"))))))</f>
        <v/>
      </c>
    </row>
    <row r="165" spans="1:14" ht="24.95" customHeight="1">
      <c r="A165" s="20"/>
      <c r="B165" s="20"/>
      <c r="C165" s="20"/>
      <c r="D165" s="20"/>
      <c r="E165" s="18"/>
      <c r="F165" s="18"/>
      <c r="G165" s="18"/>
      <c r="H165" s="20"/>
      <c r="I165" s="20"/>
      <c r="J165" s="20"/>
      <c r="K165" s="15" t="str">
        <f t="shared" ca="1" si="4"/>
        <v/>
      </c>
      <c r="L165" s="15" t="str">
        <f t="shared" ca="1" si="5"/>
        <v/>
      </c>
      <c r="M165" s="31" t="str">
        <f>IF(B165="","",IF(COUNTIFS('Incident Log'!$A$9:$A$1008,B165)=1,INDEX('Incident Log'!$C$9:$C$1008,MATCH(B165,'Incident Log'!$A$9:$A$1008,0)),""))</f>
        <v/>
      </c>
      <c r="N165" s="15" t="str">
        <f>IF(COUNTA(A165:J165)=0,"",IF(A165="","Missing action ID",IF(COUNTIFS($A$9:$A$1008,A165)&gt;1,"Duplicate action ID",IF(COUNTIFS('Incident Log'!$A$9:$A$1008,B165)&lt;&gt;1,"Check linked Case ID",IF(OR(C165="",D165="",NOT(ISNUMBER(E165)),NOT(ISNUMBER(F165))),"Complete action details",IF(AND(ISNUMBER(G165),G165&lt;E165),"Check completed date","Ready"))))))</f>
        <v/>
      </c>
    </row>
    <row r="166" spans="1:14" ht="24.95" customHeight="1">
      <c r="A166" s="26"/>
      <c r="B166" s="26"/>
      <c r="C166" s="26"/>
      <c r="D166" s="26"/>
      <c r="E166" s="24"/>
      <c r="F166" s="24"/>
      <c r="G166" s="24"/>
      <c r="H166" s="26"/>
      <c r="I166" s="26"/>
      <c r="J166" s="26"/>
      <c r="K166" s="15" t="str">
        <f t="shared" ca="1" si="4"/>
        <v/>
      </c>
      <c r="L166" s="15" t="str">
        <f t="shared" ca="1" si="5"/>
        <v/>
      </c>
      <c r="M166" s="31" t="str">
        <f>IF(B166="","",IF(COUNTIFS('Incident Log'!$A$9:$A$1008,B166)=1,INDEX('Incident Log'!$C$9:$C$1008,MATCH(B166,'Incident Log'!$A$9:$A$1008,0)),""))</f>
        <v/>
      </c>
      <c r="N166" s="15" t="str">
        <f>IF(COUNTA(A166:J166)=0,"",IF(A166="","Missing action ID",IF(COUNTIFS($A$9:$A$1008,A166)&gt;1,"Duplicate action ID",IF(COUNTIFS('Incident Log'!$A$9:$A$1008,B166)&lt;&gt;1,"Check linked Case ID",IF(OR(C166="",D166="",NOT(ISNUMBER(E166)),NOT(ISNUMBER(F166))),"Complete action details",IF(AND(ISNUMBER(G166),G166&lt;E166),"Check completed date","Ready"))))))</f>
        <v/>
      </c>
    </row>
    <row r="167" spans="1:14" ht="24.95" customHeight="1">
      <c r="A167" s="20"/>
      <c r="B167" s="20"/>
      <c r="C167" s="20"/>
      <c r="D167" s="20"/>
      <c r="E167" s="18"/>
      <c r="F167" s="18"/>
      <c r="G167" s="18"/>
      <c r="H167" s="20"/>
      <c r="I167" s="20"/>
      <c r="J167" s="20"/>
      <c r="K167" s="15" t="str">
        <f t="shared" ca="1" si="4"/>
        <v/>
      </c>
      <c r="L167" s="15" t="str">
        <f t="shared" ca="1" si="5"/>
        <v/>
      </c>
      <c r="M167" s="31" t="str">
        <f>IF(B167="","",IF(COUNTIFS('Incident Log'!$A$9:$A$1008,B167)=1,INDEX('Incident Log'!$C$9:$C$1008,MATCH(B167,'Incident Log'!$A$9:$A$1008,0)),""))</f>
        <v/>
      </c>
      <c r="N167" s="15" t="str">
        <f>IF(COUNTA(A167:J167)=0,"",IF(A167="","Missing action ID",IF(COUNTIFS($A$9:$A$1008,A167)&gt;1,"Duplicate action ID",IF(COUNTIFS('Incident Log'!$A$9:$A$1008,B167)&lt;&gt;1,"Check linked Case ID",IF(OR(C167="",D167="",NOT(ISNUMBER(E167)),NOT(ISNUMBER(F167))),"Complete action details",IF(AND(ISNUMBER(G167),G167&lt;E167),"Check completed date","Ready"))))))</f>
        <v/>
      </c>
    </row>
    <row r="168" spans="1:14" ht="24.95" customHeight="1">
      <c r="A168" s="26"/>
      <c r="B168" s="26"/>
      <c r="C168" s="26"/>
      <c r="D168" s="26"/>
      <c r="E168" s="24"/>
      <c r="F168" s="24"/>
      <c r="G168" s="24"/>
      <c r="H168" s="26"/>
      <c r="I168" s="26"/>
      <c r="J168" s="26"/>
      <c r="K168" s="15" t="str">
        <f t="shared" ca="1" si="4"/>
        <v/>
      </c>
      <c r="L168" s="15" t="str">
        <f t="shared" ca="1" si="5"/>
        <v/>
      </c>
      <c r="M168" s="31" t="str">
        <f>IF(B168="","",IF(COUNTIFS('Incident Log'!$A$9:$A$1008,B168)=1,INDEX('Incident Log'!$C$9:$C$1008,MATCH(B168,'Incident Log'!$A$9:$A$1008,0)),""))</f>
        <v/>
      </c>
      <c r="N168" s="15" t="str">
        <f>IF(COUNTA(A168:J168)=0,"",IF(A168="","Missing action ID",IF(COUNTIFS($A$9:$A$1008,A168)&gt;1,"Duplicate action ID",IF(COUNTIFS('Incident Log'!$A$9:$A$1008,B168)&lt;&gt;1,"Check linked Case ID",IF(OR(C168="",D168="",NOT(ISNUMBER(E168)),NOT(ISNUMBER(F168))),"Complete action details",IF(AND(ISNUMBER(G168),G168&lt;E168),"Check completed date","Ready"))))))</f>
        <v/>
      </c>
    </row>
    <row r="169" spans="1:14" ht="24.95" customHeight="1">
      <c r="A169" s="20"/>
      <c r="B169" s="20"/>
      <c r="C169" s="20"/>
      <c r="D169" s="20"/>
      <c r="E169" s="18"/>
      <c r="F169" s="18"/>
      <c r="G169" s="18"/>
      <c r="H169" s="20"/>
      <c r="I169" s="20"/>
      <c r="J169" s="20"/>
      <c r="K169" s="15" t="str">
        <f t="shared" ca="1" si="4"/>
        <v/>
      </c>
      <c r="L169" s="15" t="str">
        <f t="shared" ca="1" si="5"/>
        <v/>
      </c>
      <c r="M169" s="31" t="str">
        <f>IF(B169="","",IF(COUNTIFS('Incident Log'!$A$9:$A$1008,B169)=1,INDEX('Incident Log'!$C$9:$C$1008,MATCH(B169,'Incident Log'!$A$9:$A$1008,0)),""))</f>
        <v/>
      </c>
      <c r="N169" s="15" t="str">
        <f>IF(COUNTA(A169:J169)=0,"",IF(A169="","Missing action ID",IF(COUNTIFS($A$9:$A$1008,A169)&gt;1,"Duplicate action ID",IF(COUNTIFS('Incident Log'!$A$9:$A$1008,B169)&lt;&gt;1,"Check linked Case ID",IF(OR(C169="",D169="",NOT(ISNUMBER(E169)),NOT(ISNUMBER(F169))),"Complete action details",IF(AND(ISNUMBER(G169),G169&lt;E169),"Check completed date","Ready"))))))</f>
        <v/>
      </c>
    </row>
    <row r="170" spans="1:14" ht="24.95" customHeight="1">
      <c r="A170" s="26"/>
      <c r="B170" s="26"/>
      <c r="C170" s="26"/>
      <c r="D170" s="26"/>
      <c r="E170" s="24"/>
      <c r="F170" s="24"/>
      <c r="G170" s="24"/>
      <c r="H170" s="26"/>
      <c r="I170" s="26"/>
      <c r="J170" s="26"/>
      <c r="K170" s="15" t="str">
        <f t="shared" ca="1" si="4"/>
        <v/>
      </c>
      <c r="L170" s="15" t="str">
        <f t="shared" ca="1" si="5"/>
        <v/>
      </c>
      <c r="M170" s="31" t="str">
        <f>IF(B170="","",IF(COUNTIFS('Incident Log'!$A$9:$A$1008,B170)=1,INDEX('Incident Log'!$C$9:$C$1008,MATCH(B170,'Incident Log'!$A$9:$A$1008,0)),""))</f>
        <v/>
      </c>
      <c r="N170" s="15" t="str">
        <f>IF(COUNTA(A170:J170)=0,"",IF(A170="","Missing action ID",IF(COUNTIFS($A$9:$A$1008,A170)&gt;1,"Duplicate action ID",IF(COUNTIFS('Incident Log'!$A$9:$A$1008,B170)&lt;&gt;1,"Check linked Case ID",IF(OR(C170="",D170="",NOT(ISNUMBER(E170)),NOT(ISNUMBER(F170))),"Complete action details",IF(AND(ISNUMBER(G170),G170&lt;E170),"Check completed date","Ready"))))))</f>
        <v/>
      </c>
    </row>
    <row r="171" spans="1:14" ht="24.95" customHeight="1">
      <c r="A171" s="20"/>
      <c r="B171" s="20"/>
      <c r="C171" s="20"/>
      <c r="D171" s="20"/>
      <c r="E171" s="18"/>
      <c r="F171" s="18"/>
      <c r="G171" s="18"/>
      <c r="H171" s="20"/>
      <c r="I171" s="20"/>
      <c r="J171" s="20"/>
      <c r="K171" s="15" t="str">
        <f t="shared" ca="1" si="4"/>
        <v/>
      </c>
      <c r="L171" s="15" t="str">
        <f t="shared" ca="1" si="5"/>
        <v/>
      </c>
      <c r="M171" s="31" t="str">
        <f>IF(B171="","",IF(COUNTIFS('Incident Log'!$A$9:$A$1008,B171)=1,INDEX('Incident Log'!$C$9:$C$1008,MATCH(B171,'Incident Log'!$A$9:$A$1008,0)),""))</f>
        <v/>
      </c>
      <c r="N171" s="15" t="str">
        <f>IF(COUNTA(A171:J171)=0,"",IF(A171="","Missing action ID",IF(COUNTIFS($A$9:$A$1008,A171)&gt;1,"Duplicate action ID",IF(COUNTIFS('Incident Log'!$A$9:$A$1008,B171)&lt;&gt;1,"Check linked Case ID",IF(OR(C171="",D171="",NOT(ISNUMBER(E171)),NOT(ISNUMBER(F171))),"Complete action details",IF(AND(ISNUMBER(G171),G171&lt;E171),"Check completed date","Ready"))))))</f>
        <v/>
      </c>
    </row>
    <row r="172" spans="1:14" ht="24.95" customHeight="1">
      <c r="A172" s="26"/>
      <c r="B172" s="26"/>
      <c r="C172" s="26"/>
      <c r="D172" s="26"/>
      <c r="E172" s="24"/>
      <c r="F172" s="24"/>
      <c r="G172" s="24"/>
      <c r="H172" s="26"/>
      <c r="I172" s="26"/>
      <c r="J172" s="26"/>
      <c r="K172" s="15" t="str">
        <f t="shared" ca="1" si="4"/>
        <v/>
      </c>
      <c r="L172" s="15" t="str">
        <f t="shared" ca="1" si="5"/>
        <v/>
      </c>
      <c r="M172" s="31" t="str">
        <f>IF(B172="","",IF(COUNTIFS('Incident Log'!$A$9:$A$1008,B172)=1,INDEX('Incident Log'!$C$9:$C$1008,MATCH(B172,'Incident Log'!$A$9:$A$1008,0)),""))</f>
        <v/>
      </c>
      <c r="N172" s="15" t="str">
        <f>IF(COUNTA(A172:J172)=0,"",IF(A172="","Missing action ID",IF(COUNTIFS($A$9:$A$1008,A172)&gt;1,"Duplicate action ID",IF(COUNTIFS('Incident Log'!$A$9:$A$1008,B172)&lt;&gt;1,"Check linked Case ID",IF(OR(C172="",D172="",NOT(ISNUMBER(E172)),NOT(ISNUMBER(F172))),"Complete action details",IF(AND(ISNUMBER(G172),G172&lt;E172),"Check completed date","Ready"))))))</f>
        <v/>
      </c>
    </row>
    <row r="173" spans="1:14" ht="24.95" customHeight="1">
      <c r="A173" s="20"/>
      <c r="B173" s="20"/>
      <c r="C173" s="20"/>
      <c r="D173" s="20"/>
      <c r="E173" s="18"/>
      <c r="F173" s="18"/>
      <c r="G173" s="18"/>
      <c r="H173" s="20"/>
      <c r="I173" s="20"/>
      <c r="J173" s="20"/>
      <c r="K173" s="15" t="str">
        <f t="shared" ca="1" si="4"/>
        <v/>
      </c>
      <c r="L173" s="15" t="str">
        <f t="shared" ca="1" si="5"/>
        <v/>
      </c>
      <c r="M173" s="31" t="str">
        <f>IF(B173="","",IF(COUNTIFS('Incident Log'!$A$9:$A$1008,B173)=1,INDEX('Incident Log'!$C$9:$C$1008,MATCH(B173,'Incident Log'!$A$9:$A$1008,0)),""))</f>
        <v/>
      </c>
      <c r="N173" s="15" t="str">
        <f>IF(COUNTA(A173:J173)=0,"",IF(A173="","Missing action ID",IF(COUNTIFS($A$9:$A$1008,A173)&gt;1,"Duplicate action ID",IF(COUNTIFS('Incident Log'!$A$9:$A$1008,B173)&lt;&gt;1,"Check linked Case ID",IF(OR(C173="",D173="",NOT(ISNUMBER(E173)),NOT(ISNUMBER(F173))),"Complete action details",IF(AND(ISNUMBER(G173),G173&lt;E173),"Check completed date","Ready"))))))</f>
        <v/>
      </c>
    </row>
    <row r="174" spans="1:14" ht="24.95" customHeight="1">
      <c r="A174" s="26"/>
      <c r="B174" s="26"/>
      <c r="C174" s="26"/>
      <c r="D174" s="26"/>
      <c r="E174" s="24"/>
      <c r="F174" s="24"/>
      <c r="G174" s="24"/>
      <c r="H174" s="26"/>
      <c r="I174" s="26"/>
      <c r="J174" s="26"/>
      <c r="K174" s="15" t="str">
        <f t="shared" ca="1" si="4"/>
        <v/>
      </c>
      <c r="L174" s="15" t="str">
        <f t="shared" ca="1" si="5"/>
        <v/>
      </c>
      <c r="M174" s="31" t="str">
        <f>IF(B174="","",IF(COUNTIFS('Incident Log'!$A$9:$A$1008,B174)=1,INDEX('Incident Log'!$C$9:$C$1008,MATCH(B174,'Incident Log'!$A$9:$A$1008,0)),""))</f>
        <v/>
      </c>
      <c r="N174" s="15" t="str">
        <f>IF(COUNTA(A174:J174)=0,"",IF(A174="","Missing action ID",IF(COUNTIFS($A$9:$A$1008,A174)&gt;1,"Duplicate action ID",IF(COUNTIFS('Incident Log'!$A$9:$A$1008,B174)&lt;&gt;1,"Check linked Case ID",IF(OR(C174="",D174="",NOT(ISNUMBER(E174)),NOT(ISNUMBER(F174))),"Complete action details",IF(AND(ISNUMBER(G174),G174&lt;E174),"Check completed date","Ready"))))))</f>
        <v/>
      </c>
    </row>
    <row r="175" spans="1:14" ht="24.95" customHeight="1">
      <c r="A175" s="20"/>
      <c r="B175" s="20"/>
      <c r="C175" s="20"/>
      <c r="D175" s="20"/>
      <c r="E175" s="18"/>
      <c r="F175" s="18"/>
      <c r="G175" s="18"/>
      <c r="H175" s="20"/>
      <c r="I175" s="20"/>
      <c r="J175" s="20"/>
      <c r="K175" s="15" t="str">
        <f t="shared" ca="1" si="4"/>
        <v/>
      </c>
      <c r="L175" s="15" t="str">
        <f t="shared" ca="1" si="5"/>
        <v/>
      </c>
      <c r="M175" s="31" t="str">
        <f>IF(B175="","",IF(COUNTIFS('Incident Log'!$A$9:$A$1008,B175)=1,INDEX('Incident Log'!$C$9:$C$1008,MATCH(B175,'Incident Log'!$A$9:$A$1008,0)),""))</f>
        <v/>
      </c>
      <c r="N175" s="15" t="str">
        <f>IF(COUNTA(A175:J175)=0,"",IF(A175="","Missing action ID",IF(COUNTIFS($A$9:$A$1008,A175)&gt;1,"Duplicate action ID",IF(COUNTIFS('Incident Log'!$A$9:$A$1008,B175)&lt;&gt;1,"Check linked Case ID",IF(OR(C175="",D175="",NOT(ISNUMBER(E175)),NOT(ISNUMBER(F175))),"Complete action details",IF(AND(ISNUMBER(G175),G175&lt;E175),"Check completed date","Ready"))))))</f>
        <v/>
      </c>
    </row>
    <row r="176" spans="1:14" ht="24.95" customHeight="1">
      <c r="A176" s="26"/>
      <c r="B176" s="26"/>
      <c r="C176" s="26"/>
      <c r="D176" s="26"/>
      <c r="E176" s="24"/>
      <c r="F176" s="24"/>
      <c r="G176" s="24"/>
      <c r="H176" s="26"/>
      <c r="I176" s="26"/>
      <c r="J176" s="26"/>
      <c r="K176" s="15" t="str">
        <f t="shared" ca="1" si="4"/>
        <v/>
      </c>
      <c r="L176" s="15" t="str">
        <f t="shared" ca="1" si="5"/>
        <v/>
      </c>
      <c r="M176" s="31" t="str">
        <f>IF(B176="","",IF(COUNTIFS('Incident Log'!$A$9:$A$1008,B176)=1,INDEX('Incident Log'!$C$9:$C$1008,MATCH(B176,'Incident Log'!$A$9:$A$1008,0)),""))</f>
        <v/>
      </c>
      <c r="N176" s="15" t="str">
        <f>IF(COUNTA(A176:J176)=0,"",IF(A176="","Missing action ID",IF(COUNTIFS($A$9:$A$1008,A176)&gt;1,"Duplicate action ID",IF(COUNTIFS('Incident Log'!$A$9:$A$1008,B176)&lt;&gt;1,"Check linked Case ID",IF(OR(C176="",D176="",NOT(ISNUMBER(E176)),NOT(ISNUMBER(F176))),"Complete action details",IF(AND(ISNUMBER(G176),G176&lt;E176),"Check completed date","Ready"))))))</f>
        <v/>
      </c>
    </row>
    <row r="177" spans="1:14" ht="24.95" customHeight="1">
      <c r="A177" s="20"/>
      <c r="B177" s="20"/>
      <c r="C177" s="20"/>
      <c r="D177" s="20"/>
      <c r="E177" s="18"/>
      <c r="F177" s="18"/>
      <c r="G177" s="18"/>
      <c r="H177" s="20"/>
      <c r="I177" s="20"/>
      <c r="J177" s="20"/>
      <c r="K177" s="15" t="str">
        <f t="shared" ca="1" si="4"/>
        <v/>
      </c>
      <c r="L177" s="15" t="str">
        <f t="shared" ca="1" si="5"/>
        <v/>
      </c>
      <c r="M177" s="31" t="str">
        <f>IF(B177="","",IF(COUNTIFS('Incident Log'!$A$9:$A$1008,B177)=1,INDEX('Incident Log'!$C$9:$C$1008,MATCH(B177,'Incident Log'!$A$9:$A$1008,0)),""))</f>
        <v/>
      </c>
      <c r="N177" s="15" t="str">
        <f>IF(COUNTA(A177:J177)=0,"",IF(A177="","Missing action ID",IF(COUNTIFS($A$9:$A$1008,A177)&gt;1,"Duplicate action ID",IF(COUNTIFS('Incident Log'!$A$9:$A$1008,B177)&lt;&gt;1,"Check linked Case ID",IF(OR(C177="",D177="",NOT(ISNUMBER(E177)),NOT(ISNUMBER(F177))),"Complete action details",IF(AND(ISNUMBER(G177),G177&lt;E177),"Check completed date","Ready"))))))</f>
        <v/>
      </c>
    </row>
    <row r="178" spans="1:14" ht="24.95" customHeight="1">
      <c r="A178" s="26"/>
      <c r="B178" s="26"/>
      <c r="C178" s="26"/>
      <c r="D178" s="26"/>
      <c r="E178" s="24"/>
      <c r="F178" s="24"/>
      <c r="G178" s="24"/>
      <c r="H178" s="26"/>
      <c r="I178" s="26"/>
      <c r="J178" s="26"/>
      <c r="K178" s="15" t="str">
        <f t="shared" ca="1" si="4"/>
        <v/>
      </c>
      <c r="L178" s="15" t="str">
        <f t="shared" ca="1" si="5"/>
        <v/>
      </c>
      <c r="M178" s="31" t="str">
        <f>IF(B178="","",IF(COUNTIFS('Incident Log'!$A$9:$A$1008,B178)=1,INDEX('Incident Log'!$C$9:$C$1008,MATCH(B178,'Incident Log'!$A$9:$A$1008,0)),""))</f>
        <v/>
      </c>
      <c r="N178" s="15" t="str">
        <f>IF(COUNTA(A178:J178)=0,"",IF(A178="","Missing action ID",IF(COUNTIFS($A$9:$A$1008,A178)&gt;1,"Duplicate action ID",IF(COUNTIFS('Incident Log'!$A$9:$A$1008,B178)&lt;&gt;1,"Check linked Case ID",IF(OR(C178="",D178="",NOT(ISNUMBER(E178)),NOT(ISNUMBER(F178))),"Complete action details",IF(AND(ISNUMBER(G178),G178&lt;E178),"Check completed date","Ready"))))))</f>
        <v/>
      </c>
    </row>
    <row r="179" spans="1:14" ht="24.95" customHeight="1">
      <c r="A179" s="20"/>
      <c r="B179" s="20"/>
      <c r="C179" s="20"/>
      <c r="D179" s="20"/>
      <c r="E179" s="18"/>
      <c r="F179" s="18"/>
      <c r="G179" s="18"/>
      <c r="H179" s="20"/>
      <c r="I179" s="20"/>
      <c r="J179" s="20"/>
      <c r="K179" s="15" t="str">
        <f t="shared" ca="1" si="4"/>
        <v/>
      </c>
      <c r="L179" s="15" t="str">
        <f t="shared" ca="1" si="5"/>
        <v/>
      </c>
      <c r="M179" s="31" t="str">
        <f>IF(B179="","",IF(COUNTIFS('Incident Log'!$A$9:$A$1008,B179)=1,INDEX('Incident Log'!$C$9:$C$1008,MATCH(B179,'Incident Log'!$A$9:$A$1008,0)),""))</f>
        <v/>
      </c>
      <c r="N179" s="15" t="str">
        <f>IF(COUNTA(A179:J179)=0,"",IF(A179="","Missing action ID",IF(COUNTIFS($A$9:$A$1008,A179)&gt;1,"Duplicate action ID",IF(COUNTIFS('Incident Log'!$A$9:$A$1008,B179)&lt;&gt;1,"Check linked Case ID",IF(OR(C179="",D179="",NOT(ISNUMBER(E179)),NOT(ISNUMBER(F179))),"Complete action details",IF(AND(ISNUMBER(G179),G179&lt;E179),"Check completed date","Ready"))))))</f>
        <v/>
      </c>
    </row>
    <row r="180" spans="1:14" ht="24.95" customHeight="1">
      <c r="A180" s="26"/>
      <c r="B180" s="26"/>
      <c r="C180" s="26"/>
      <c r="D180" s="26"/>
      <c r="E180" s="24"/>
      <c r="F180" s="24"/>
      <c r="G180" s="24"/>
      <c r="H180" s="26"/>
      <c r="I180" s="26"/>
      <c r="J180" s="26"/>
      <c r="K180" s="15" t="str">
        <f t="shared" ca="1" si="4"/>
        <v/>
      </c>
      <c r="L180" s="15" t="str">
        <f t="shared" ca="1" si="5"/>
        <v/>
      </c>
      <c r="M180" s="31" t="str">
        <f>IF(B180="","",IF(COUNTIFS('Incident Log'!$A$9:$A$1008,B180)=1,INDEX('Incident Log'!$C$9:$C$1008,MATCH(B180,'Incident Log'!$A$9:$A$1008,0)),""))</f>
        <v/>
      </c>
      <c r="N180" s="15" t="str">
        <f>IF(COUNTA(A180:J180)=0,"",IF(A180="","Missing action ID",IF(COUNTIFS($A$9:$A$1008,A180)&gt;1,"Duplicate action ID",IF(COUNTIFS('Incident Log'!$A$9:$A$1008,B180)&lt;&gt;1,"Check linked Case ID",IF(OR(C180="",D180="",NOT(ISNUMBER(E180)),NOT(ISNUMBER(F180))),"Complete action details",IF(AND(ISNUMBER(G180),G180&lt;E180),"Check completed date","Ready"))))))</f>
        <v/>
      </c>
    </row>
    <row r="181" spans="1:14" ht="24.95" customHeight="1">
      <c r="A181" s="20"/>
      <c r="B181" s="20"/>
      <c r="C181" s="20"/>
      <c r="D181" s="20"/>
      <c r="E181" s="18"/>
      <c r="F181" s="18"/>
      <c r="G181" s="18"/>
      <c r="H181" s="20"/>
      <c r="I181" s="20"/>
      <c r="J181" s="20"/>
      <c r="K181" s="15" t="str">
        <f t="shared" ca="1" si="4"/>
        <v/>
      </c>
      <c r="L181" s="15" t="str">
        <f t="shared" ca="1" si="5"/>
        <v/>
      </c>
      <c r="M181" s="31" t="str">
        <f>IF(B181="","",IF(COUNTIFS('Incident Log'!$A$9:$A$1008,B181)=1,INDEX('Incident Log'!$C$9:$C$1008,MATCH(B181,'Incident Log'!$A$9:$A$1008,0)),""))</f>
        <v/>
      </c>
      <c r="N181" s="15" t="str">
        <f>IF(COUNTA(A181:J181)=0,"",IF(A181="","Missing action ID",IF(COUNTIFS($A$9:$A$1008,A181)&gt;1,"Duplicate action ID",IF(COUNTIFS('Incident Log'!$A$9:$A$1008,B181)&lt;&gt;1,"Check linked Case ID",IF(OR(C181="",D181="",NOT(ISNUMBER(E181)),NOT(ISNUMBER(F181))),"Complete action details",IF(AND(ISNUMBER(G181),G181&lt;E181),"Check completed date","Ready"))))))</f>
        <v/>
      </c>
    </row>
    <row r="182" spans="1:14" ht="24.95" customHeight="1">
      <c r="A182" s="26"/>
      <c r="B182" s="26"/>
      <c r="C182" s="26"/>
      <c r="D182" s="26"/>
      <c r="E182" s="24"/>
      <c r="F182" s="24"/>
      <c r="G182" s="24"/>
      <c r="H182" s="26"/>
      <c r="I182" s="26"/>
      <c r="J182" s="26"/>
      <c r="K182" s="15" t="str">
        <f t="shared" ca="1" si="4"/>
        <v/>
      </c>
      <c r="L182" s="15" t="str">
        <f t="shared" ca="1" si="5"/>
        <v/>
      </c>
      <c r="M182" s="31" t="str">
        <f>IF(B182="","",IF(COUNTIFS('Incident Log'!$A$9:$A$1008,B182)=1,INDEX('Incident Log'!$C$9:$C$1008,MATCH(B182,'Incident Log'!$A$9:$A$1008,0)),""))</f>
        <v/>
      </c>
      <c r="N182" s="15" t="str">
        <f>IF(COUNTA(A182:J182)=0,"",IF(A182="","Missing action ID",IF(COUNTIFS($A$9:$A$1008,A182)&gt;1,"Duplicate action ID",IF(COUNTIFS('Incident Log'!$A$9:$A$1008,B182)&lt;&gt;1,"Check linked Case ID",IF(OR(C182="",D182="",NOT(ISNUMBER(E182)),NOT(ISNUMBER(F182))),"Complete action details",IF(AND(ISNUMBER(G182),G182&lt;E182),"Check completed date","Ready"))))))</f>
        <v/>
      </c>
    </row>
    <row r="183" spans="1:14" ht="24.95" customHeight="1">
      <c r="A183" s="20"/>
      <c r="B183" s="20"/>
      <c r="C183" s="20"/>
      <c r="D183" s="20"/>
      <c r="E183" s="18"/>
      <c r="F183" s="18"/>
      <c r="G183" s="18"/>
      <c r="H183" s="20"/>
      <c r="I183" s="20"/>
      <c r="J183" s="20"/>
      <c r="K183" s="15" t="str">
        <f t="shared" ca="1" si="4"/>
        <v/>
      </c>
      <c r="L183" s="15" t="str">
        <f t="shared" ca="1" si="5"/>
        <v/>
      </c>
      <c r="M183" s="31" t="str">
        <f>IF(B183="","",IF(COUNTIFS('Incident Log'!$A$9:$A$1008,B183)=1,INDEX('Incident Log'!$C$9:$C$1008,MATCH(B183,'Incident Log'!$A$9:$A$1008,0)),""))</f>
        <v/>
      </c>
      <c r="N183" s="15" t="str">
        <f>IF(COUNTA(A183:J183)=0,"",IF(A183="","Missing action ID",IF(COUNTIFS($A$9:$A$1008,A183)&gt;1,"Duplicate action ID",IF(COUNTIFS('Incident Log'!$A$9:$A$1008,B183)&lt;&gt;1,"Check linked Case ID",IF(OR(C183="",D183="",NOT(ISNUMBER(E183)),NOT(ISNUMBER(F183))),"Complete action details",IF(AND(ISNUMBER(G183),G183&lt;E183),"Check completed date","Ready"))))))</f>
        <v/>
      </c>
    </row>
    <row r="184" spans="1:14" ht="24.95" customHeight="1">
      <c r="A184" s="26"/>
      <c r="B184" s="26"/>
      <c r="C184" s="26"/>
      <c r="D184" s="26"/>
      <c r="E184" s="24"/>
      <c r="F184" s="24"/>
      <c r="G184" s="24"/>
      <c r="H184" s="26"/>
      <c r="I184" s="26"/>
      <c r="J184" s="26"/>
      <c r="K184" s="15" t="str">
        <f t="shared" ca="1" si="4"/>
        <v/>
      </c>
      <c r="L184" s="15" t="str">
        <f t="shared" ca="1" si="5"/>
        <v/>
      </c>
      <c r="M184" s="31" t="str">
        <f>IF(B184="","",IF(COUNTIFS('Incident Log'!$A$9:$A$1008,B184)=1,INDEX('Incident Log'!$C$9:$C$1008,MATCH(B184,'Incident Log'!$A$9:$A$1008,0)),""))</f>
        <v/>
      </c>
      <c r="N184" s="15" t="str">
        <f>IF(COUNTA(A184:J184)=0,"",IF(A184="","Missing action ID",IF(COUNTIFS($A$9:$A$1008,A184)&gt;1,"Duplicate action ID",IF(COUNTIFS('Incident Log'!$A$9:$A$1008,B184)&lt;&gt;1,"Check linked Case ID",IF(OR(C184="",D184="",NOT(ISNUMBER(E184)),NOT(ISNUMBER(F184))),"Complete action details",IF(AND(ISNUMBER(G184),G184&lt;E184),"Check completed date","Ready"))))))</f>
        <v/>
      </c>
    </row>
    <row r="185" spans="1:14" ht="24.95" customHeight="1">
      <c r="A185" s="20"/>
      <c r="B185" s="20"/>
      <c r="C185" s="20"/>
      <c r="D185" s="20"/>
      <c r="E185" s="18"/>
      <c r="F185" s="18"/>
      <c r="G185" s="18"/>
      <c r="H185" s="20"/>
      <c r="I185" s="20"/>
      <c r="J185" s="20"/>
      <c r="K185" s="15" t="str">
        <f t="shared" ca="1" si="4"/>
        <v/>
      </c>
      <c r="L185" s="15" t="str">
        <f t="shared" ca="1" si="5"/>
        <v/>
      </c>
      <c r="M185" s="31" t="str">
        <f>IF(B185="","",IF(COUNTIFS('Incident Log'!$A$9:$A$1008,B185)=1,INDEX('Incident Log'!$C$9:$C$1008,MATCH(B185,'Incident Log'!$A$9:$A$1008,0)),""))</f>
        <v/>
      </c>
      <c r="N185" s="15" t="str">
        <f>IF(COUNTA(A185:J185)=0,"",IF(A185="","Missing action ID",IF(COUNTIFS($A$9:$A$1008,A185)&gt;1,"Duplicate action ID",IF(COUNTIFS('Incident Log'!$A$9:$A$1008,B185)&lt;&gt;1,"Check linked Case ID",IF(OR(C185="",D185="",NOT(ISNUMBER(E185)),NOT(ISNUMBER(F185))),"Complete action details",IF(AND(ISNUMBER(G185),G185&lt;E185),"Check completed date","Ready"))))))</f>
        <v/>
      </c>
    </row>
    <row r="186" spans="1:14" ht="24.95" customHeight="1">
      <c r="A186" s="26"/>
      <c r="B186" s="26"/>
      <c r="C186" s="26"/>
      <c r="D186" s="26"/>
      <c r="E186" s="24"/>
      <c r="F186" s="24"/>
      <c r="G186" s="24"/>
      <c r="H186" s="26"/>
      <c r="I186" s="26"/>
      <c r="J186" s="26"/>
      <c r="K186" s="15" t="str">
        <f t="shared" ca="1" si="4"/>
        <v/>
      </c>
      <c r="L186" s="15" t="str">
        <f t="shared" ca="1" si="5"/>
        <v/>
      </c>
      <c r="M186" s="31" t="str">
        <f>IF(B186="","",IF(COUNTIFS('Incident Log'!$A$9:$A$1008,B186)=1,INDEX('Incident Log'!$C$9:$C$1008,MATCH(B186,'Incident Log'!$A$9:$A$1008,0)),""))</f>
        <v/>
      </c>
      <c r="N186" s="15" t="str">
        <f>IF(COUNTA(A186:J186)=0,"",IF(A186="","Missing action ID",IF(COUNTIFS($A$9:$A$1008,A186)&gt;1,"Duplicate action ID",IF(COUNTIFS('Incident Log'!$A$9:$A$1008,B186)&lt;&gt;1,"Check linked Case ID",IF(OR(C186="",D186="",NOT(ISNUMBER(E186)),NOT(ISNUMBER(F186))),"Complete action details",IF(AND(ISNUMBER(G186),G186&lt;E186),"Check completed date","Ready"))))))</f>
        <v/>
      </c>
    </row>
    <row r="187" spans="1:14" ht="24.95" customHeight="1">
      <c r="A187" s="20"/>
      <c r="B187" s="20"/>
      <c r="C187" s="20"/>
      <c r="D187" s="20"/>
      <c r="E187" s="18"/>
      <c r="F187" s="18"/>
      <c r="G187" s="18"/>
      <c r="H187" s="20"/>
      <c r="I187" s="20"/>
      <c r="J187" s="20"/>
      <c r="K187" s="15" t="str">
        <f t="shared" ca="1" si="4"/>
        <v/>
      </c>
      <c r="L187" s="15" t="str">
        <f t="shared" ca="1" si="5"/>
        <v/>
      </c>
      <c r="M187" s="31" t="str">
        <f>IF(B187="","",IF(COUNTIFS('Incident Log'!$A$9:$A$1008,B187)=1,INDEX('Incident Log'!$C$9:$C$1008,MATCH(B187,'Incident Log'!$A$9:$A$1008,0)),""))</f>
        <v/>
      </c>
      <c r="N187" s="15" t="str">
        <f>IF(COUNTA(A187:J187)=0,"",IF(A187="","Missing action ID",IF(COUNTIFS($A$9:$A$1008,A187)&gt;1,"Duplicate action ID",IF(COUNTIFS('Incident Log'!$A$9:$A$1008,B187)&lt;&gt;1,"Check linked Case ID",IF(OR(C187="",D187="",NOT(ISNUMBER(E187)),NOT(ISNUMBER(F187))),"Complete action details",IF(AND(ISNUMBER(G187),G187&lt;E187),"Check completed date","Ready"))))))</f>
        <v/>
      </c>
    </row>
    <row r="188" spans="1:14" ht="24.95" customHeight="1">
      <c r="A188" s="26"/>
      <c r="B188" s="26"/>
      <c r="C188" s="26"/>
      <c r="D188" s="26"/>
      <c r="E188" s="24"/>
      <c r="F188" s="24"/>
      <c r="G188" s="24"/>
      <c r="H188" s="26"/>
      <c r="I188" s="26"/>
      <c r="J188" s="26"/>
      <c r="K188" s="15" t="str">
        <f t="shared" ca="1" si="4"/>
        <v/>
      </c>
      <c r="L188" s="15" t="str">
        <f t="shared" ca="1" si="5"/>
        <v/>
      </c>
      <c r="M188" s="31" t="str">
        <f>IF(B188="","",IF(COUNTIFS('Incident Log'!$A$9:$A$1008,B188)=1,INDEX('Incident Log'!$C$9:$C$1008,MATCH(B188,'Incident Log'!$A$9:$A$1008,0)),""))</f>
        <v/>
      </c>
      <c r="N188" s="15" t="str">
        <f>IF(COUNTA(A188:J188)=0,"",IF(A188="","Missing action ID",IF(COUNTIFS($A$9:$A$1008,A188)&gt;1,"Duplicate action ID",IF(COUNTIFS('Incident Log'!$A$9:$A$1008,B188)&lt;&gt;1,"Check linked Case ID",IF(OR(C188="",D188="",NOT(ISNUMBER(E188)),NOT(ISNUMBER(F188))),"Complete action details",IF(AND(ISNUMBER(G188),G188&lt;E188),"Check completed date","Ready"))))))</f>
        <v/>
      </c>
    </row>
    <row r="189" spans="1:14" ht="24.95" customHeight="1">
      <c r="A189" s="20"/>
      <c r="B189" s="20"/>
      <c r="C189" s="20"/>
      <c r="D189" s="20"/>
      <c r="E189" s="18"/>
      <c r="F189" s="18"/>
      <c r="G189" s="18"/>
      <c r="H189" s="20"/>
      <c r="I189" s="20"/>
      <c r="J189" s="20"/>
      <c r="K189" s="15" t="str">
        <f t="shared" ca="1" si="4"/>
        <v/>
      </c>
      <c r="L189" s="15" t="str">
        <f t="shared" ca="1" si="5"/>
        <v/>
      </c>
      <c r="M189" s="31" t="str">
        <f>IF(B189="","",IF(COUNTIFS('Incident Log'!$A$9:$A$1008,B189)=1,INDEX('Incident Log'!$C$9:$C$1008,MATCH(B189,'Incident Log'!$A$9:$A$1008,0)),""))</f>
        <v/>
      </c>
      <c r="N189" s="15" t="str">
        <f>IF(COUNTA(A189:J189)=0,"",IF(A189="","Missing action ID",IF(COUNTIFS($A$9:$A$1008,A189)&gt;1,"Duplicate action ID",IF(COUNTIFS('Incident Log'!$A$9:$A$1008,B189)&lt;&gt;1,"Check linked Case ID",IF(OR(C189="",D189="",NOT(ISNUMBER(E189)),NOT(ISNUMBER(F189))),"Complete action details",IF(AND(ISNUMBER(G189),G189&lt;E189),"Check completed date","Ready"))))))</f>
        <v/>
      </c>
    </row>
    <row r="190" spans="1:14" ht="24.95" customHeight="1">
      <c r="A190" s="26"/>
      <c r="B190" s="26"/>
      <c r="C190" s="26"/>
      <c r="D190" s="26"/>
      <c r="E190" s="24"/>
      <c r="F190" s="24"/>
      <c r="G190" s="24"/>
      <c r="H190" s="26"/>
      <c r="I190" s="26"/>
      <c r="J190" s="26"/>
      <c r="K190" s="15" t="str">
        <f t="shared" ca="1" si="4"/>
        <v/>
      </c>
      <c r="L190" s="15" t="str">
        <f t="shared" ca="1" si="5"/>
        <v/>
      </c>
      <c r="M190" s="31" t="str">
        <f>IF(B190="","",IF(COUNTIFS('Incident Log'!$A$9:$A$1008,B190)=1,INDEX('Incident Log'!$C$9:$C$1008,MATCH(B190,'Incident Log'!$A$9:$A$1008,0)),""))</f>
        <v/>
      </c>
      <c r="N190" s="15" t="str">
        <f>IF(COUNTA(A190:J190)=0,"",IF(A190="","Missing action ID",IF(COUNTIFS($A$9:$A$1008,A190)&gt;1,"Duplicate action ID",IF(COUNTIFS('Incident Log'!$A$9:$A$1008,B190)&lt;&gt;1,"Check linked Case ID",IF(OR(C190="",D190="",NOT(ISNUMBER(E190)),NOT(ISNUMBER(F190))),"Complete action details",IF(AND(ISNUMBER(G190),G190&lt;E190),"Check completed date","Ready"))))))</f>
        <v/>
      </c>
    </row>
    <row r="191" spans="1:14" ht="24.95" customHeight="1">
      <c r="A191" s="20"/>
      <c r="B191" s="20"/>
      <c r="C191" s="20"/>
      <c r="D191" s="20"/>
      <c r="E191" s="18"/>
      <c r="F191" s="18"/>
      <c r="G191" s="18"/>
      <c r="H191" s="20"/>
      <c r="I191" s="20"/>
      <c r="J191" s="20"/>
      <c r="K191" s="15" t="str">
        <f t="shared" ca="1" si="4"/>
        <v/>
      </c>
      <c r="L191" s="15" t="str">
        <f t="shared" ca="1" si="5"/>
        <v/>
      </c>
      <c r="M191" s="31" t="str">
        <f>IF(B191="","",IF(COUNTIFS('Incident Log'!$A$9:$A$1008,B191)=1,INDEX('Incident Log'!$C$9:$C$1008,MATCH(B191,'Incident Log'!$A$9:$A$1008,0)),""))</f>
        <v/>
      </c>
      <c r="N191" s="15" t="str">
        <f>IF(COUNTA(A191:J191)=0,"",IF(A191="","Missing action ID",IF(COUNTIFS($A$9:$A$1008,A191)&gt;1,"Duplicate action ID",IF(COUNTIFS('Incident Log'!$A$9:$A$1008,B191)&lt;&gt;1,"Check linked Case ID",IF(OR(C191="",D191="",NOT(ISNUMBER(E191)),NOT(ISNUMBER(F191))),"Complete action details",IF(AND(ISNUMBER(G191),G191&lt;E191),"Check completed date","Ready"))))))</f>
        <v/>
      </c>
    </row>
    <row r="192" spans="1:14" ht="24.95" customHeight="1">
      <c r="A192" s="26"/>
      <c r="B192" s="26"/>
      <c r="C192" s="26"/>
      <c r="D192" s="26"/>
      <c r="E192" s="24"/>
      <c r="F192" s="24"/>
      <c r="G192" s="24"/>
      <c r="H192" s="26"/>
      <c r="I192" s="26"/>
      <c r="J192" s="26"/>
      <c r="K192" s="15" t="str">
        <f t="shared" ca="1" si="4"/>
        <v/>
      </c>
      <c r="L192" s="15" t="str">
        <f t="shared" ca="1" si="5"/>
        <v/>
      </c>
      <c r="M192" s="31" t="str">
        <f>IF(B192="","",IF(COUNTIFS('Incident Log'!$A$9:$A$1008,B192)=1,INDEX('Incident Log'!$C$9:$C$1008,MATCH(B192,'Incident Log'!$A$9:$A$1008,0)),""))</f>
        <v/>
      </c>
      <c r="N192" s="15" t="str">
        <f>IF(COUNTA(A192:J192)=0,"",IF(A192="","Missing action ID",IF(COUNTIFS($A$9:$A$1008,A192)&gt;1,"Duplicate action ID",IF(COUNTIFS('Incident Log'!$A$9:$A$1008,B192)&lt;&gt;1,"Check linked Case ID",IF(OR(C192="",D192="",NOT(ISNUMBER(E192)),NOT(ISNUMBER(F192))),"Complete action details",IF(AND(ISNUMBER(G192),G192&lt;E192),"Check completed date","Ready"))))))</f>
        <v/>
      </c>
    </row>
    <row r="193" spans="1:14" ht="24.95" customHeight="1">
      <c r="A193" s="20"/>
      <c r="B193" s="20"/>
      <c r="C193" s="20"/>
      <c r="D193" s="20"/>
      <c r="E193" s="18"/>
      <c r="F193" s="18"/>
      <c r="G193" s="18"/>
      <c r="H193" s="20"/>
      <c r="I193" s="20"/>
      <c r="J193" s="20"/>
      <c r="K193" s="15" t="str">
        <f t="shared" ca="1" si="4"/>
        <v/>
      </c>
      <c r="L193" s="15" t="str">
        <f t="shared" ca="1" si="5"/>
        <v/>
      </c>
      <c r="M193" s="31" t="str">
        <f>IF(B193="","",IF(COUNTIFS('Incident Log'!$A$9:$A$1008,B193)=1,INDEX('Incident Log'!$C$9:$C$1008,MATCH(B193,'Incident Log'!$A$9:$A$1008,0)),""))</f>
        <v/>
      </c>
      <c r="N193" s="15" t="str">
        <f>IF(COUNTA(A193:J193)=0,"",IF(A193="","Missing action ID",IF(COUNTIFS($A$9:$A$1008,A193)&gt;1,"Duplicate action ID",IF(COUNTIFS('Incident Log'!$A$9:$A$1008,B193)&lt;&gt;1,"Check linked Case ID",IF(OR(C193="",D193="",NOT(ISNUMBER(E193)),NOT(ISNUMBER(F193))),"Complete action details",IF(AND(ISNUMBER(G193),G193&lt;E193),"Check completed date","Ready"))))))</f>
        <v/>
      </c>
    </row>
    <row r="194" spans="1:14" ht="24.95" customHeight="1">
      <c r="A194" s="26"/>
      <c r="B194" s="26"/>
      <c r="C194" s="26"/>
      <c r="D194" s="26"/>
      <c r="E194" s="24"/>
      <c r="F194" s="24"/>
      <c r="G194" s="24"/>
      <c r="H194" s="26"/>
      <c r="I194" s="26"/>
      <c r="J194" s="26"/>
      <c r="K194" s="15" t="str">
        <f t="shared" ca="1" si="4"/>
        <v/>
      </c>
      <c r="L194" s="15" t="str">
        <f t="shared" ca="1" si="5"/>
        <v/>
      </c>
      <c r="M194" s="31" t="str">
        <f>IF(B194="","",IF(COUNTIFS('Incident Log'!$A$9:$A$1008,B194)=1,INDEX('Incident Log'!$C$9:$C$1008,MATCH(B194,'Incident Log'!$A$9:$A$1008,0)),""))</f>
        <v/>
      </c>
      <c r="N194" s="15" t="str">
        <f>IF(COUNTA(A194:J194)=0,"",IF(A194="","Missing action ID",IF(COUNTIFS($A$9:$A$1008,A194)&gt;1,"Duplicate action ID",IF(COUNTIFS('Incident Log'!$A$9:$A$1008,B194)&lt;&gt;1,"Check linked Case ID",IF(OR(C194="",D194="",NOT(ISNUMBER(E194)),NOT(ISNUMBER(F194))),"Complete action details",IF(AND(ISNUMBER(G194),G194&lt;E194),"Check completed date","Ready"))))))</f>
        <v/>
      </c>
    </row>
    <row r="195" spans="1:14" ht="24.95" customHeight="1">
      <c r="A195" s="20"/>
      <c r="B195" s="20"/>
      <c r="C195" s="20"/>
      <c r="D195" s="20"/>
      <c r="E195" s="18"/>
      <c r="F195" s="18"/>
      <c r="G195" s="18"/>
      <c r="H195" s="20"/>
      <c r="I195" s="20"/>
      <c r="J195" s="20"/>
      <c r="K195" s="15" t="str">
        <f t="shared" ca="1" si="4"/>
        <v/>
      </c>
      <c r="L195" s="15" t="str">
        <f t="shared" ca="1" si="5"/>
        <v/>
      </c>
      <c r="M195" s="31" t="str">
        <f>IF(B195="","",IF(COUNTIFS('Incident Log'!$A$9:$A$1008,B195)=1,INDEX('Incident Log'!$C$9:$C$1008,MATCH(B195,'Incident Log'!$A$9:$A$1008,0)),""))</f>
        <v/>
      </c>
      <c r="N195" s="15" t="str">
        <f>IF(COUNTA(A195:J195)=0,"",IF(A195="","Missing action ID",IF(COUNTIFS($A$9:$A$1008,A195)&gt;1,"Duplicate action ID",IF(COUNTIFS('Incident Log'!$A$9:$A$1008,B195)&lt;&gt;1,"Check linked Case ID",IF(OR(C195="",D195="",NOT(ISNUMBER(E195)),NOT(ISNUMBER(F195))),"Complete action details",IF(AND(ISNUMBER(G195),G195&lt;E195),"Check completed date","Ready"))))))</f>
        <v/>
      </c>
    </row>
    <row r="196" spans="1:14" ht="24.95" customHeight="1">
      <c r="A196" s="26"/>
      <c r="B196" s="26"/>
      <c r="C196" s="26"/>
      <c r="D196" s="26"/>
      <c r="E196" s="24"/>
      <c r="F196" s="24"/>
      <c r="G196" s="24"/>
      <c r="H196" s="26"/>
      <c r="I196" s="26"/>
      <c r="J196" s="26"/>
      <c r="K196" s="15" t="str">
        <f t="shared" ca="1" si="4"/>
        <v/>
      </c>
      <c r="L196" s="15" t="str">
        <f t="shared" ca="1" si="5"/>
        <v/>
      </c>
      <c r="M196" s="31" t="str">
        <f>IF(B196="","",IF(COUNTIFS('Incident Log'!$A$9:$A$1008,B196)=1,INDEX('Incident Log'!$C$9:$C$1008,MATCH(B196,'Incident Log'!$A$9:$A$1008,0)),""))</f>
        <v/>
      </c>
      <c r="N196" s="15" t="str">
        <f>IF(COUNTA(A196:J196)=0,"",IF(A196="","Missing action ID",IF(COUNTIFS($A$9:$A$1008,A196)&gt;1,"Duplicate action ID",IF(COUNTIFS('Incident Log'!$A$9:$A$1008,B196)&lt;&gt;1,"Check linked Case ID",IF(OR(C196="",D196="",NOT(ISNUMBER(E196)),NOT(ISNUMBER(F196))),"Complete action details",IF(AND(ISNUMBER(G196),G196&lt;E196),"Check completed date","Ready"))))))</f>
        <v/>
      </c>
    </row>
    <row r="197" spans="1:14" ht="24.95" customHeight="1">
      <c r="A197" s="20"/>
      <c r="B197" s="20"/>
      <c r="C197" s="20"/>
      <c r="D197" s="20"/>
      <c r="E197" s="18"/>
      <c r="F197" s="18"/>
      <c r="G197" s="18"/>
      <c r="H197" s="20"/>
      <c r="I197" s="20"/>
      <c r="J197" s="20"/>
      <c r="K197" s="15" t="str">
        <f t="shared" ca="1" si="4"/>
        <v/>
      </c>
      <c r="L197" s="15" t="str">
        <f t="shared" ca="1" si="5"/>
        <v/>
      </c>
      <c r="M197" s="31" t="str">
        <f>IF(B197="","",IF(COUNTIFS('Incident Log'!$A$9:$A$1008,B197)=1,INDEX('Incident Log'!$C$9:$C$1008,MATCH(B197,'Incident Log'!$A$9:$A$1008,0)),""))</f>
        <v/>
      </c>
      <c r="N197" s="15" t="str">
        <f>IF(COUNTA(A197:J197)=0,"",IF(A197="","Missing action ID",IF(COUNTIFS($A$9:$A$1008,A197)&gt;1,"Duplicate action ID",IF(COUNTIFS('Incident Log'!$A$9:$A$1008,B197)&lt;&gt;1,"Check linked Case ID",IF(OR(C197="",D197="",NOT(ISNUMBER(E197)),NOT(ISNUMBER(F197))),"Complete action details",IF(AND(ISNUMBER(G197),G197&lt;E197),"Check completed date","Ready"))))))</f>
        <v/>
      </c>
    </row>
    <row r="198" spans="1:14" ht="24.95" customHeight="1">
      <c r="A198" s="26"/>
      <c r="B198" s="26"/>
      <c r="C198" s="26"/>
      <c r="D198" s="26"/>
      <c r="E198" s="24"/>
      <c r="F198" s="24"/>
      <c r="G198" s="24"/>
      <c r="H198" s="26"/>
      <c r="I198" s="26"/>
      <c r="J198" s="26"/>
      <c r="K198" s="15" t="str">
        <f t="shared" ca="1" si="4"/>
        <v/>
      </c>
      <c r="L198" s="15" t="str">
        <f t="shared" ca="1" si="5"/>
        <v/>
      </c>
      <c r="M198" s="31" t="str">
        <f>IF(B198="","",IF(COUNTIFS('Incident Log'!$A$9:$A$1008,B198)=1,INDEX('Incident Log'!$C$9:$C$1008,MATCH(B198,'Incident Log'!$A$9:$A$1008,0)),""))</f>
        <v/>
      </c>
      <c r="N198" s="15" t="str">
        <f>IF(COUNTA(A198:J198)=0,"",IF(A198="","Missing action ID",IF(COUNTIFS($A$9:$A$1008,A198)&gt;1,"Duplicate action ID",IF(COUNTIFS('Incident Log'!$A$9:$A$1008,B198)&lt;&gt;1,"Check linked Case ID",IF(OR(C198="",D198="",NOT(ISNUMBER(E198)),NOT(ISNUMBER(F198))),"Complete action details",IF(AND(ISNUMBER(G198),G198&lt;E198),"Check completed date","Ready"))))))</f>
        <v/>
      </c>
    </row>
    <row r="199" spans="1:14" ht="24.95" customHeight="1">
      <c r="A199" s="20"/>
      <c r="B199" s="20"/>
      <c r="C199" s="20"/>
      <c r="D199" s="20"/>
      <c r="E199" s="18"/>
      <c r="F199" s="18"/>
      <c r="G199" s="18"/>
      <c r="H199" s="20"/>
      <c r="I199" s="20"/>
      <c r="J199" s="20"/>
      <c r="K199" s="15" t="str">
        <f t="shared" ca="1" si="4"/>
        <v/>
      </c>
      <c r="L199" s="15" t="str">
        <f t="shared" ca="1" si="5"/>
        <v/>
      </c>
      <c r="M199" s="31" t="str">
        <f>IF(B199="","",IF(COUNTIFS('Incident Log'!$A$9:$A$1008,B199)=1,INDEX('Incident Log'!$C$9:$C$1008,MATCH(B199,'Incident Log'!$A$9:$A$1008,0)),""))</f>
        <v/>
      </c>
      <c r="N199" s="15" t="str">
        <f>IF(COUNTA(A199:J199)=0,"",IF(A199="","Missing action ID",IF(COUNTIFS($A$9:$A$1008,A199)&gt;1,"Duplicate action ID",IF(COUNTIFS('Incident Log'!$A$9:$A$1008,B199)&lt;&gt;1,"Check linked Case ID",IF(OR(C199="",D199="",NOT(ISNUMBER(E199)),NOT(ISNUMBER(F199))),"Complete action details",IF(AND(ISNUMBER(G199),G199&lt;E199),"Check completed date","Ready"))))))</f>
        <v/>
      </c>
    </row>
    <row r="200" spans="1:14" ht="24.95" customHeight="1">
      <c r="A200" s="26"/>
      <c r="B200" s="26"/>
      <c r="C200" s="26"/>
      <c r="D200" s="26"/>
      <c r="E200" s="24"/>
      <c r="F200" s="24"/>
      <c r="G200" s="24"/>
      <c r="H200" s="26"/>
      <c r="I200" s="26"/>
      <c r="J200" s="26"/>
      <c r="K200" s="15" t="str">
        <f t="shared" ca="1" si="4"/>
        <v/>
      </c>
      <c r="L200" s="15" t="str">
        <f t="shared" ca="1" si="5"/>
        <v/>
      </c>
      <c r="M200" s="31" t="str">
        <f>IF(B200="","",IF(COUNTIFS('Incident Log'!$A$9:$A$1008,B200)=1,INDEX('Incident Log'!$C$9:$C$1008,MATCH(B200,'Incident Log'!$A$9:$A$1008,0)),""))</f>
        <v/>
      </c>
      <c r="N200" s="15" t="str">
        <f>IF(COUNTA(A200:J200)=0,"",IF(A200="","Missing action ID",IF(COUNTIFS($A$9:$A$1008,A200)&gt;1,"Duplicate action ID",IF(COUNTIFS('Incident Log'!$A$9:$A$1008,B200)&lt;&gt;1,"Check linked Case ID",IF(OR(C200="",D200="",NOT(ISNUMBER(E200)),NOT(ISNUMBER(F200))),"Complete action details",IF(AND(ISNUMBER(G200),G200&lt;E200),"Check completed date","Ready"))))))</f>
        <v/>
      </c>
    </row>
    <row r="201" spans="1:14" ht="24.95" customHeight="1">
      <c r="A201" s="20"/>
      <c r="B201" s="20"/>
      <c r="C201" s="20"/>
      <c r="D201" s="20"/>
      <c r="E201" s="18"/>
      <c r="F201" s="18"/>
      <c r="G201" s="18"/>
      <c r="H201" s="20"/>
      <c r="I201" s="20"/>
      <c r="J201" s="20"/>
      <c r="K201" s="15" t="str">
        <f t="shared" ref="K201:K264" ca="1" si="6">IF(COUNTA(A201:J201)=0,"",IF(AND(ISNUMBER(G201),H201="Yes"),"Closed",IF(ISNUMBER(G201),"Verify effectiveness",IF(NOT(ISNUMBER(F201)),"Set due date",IF(F201&lt;TODAY(),"Overdue",IF(F201&lt;=TODAY()+7,"Due soon","Open"))))))</f>
        <v/>
      </c>
      <c r="L201" s="15" t="str">
        <f t="shared" ref="L201:L264" ca="1" si="7">IF(OR(K201="",K201="Closed",NOT(ISNUMBER(F201))),"",MAX(0,TODAY()-F201))</f>
        <v/>
      </c>
      <c r="M201" s="31" t="str">
        <f>IF(B201="","",IF(COUNTIFS('Incident Log'!$A$9:$A$1008,B201)=1,INDEX('Incident Log'!$C$9:$C$1008,MATCH(B201,'Incident Log'!$A$9:$A$1008,0)),""))</f>
        <v/>
      </c>
      <c r="N201" s="15" t="str">
        <f>IF(COUNTA(A201:J201)=0,"",IF(A201="","Missing action ID",IF(COUNTIFS($A$9:$A$1008,A201)&gt;1,"Duplicate action ID",IF(COUNTIFS('Incident Log'!$A$9:$A$1008,B201)&lt;&gt;1,"Check linked Case ID",IF(OR(C201="",D201="",NOT(ISNUMBER(E201)),NOT(ISNUMBER(F201))),"Complete action details",IF(AND(ISNUMBER(G201),G201&lt;E201),"Check completed date","Ready"))))))</f>
        <v/>
      </c>
    </row>
    <row r="202" spans="1:14" ht="24.95" customHeight="1">
      <c r="A202" s="26"/>
      <c r="B202" s="26"/>
      <c r="C202" s="26"/>
      <c r="D202" s="26"/>
      <c r="E202" s="24"/>
      <c r="F202" s="24"/>
      <c r="G202" s="24"/>
      <c r="H202" s="26"/>
      <c r="I202" s="26"/>
      <c r="J202" s="26"/>
      <c r="K202" s="15" t="str">
        <f t="shared" ca="1" si="6"/>
        <v/>
      </c>
      <c r="L202" s="15" t="str">
        <f t="shared" ca="1" si="7"/>
        <v/>
      </c>
      <c r="M202" s="31" t="str">
        <f>IF(B202="","",IF(COUNTIFS('Incident Log'!$A$9:$A$1008,B202)=1,INDEX('Incident Log'!$C$9:$C$1008,MATCH(B202,'Incident Log'!$A$9:$A$1008,0)),""))</f>
        <v/>
      </c>
      <c r="N202" s="15" t="str">
        <f>IF(COUNTA(A202:J202)=0,"",IF(A202="","Missing action ID",IF(COUNTIFS($A$9:$A$1008,A202)&gt;1,"Duplicate action ID",IF(COUNTIFS('Incident Log'!$A$9:$A$1008,B202)&lt;&gt;1,"Check linked Case ID",IF(OR(C202="",D202="",NOT(ISNUMBER(E202)),NOT(ISNUMBER(F202))),"Complete action details",IF(AND(ISNUMBER(G202),G202&lt;E202),"Check completed date","Ready"))))))</f>
        <v/>
      </c>
    </row>
    <row r="203" spans="1:14" ht="24.95" customHeight="1">
      <c r="A203" s="20"/>
      <c r="B203" s="20"/>
      <c r="C203" s="20"/>
      <c r="D203" s="20"/>
      <c r="E203" s="18"/>
      <c r="F203" s="18"/>
      <c r="G203" s="18"/>
      <c r="H203" s="20"/>
      <c r="I203" s="20"/>
      <c r="J203" s="20"/>
      <c r="K203" s="15" t="str">
        <f t="shared" ca="1" si="6"/>
        <v/>
      </c>
      <c r="L203" s="15" t="str">
        <f t="shared" ca="1" si="7"/>
        <v/>
      </c>
      <c r="M203" s="31" t="str">
        <f>IF(B203="","",IF(COUNTIFS('Incident Log'!$A$9:$A$1008,B203)=1,INDEX('Incident Log'!$C$9:$C$1008,MATCH(B203,'Incident Log'!$A$9:$A$1008,0)),""))</f>
        <v/>
      </c>
      <c r="N203" s="15" t="str">
        <f>IF(COUNTA(A203:J203)=0,"",IF(A203="","Missing action ID",IF(COUNTIFS($A$9:$A$1008,A203)&gt;1,"Duplicate action ID",IF(COUNTIFS('Incident Log'!$A$9:$A$1008,B203)&lt;&gt;1,"Check linked Case ID",IF(OR(C203="",D203="",NOT(ISNUMBER(E203)),NOT(ISNUMBER(F203))),"Complete action details",IF(AND(ISNUMBER(G203),G203&lt;E203),"Check completed date","Ready"))))))</f>
        <v/>
      </c>
    </row>
    <row r="204" spans="1:14" ht="24.95" customHeight="1">
      <c r="A204" s="26"/>
      <c r="B204" s="26"/>
      <c r="C204" s="26"/>
      <c r="D204" s="26"/>
      <c r="E204" s="24"/>
      <c r="F204" s="24"/>
      <c r="G204" s="24"/>
      <c r="H204" s="26"/>
      <c r="I204" s="26"/>
      <c r="J204" s="26"/>
      <c r="K204" s="15" t="str">
        <f t="shared" ca="1" si="6"/>
        <v/>
      </c>
      <c r="L204" s="15" t="str">
        <f t="shared" ca="1" si="7"/>
        <v/>
      </c>
      <c r="M204" s="31" t="str">
        <f>IF(B204="","",IF(COUNTIFS('Incident Log'!$A$9:$A$1008,B204)=1,INDEX('Incident Log'!$C$9:$C$1008,MATCH(B204,'Incident Log'!$A$9:$A$1008,0)),""))</f>
        <v/>
      </c>
      <c r="N204" s="15" t="str">
        <f>IF(COUNTA(A204:J204)=0,"",IF(A204="","Missing action ID",IF(COUNTIFS($A$9:$A$1008,A204)&gt;1,"Duplicate action ID",IF(COUNTIFS('Incident Log'!$A$9:$A$1008,B204)&lt;&gt;1,"Check linked Case ID",IF(OR(C204="",D204="",NOT(ISNUMBER(E204)),NOT(ISNUMBER(F204))),"Complete action details",IF(AND(ISNUMBER(G204),G204&lt;E204),"Check completed date","Ready"))))))</f>
        <v/>
      </c>
    </row>
    <row r="205" spans="1:14" ht="24.95" customHeight="1">
      <c r="A205" s="20"/>
      <c r="B205" s="20"/>
      <c r="C205" s="20"/>
      <c r="D205" s="20"/>
      <c r="E205" s="18"/>
      <c r="F205" s="18"/>
      <c r="G205" s="18"/>
      <c r="H205" s="20"/>
      <c r="I205" s="20"/>
      <c r="J205" s="20"/>
      <c r="K205" s="15" t="str">
        <f t="shared" ca="1" si="6"/>
        <v/>
      </c>
      <c r="L205" s="15" t="str">
        <f t="shared" ca="1" si="7"/>
        <v/>
      </c>
      <c r="M205" s="31" t="str">
        <f>IF(B205="","",IF(COUNTIFS('Incident Log'!$A$9:$A$1008,B205)=1,INDEX('Incident Log'!$C$9:$C$1008,MATCH(B205,'Incident Log'!$A$9:$A$1008,0)),""))</f>
        <v/>
      </c>
      <c r="N205" s="15" t="str">
        <f>IF(COUNTA(A205:J205)=0,"",IF(A205="","Missing action ID",IF(COUNTIFS($A$9:$A$1008,A205)&gt;1,"Duplicate action ID",IF(COUNTIFS('Incident Log'!$A$9:$A$1008,B205)&lt;&gt;1,"Check linked Case ID",IF(OR(C205="",D205="",NOT(ISNUMBER(E205)),NOT(ISNUMBER(F205))),"Complete action details",IF(AND(ISNUMBER(G205),G205&lt;E205),"Check completed date","Ready"))))))</f>
        <v/>
      </c>
    </row>
    <row r="206" spans="1:14" ht="24.95" customHeight="1">
      <c r="A206" s="26"/>
      <c r="B206" s="26"/>
      <c r="C206" s="26"/>
      <c r="D206" s="26"/>
      <c r="E206" s="24"/>
      <c r="F206" s="24"/>
      <c r="G206" s="24"/>
      <c r="H206" s="26"/>
      <c r="I206" s="26"/>
      <c r="J206" s="26"/>
      <c r="K206" s="15" t="str">
        <f t="shared" ca="1" si="6"/>
        <v/>
      </c>
      <c r="L206" s="15" t="str">
        <f t="shared" ca="1" si="7"/>
        <v/>
      </c>
      <c r="M206" s="31" t="str">
        <f>IF(B206="","",IF(COUNTIFS('Incident Log'!$A$9:$A$1008,B206)=1,INDEX('Incident Log'!$C$9:$C$1008,MATCH(B206,'Incident Log'!$A$9:$A$1008,0)),""))</f>
        <v/>
      </c>
      <c r="N206" s="15" t="str">
        <f>IF(COUNTA(A206:J206)=0,"",IF(A206="","Missing action ID",IF(COUNTIFS($A$9:$A$1008,A206)&gt;1,"Duplicate action ID",IF(COUNTIFS('Incident Log'!$A$9:$A$1008,B206)&lt;&gt;1,"Check linked Case ID",IF(OR(C206="",D206="",NOT(ISNUMBER(E206)),NOT(ISNUMBER(F206))),"Complete action details",IF(AND(ISNUMBER(G206),G206&lt;E206),"Check completed date","Ready"))))))</f>
        <v/>
      </c>
    </row>
    <row r="207" spans="1:14" ht="24.95" customHeight="1">
      <c r="A207" s="20"/>
      <c r="B207" s="20"/>
      <c r="C207" s="20"/>
      <c r="D207" s="20"/>
      <c r="E207" s="18"/>
      <c r="F207" s="18"/>
      <c r="G207" s="18"/>
      <c r="H207" s="20"/>
      <c r="I207" s="20"/>
      <c r="J207" s="20"/>
      <c r="K207" s="15" t="str">
        <f t="shared" ca="1" si="6"/>
        <v/>
      </c>
      <c r="L207" s="15" t="str">
        <f t="shared" ca="1" si="7"/>
        <v/>
      </c>
      <c r="M207" s="31" t="str">
        <f>IF(B207="","",IF(COUNTIFS('Incident Log'!$A$9:$A$1008,B207)=1,INDEX('Incident Log'!$C$9:$C$1008,MATCH(B207,'Incident Log'!$A$9:$A$1008,0)),""))</f>
        <v/>
      </c>
      <c r="N207" s="15" t="str">
        <f>IF(COUNTA(A207:J207)=0,"",IF(A207="","Missing action ID",IF(COUNTIFS($A$9:$A$1008,A207)&gt;1,"Duplicate action ID",IF(COUNTIFS('Incident Log'!$A$9:$A$1008,B207)&lt;&gt;1,"Check linked Case ID",IF(OR(C207="",D207="",NOT(ISNUMBER(E207)),NOT(ISNUMBER(F207))),"Complete action details",IF(AND(ISNUMBER(G207),G207&lt;E207),"Check completed date","Ready"))))))</f>
        <v/>
      </c>
    </row>
    <row r="208" spans="1:14" ht="24.95" customHeight="1">
      <c r="A208" s="26"/>
      <c r="B208" s="26"/>
      <c r="C208" s="26"/>
      <c r="D208" s="26"/>
      <c r="E208" s="24"/>
      <c r="F208" s="24"/>
      <c r="G208" s="24"/>
      <c r="H208" s="26"/>
      <c r="I208" s="26"/>
      <c r="J208" s="26"/>
      <c r="K208" s="15" t="str">
        <f t="shared" ca="1" si="6"/>
        <v/>
      </c>
      <c r="L208" s="15" t="str">
        <f t="shared" ca="1" si="7"/>
        <v/>
      </c>
      <c r="M208" s="31" t="str">
        <f>IF(B208="","",IF(COUNTIFS('Incident Log'!$A$9:$A$1008,B208)=1,INDEX('Incident Log'!$C$9:$C$1008,MATCH(B208,'Incident Log'!$A$9:$A$1008,0)),""))</f>
        <v/>
      </c>
      <c r="N208" s="15" t="str">
        <f>IF(COUNTA(A208:J208)=0,"",IF(A208="","Missing action ID",IF(COUNTIFS($A$9:$A$1008,A208)&gt;1,"Duplicate action ID",IF(COUNTIFS('Incident Log'!$A$9:$A$1008,B208)&lt;&gt;1,"Check linked Case ID",IF(OR(C208="",D208="",NOT(ISNUMBER(E208)),NOT(ISNUMBER(F208))),"Complete action details",IF(AND(ISNUMBER(G208),G208&lt;E208),"Check completed date","Ready"))))))</f>
        <v/>
      </c>
    </row>
    <row r="209" spans="1:14" ht="24.95" customHeight="1">
      <c r="A209" s="20"/>
      <c r="B209" s="20"/>
      <c r="C209" s="20"/>
      <c r="D209" s="20"/>
      <c r="E209" s="18"/>
      <c r="F209" s="18"/>
      <c r="G209" s="18"/>
      <c r="H209" s="20"/>
      <c r="I209" s="20"/>
      <c r="J209" s="20"/>
      <c r="K209" s="15" t="str">
        <f t="shared" ca="1" si="6"/>
        <v/>
      </c>
      <c r="L209" s="15" t="str">
        <f t="shared" ca="1" si="7"/>
        <v/>
      </c>
      <c r="M209" s="31" t="str">
        <f>IF(B209="","",IF(COUNTIFS('Incident Log'!$A$9:$A$1008,B209)=1,INDEX('Incident Log'!$C$9:$C$1008,MATCH(B209,'Incident Log'!$A$9:$A$1008,0)),""))</f>
        <v/>
      </c>
      <c r="N209" s="15" t="str">
        <f>IF(COUNTA(A209:J209)=0,"",IF(A209="","Missing action ID",IF(COUNTIFS($A$9:$A$1008,A209)&gt;1,"Duplicate action ID",IF(COUNTIFS('Incident Log'!$A$9:$A$1008,B209)&lt;&gt;1,"Check linked Case ID",IF(OR(C209="",D209="",NOT(ISNUMBER(E209)),NOT(ISNUMBER(F209))),"Complete action details",IF(AND(ISNUMBER(G209),G209&lt;E209),"Check completed date","Ready"))))))</f>
        <v/>
      </c>
    </row>
    <row r="210" spans="1:14" ht="24.95" customHeight="1">
      <c r="A210" s="26"/>
      <c r="B210" s="26"/>
      <c r="C210" s="26"/>
      <c r="D210" s="26"/>
      <c r="E210" s="24"/>
      <c r="F210" s="24"/>
      <c r="G210" s="24"/>
      <c r="H210" s="26"/>
      <c r="I210" s="26"/>
      <c r="J210" s="26"/>
      <c r="K210" s="15" t="str">
        <f t="shared" ca="1" si="6"/>
        <v/>
      </c>
      <c r="L210" s="15" t="str">
        <f t="shared" ca="1" si="7"/>
        <v/>
      </c>
      <c r="M210" s="31" t="str">
        <f>IF(B210="","",IF(COUNTIFS('Incident Log'!$A$9:$A$1008,B210)=1,INDEX('Incident Log'!$C$9:$C$1008,MATCH(B210,'Incident Log'!$A$9:$A$1008,0)),""))</f>
        <v/>
      </c>
      <c r="N210" s="15" t="str">
        <f>IF(COUNTA(A210:J210)=0,"",IF(A210="","Missing action ID",IF(COUNTIFS($A$9:$A$1008,A210)&gt;1,"Duplicate action ID",IF(COUNTIFS('Incident Log'!$A$9:$A$1008,B210)&lt;&gt;1,"Check linked Case ID",IF(OR(C210="",D210="",NOT(ISNUMBER(E210)),NOT(ISNUMBER(F210))),"Complete action details",IF(AND(ISNUMBER(G210),G210&lt;E210),"Check completed date","Ready"))))))</f>
        <v/>
      </c>
    </row>
    <row r="211" spans="1:14" ht="24.95" customHeight="1">
      <c r="A211" s="20"/>
      <c r="B211" s="20"/>
      <c r="C211" s="20"/>
      <c r="D211" s="20"/>
      <c r="E211" s="18"/>
      <c r="F211" s="18"/>
      <c r="G211" s="18"/>
      <c r="H211" s="20"/>
      <c r="I211" s="20"/>
      <c r="J211" s="20"/>
      <c r="K211" s="15" t="str">
        <f t="shared" ca="1" si="6"/>
        <v/>
      </c>
      <c r="L211" s="15" t="str">
        <f t="shared" ca="1" si="7"/>
        <v/>
      </c>
      <c r="M211" s="31" t="str">
        <f>IF(B211="","",IF(COUNTIFS('Incident Log'!$A$9:$A$1008,B211)=1,INDEX('Incident Log'!$C$9:$C$1008,MATCH(B211,'Incident Log'!$A$9:$A$1008,0)),""))</f>
        <v/>
      </c>
      <c r="N211" s="15" t="str">
        <f>IF(COUNTA(A211:J211)=0,"",IF(A211="","Missing action ID",IF(COUNTIFS($A$9:$A$1008,A211)&gt;1,"Duplicate action ID",IF(COUNTIFS('Incident Log'!$A$9:$A$1008,B211)&lt;&gt;1,"Check linked Case ID",IF(OR(C211="",D211="",NOT(ISNUMBER(E211)),NOT(ISNUMBER(F211))),"Complete action details",IF(AND(ISNUMBER(G211),G211&lt;E211),"Check completed date","Ready"))))))</f>
        <v/>
      </c>
    </row>
    <row r="212" spans="1:14" ht="24.95" customHeight="1">
      <c r="A212" s="26"/>
      <c r="B212" s="26"/>
      <c r="C212" s="26"/>
      <c r="D212" s="26"/>
      <c r="E212" s="24"/>
      <c r="F212" s="24"/>
      <c r="G212" s="24"/>
      <c r="H212" s="26"/>
      <c r="I212" s="26"/>
      <c r="J212" s="26"/>
      <c r="K212" s="15" t="str">
        <f t="shared" ca="1" si="6"/>
        <v/>
      </c>
      <c r="L212" s="15" t="str">
        <f t="shared" ca="1" si="7"/>
        <v/>
      </c>
      <c r="M212" s="31" t="str">
        <f>IF(B212="","",IF(COUNTIFS('Incident Log'!$A$9:$A$1008,B212)=1,INDEX('Incident Log'!$C$9:$C$1008,MATCH(B212,'Incident Log'!$A$9:$A$1008,0)),""))</f>
        <v/>
      </c>
      <c r="N212" s="15" t="str">
        <f>IF(COUNTA(A212:J212)=0,"",IF(A212="","Missing action ID",IF(COUNTIFS($A$9:$A$1008,A212)&gt;1,"Duplicate action ID",IF(COUNTIFS('Incident Log'!$A$9:$A$1008,B212)&lt;&gt;1,"Check linked Case ID",IF(OR(C212="",D212="",NOT(ISNUMBER(E212)),NOT(ISNUMBER(F212))),"Complete action details",IF(AND(ISNUMBER(G212),G212&lt;E212),"Check completed date","Ready"))))))</f>
        <v/>
      </c>
    </row>
    <row r="213" spans="1:14" ht="24.95" customHeight="1">
      <c r="A213" s="20"/>
      <c r="B213" s="20"/>
      <c r="C213" s="20"/>
      <c r="D213" s="20"/>
      <c r="E213" s="18"/>
      <c r="F213" s="18"/>
      <c r="G213" s="18"/>
      <c r="H213" s="20"/>
      <c r="I213" s="20"/>
      <c r="J213" s="20"/>
      <c r="K213" s="15" t="str">
        <f t="shared" ca="1" si="6"/>
        <v/>
      </c>
      <c r="L213" s="15" t="str">
        <f t="shared" ca="1" si="7"/>
        <v/>
      </c>
      <c r="M213" s="31" t="str">
        <f>IF(B213="","",IF(COUNTIFS('Incident Log'!$A$9:$A$1008,B213)=1,INDEX('Incident Log'!$C$9:$C$1008,MATCH(B213,'Incident Log'!$A$9:$A$1008,0)),""))</f>
        <v/>
      </c>
      <c r="N213" s="15" t="str">
        <f>IF(COUNTA(A213:J213)=0,"",IF(A213="","Missing action ID",IF(COUNTIFS($A$9:$A$1008,A213)&gt;1,"Duplicate action ID",IF(COUNTIFS('Incident Log'!$A$9:$A$1008,B213)&lt;&gt;1,"Check linked Case ID",IF(OR(C213="",D213="",NOT(ISNUMBER(E213)),NOT(ISNUMBER(F213))),"Complete action details",IF(AND(ISNUMBER(G213),G213&lt;E213),"Check completed date","Ready"))))))</f>
        <v/>
      </c>
    </row>
    <row r="214" spans="1:14" ht="24.95" customHeight="1">
      <c r="A214" s="26"/>
      <c r="B214" s="26"/>
      <c r="C214" s="26"/>
      <c r="D214" s="26"/>
      <c r="E214" s="24"/>
      <c r="F214" s="24"/>
      <c r="G214" s="24"/>
      <c r="H214" s="26"/>
      <c r="I214" s="26"/>
      <c r="J214" s="26"/>
      <c r="K214" s="15" t="str">
        <f t="shared" ca="1" si="6"/>
        <v/>
      </c>
      <c r="L214" s="15" t="str">
        <f t="shared" ca="1" si="7"/>
        <v/>
      </c>
      <c r="M214" s="31" t="str">
        <f>IF(B214="","",IF(COUNTIFS('Incident Log'!$A$9:$A$1008,B214)=1,INDEX('Incident Log'!$C$9:$C$1008,MATCH(B214,'Incident Log'!$A$9:$A$1008,0)),""))</f>
        <v/>
      </c>
      <c r="N214" s="15" t="str">
        <f>IF(COUNTA(A214:J214)=0,"",IF(A214="","Missing action ID",IF(COUNTIFS($A$9:$A$1008,A214)&gt;1,"Duplicate action ID",IF(COUNTIFS('Incident Log'!$A$9:$A$1008,B214)&lt;&gt;1,"Check linked Case ID",IF(OR(C214="",D214="",NOT(ISNUMBER(E214)),NOT(ISNUMBER(F214))),"Complete action details",IF(AND(ISNUMBER(G214),G214&lt;E214),"Check completed date","Ready"))))))</f>
        <v/>
      </c>
    </row>
    <row r="215" spans="1:14" ht="24.95" customHeight="1">
      <c r="A215" s="20"/>
      <c r="B215" s="20"/>
      <c r="C215" s="20"/>
      <c r="D215" s="20"/>
      <c r="E215" s="18"/>
      <c r="F215" s="18"/>
      <c r="G215" s="18"/>
      <c r="H215" s="20"/>
      <c r="I215" s="20"/>
      <c r="J215" s="20"/>
      <c r="K215" s="15" t="str">
        <f t="shared" ca="1" si="6"/>
        <v/>
      </c>
      <c r="L215" s="15" t="str">
        <f t="shared" ca="1" si="7"/>
        <v/>
      </c>
      <c r="M215" s="31" t="str">
        <f>IF(B215="","",IF(COUNTIFS('Incident Log'!$A$9:$A$1008,B215)=1,INDEX('Incident Log'!$C$9:$C$1008,MATCH(B215,'Incident Log'!$A$9:$A$1008,0)),""))</f>
        <v/>
      </c>
      <c r="N215" s="15" t="str">
        <f>IF(COUNTA(A215:J215)=0,"",IF(A215="","Missing action ID",IF(COUNTIFS($A$9:$A$1008,A215)&gt;1,"Duplicate action ID",IF(COUNTIFS('Incident Log'!$A$9:$A$1008,B215)&lt;&gt;1,"Check linked Case ID",IF(OR(C215="",D215="",NOT(ISNUMBER(E215)),NOT(ISNUMBER(F215))),"Complete action details",IF(AND(ISNUMBER(G215),G215&lt;E215),"Check completed date","Ready"))))))</f>
        <v/>
      </c>
    </row>
    <row r="216" spans="1:14" ht="24.95" customHeight="1">
      <c r="A216" s="26"/>
      <c r="B216" s="26"/>
      <c r="C216" s="26"/>
      <c r="D216" s="26"/>
      <c r="E216" s="24"/>
      <c r="F216" s="24"/>
      <c r="G216" s="24"/>
      <c r="H216" s="26"/>
      <c r="I216" s="26"/>
      <c r="J216" s="26"/>
      <c r="K216" s="15" t="str">
        <f t="shared" ca="1" si="6"/>
        <v/>
      </c>
      <c r="L216" s="15" t="str">
        <f t="shared" ca="1" si="7"/>
        <v/>
      </c>
      <c r="M216" s="31" t="str">
        <f>IF(B216="","",IF(COUNTIFS('Incident Log'!$A$9:$A$1008,B216)=1,INDEX('Incident Log'!$C$9:$C$1008,MATCH(B216,'Incident Log'!$A$9:$A$1008,0)),""))</f>
        <v/>
      </c>
      <c r="N216" s="15" t="str">
        <f>IF(COUNTA(A216:J216)=0,"",IF(A216="","Missing action ID",IF(COUNTIFS($A$9:$A$1008,A216)&gt;1,"Duplicate action ID",IF(COUNTIFS('Incident Log'!$A$9:$A$1008,B216)&lt;&gt;1,"Check linked Case ID",IF(OR(C216="",D216="",NOT(ISNUMBER(E216)),NOT(ISNUMBER(F216))),"Complete action details",IF(AND(ISNUMBER(G216),G216&lt;E216),"Check completed date","Ready"))))))</f>
        <v/>
      </c>
    </row>
    <row r="217" spans="1:14" ht="24.95" customHeight="1">
      <c r="A217" s="20"/>
      <c r="B217" s="20"/>
      <c r="C217" s="20"/>
      <c r="D217" s="20"/>
      <c r="E217" s="18"/>
      <c r="F217" s="18"/>
      <c r="G217" s="18"/>
      <c r="H217" s="20"/>
      <c r="I217" s="20"/>
      <c r="J217" s="20"/>
      <c r="K217" s="15" t="str">
        <f t="shared" ca="1" si="6"/>
        <v/>
      </c>
      <c r="L217" s="15" t="str">
        <f t="shared" ca="1" si="7"/>
        <v/>
      </c>
      <c r="M217" s="31" t="str">
        <f>IF(B217="","",IF(COUNTIFS('Incident Log'!$A$9:$A$1008,B217)=1,INDEX('Incident Log'!$C$9:$C$1008,MATCH(B217,'Incident Log'!$A$9:$A$1008,0)),""))</f>
        <v/>
      </c>
      <c r="N217" s="15" t="str">
        <f>IF(COUNTA(A217:J217)=0,"",IF(A217="","Missing action ID",IF(COUNTIFS($A$9:$A$1008,A217)&gt;1,"Duplicate action ID",IF(COUNTIFS('Incident Log'!$A$9:$A$1008,B217)&lt;&gt;1,"Check linked Case ID",IF(OR(C217="",D217="",NOT(ISNUMBER(E217)),NOT(ISNUMBER(F217))),"Complete action details",IF(AND(ISNUMBER(G217),G217&lt;E217),"Check completed date","Ready"))))))</f>
        <v/>
      </c>
    </row>
    <row r="218" spans="1:14" ht="24.95" customHeight="1">
      <c r="A218" s="26"/>
      <c r="B218" s="26"/>
      <c r="C218" s="26"/>
      <c r="D218" s="26"/>
      <c r="E218" s="24"/>
      <c r="F218" s="24"/>
      <c r="G218" s="24"/>
      <c r="H218" s="26"/>
      <c r="I218" s="26"/>
      <c r="J218" s="26"/>
      <c r="K218" s="15" t="str">
        <f t="shared" ca="1" si="6"/>
        <v/>
      </c>
      <c r="L218" s="15" t="str">
        <f t="shared" ca="1" si="7"/>
        <v/>
      </c>
      <c r="M218" s="31" t="str">
        <f>IF(B218="","",IF(COUNTIFS('Incident Log'!$A$9:$A$1008,B218)=1,INDEX('Incident Log'!$C$9:$C$1008,MATCH(B218,'Incident Log'!$A$9:$A$1008,0)),""))</f>
        <v/>
      </c>
      <c r="N218" s="15" t="str">
        <f>IF(COUNTA(A218:J218)=0,"",IF(A218="","Missing action ID",IF(COUNTIFS($A$9:$A$1008,A218)&gt;1,"Duplicate action ID",IF(COUNTIFS('Incident Log'!$A$9:$A$1008,B218)&lt;&gt;1,"Check linked Case ID",IF(OR(C218="",D218="",NOT(ISNUMBER(E218)),NOT(ISNUMBER(F218))),"Complete action details",IF(AND(ISNUMBER(G218),G218&lt;E218),"Check completed date","Ready"))))))</f>
        <v/>
      </c>
    </row>
    <row r="219" spans="1:14" ht="24.95" customHeight="1">
      <c r="A219" s="20"/>
      <c r="B219" s="20"/>
      <c r="C219" s="20"/>
      <c r="D219" s="20"/>
      <c r="E219" s="18"/>
      <c r="F219" s="18"/>
      <c r="G219" s="18"/>
      <c r="H219" s="20"/>
      <c r="I219" s="20"/>
      <c r="J219" s="20"/>
      <c r="K219" s="15" t="str">
        <f t="shared" ca="1" si="6"/>
        <v/>
      </c>
      <c r="L219" s="15" t="str">
        <f t="shared" ca="1" si="7"/>
        <v/>
      </c>
      <c r="M219" s="31" t="str">
        <f>IF(B219="","",IF(COUNTIFS('Incident Log'!$A$9:$A$1008,B219)=1,INDEX('Incident Log'!$C$9:$C$1008,MATCH(B219,'Incident Log'!$A$9:$A$1008,0)),""))</f>
        <v/>
      </c>
      <c r="N219" s="15" t="str">
        <f>IF(COUNTA(A219:J219)=0,"",IF(A219="","Missing action ID",IF(COUNTIFS($A$9:$A$1008,A219)&gt;1,"Duplicate action ID",IF(COUNTIFS('Incident Log'!$A$9:$A$1008,B219)&lt;&gt;1,"Check linked Case ID",IF(OR(C219="",D219="",NOT(ISNUMBER(E219)),NOT(ISNUMBER(F219))),"Complete action details",IF(AND(ISNUMBER(G219),G219&lt;E219),"Check completed date","Ready"))))))</f>
        <v/>
      </c>
    </row>
    <row r="220" spans="1:14" ht="24.95" customHeight="1">
      <c r="A220" s="26"/>
      <c r="B220" s="26"/>
      <c r="C220" s="26"/>
      <c r="D220" s="26"/>
      <c r="E220" s="24"/>
      <c r="F220" s="24"/>
      <c r="G220" s="24"/>
      <c r="H220" s="26"/>
      <c r="I220" s="26"/>
      <c r="J220" s="26"/>
      <c r="K220" s="15" t="str">
        <f t="shared" ca="1" si="6"/>
        <v/>
      </c>
      <c r="L220" s="15" t="str">
        <f t="shared" ca="1" si="7"/>
        <v/>
      </c>
      <c r="M220" s="31" t="str">
        <f>IF(B220="","",IF(COUNTIFS('Incident Log'!$A$9:$A$1008,B220)=1,INDEX('Incident Log'!$C$9:$C$1008,MATCH(B220,'Incident Log'!$A$9:$A$1008,0)),""))</f>
        <v/>
      </c>
      <c r="N220" s="15" t="str">
        <f>IF(COUNTA(A220:J220)=0,"",IF(A220="","Missing action ID",IF(COUNTIFS($A$9:$A$1008,A220)&gt;1,"Duplicate action ID",IF(COUNTIFS('Incident Log'!$A$9:$A$1008,B220)&lt;&gt;1,"Check linked Case ID",IF(OR(C220="",D220="",NOT(ISNUMBER(E220)),NOT(ISNUMBER(F220))),"Complete action details",IF(AND(ISNUMBER(G220),G220&lt;E220),"Check completed date","Ready"))))))</f>
        <v/>
      </c>
    </row>
    <row r="221" spans="1:14" ht="24.95" customHeight="1">
      <c r="A221" s="20"/>
      <c r="B221" s="20"/>
      <c r="C221" s="20"/>
      <c r="D221" s="20"/>
      <c r="E221" s="18"/>
      <c r="F221" s="18"/>
      <c r="G221" s="18"/>
      <c r="H221" s="20"/>
      <c r="I221" s="20"/>
      <c r="J221" s="20"/>
      <c r="K221" s="15" t="str">
        <f t="shared" ca="1" si="6"/>
        <v/>
      </c>
      <c r="L221" s="15" t="str">
        <f t="shared" ca="1" si="7"/>
        <v/>
      </c>
      <c r="M221" s="31" t="str">
        <f>IF(B221="","",IF(COUNTIFS('Incident Log'!$A$9:$A$1008,B221)=1,INDEX('Incident Log'!$C$9:$C$1008,MATCH(B221,'Incident Log'!$A$9:$A$1008,0)),""))</f>
        <v/>
      </c>
      <c r="N221" s="15" t="str">
        <f>IF(COUNTA(A221:J221)=0,"",IF(A221="","Missing action ID",IF(COUNTIFS($A$9:$A$1008,A221)&gt;1,"Duplicate action ID",IF(COUNTIFS('Incident Log'!$A$9:$A$1008,B221)&lt;&gt;1,"Check linked Case ID",IF(OR(C221="",D221="",NOT(ISNUMBER(E221)),NOT(ISNUMBER(F221))),"Complete action details",IF(AND(ISNUMBER(G221),G221&lt;E221),"Check completed date","Ready"))))))</f>
        <v/>
      </c>
    </row>
    <row r="222" spans="1:14" ht="24.95" customHeight="1">
      <c r="A222" s="26"/>
      <c r="B222" s="26"/>
      <c r="C222" s="26"/>
      <c r="D222" s="26"/>
      <c r="E222" s="24"/>
      <c r="F222" s="24"/>
      <c r="G222" s="24"/>
      <c r="H222" s="26"/>
      <c r="I222" s="26"/>
      <c r="J222" s="26"/>
      <c r="K222" s="15" t="str">
        <f t="shared" ca="1" si="6"/>
        <v/>
      </c>
      <c r="L222" s="15" t="str">
        <f t="shared" ca="1" si="7"/>
        <v/>
      </c>
      <c r="M222" s="31" t="str">
        <f>IF(B222="","",IF(COUNTIFS('Incident Log'!$A$9:$A$1008,B222)=1,INDEX('Incident Log'!$C$9:$C$1008,MATCH(B222,'Incident Log'!$A$9:$A$1008,0)),""))</f>
        <v/>
      </c>
      <c r="N222" s="15" t="str">
        <f>IF(COUNTA(A222:J222)=0,"",IF(A222="","Missing action ID",IF(COUNTIFS($A$9:$A$1008,A222)&gt;1,"Duplicate action ID",IF(COUNTIFS('Incident Log'!$A$9:$A$1008,B222)&lt;&gt;1,"Check linked Case ID",IF(OR(C222="",D222="",NOT(ISNUMBER(E222)),NOT(ISNUMBER(F222))),"Complete action details",IF(AND(ISNUMBER(G222),G222&lt;E222),"Check completed date","Ready"))))))</f>
        <v/>
      </c>
    </row>
    <row r="223" spans="1:14" ht="24.95" customHeight="1">
      <c r="A223" s="20"/>
      <c r="B223" s="20"/>
      <c r="C223" s="20"/>
      <c r="D223" s="20"/>
      <c r="E223" s="18"/>
      <c r="F223" s="18"/>
      <c r="G223" s="18"/>
      <c r="H223" s="20"/>
      <c r="I223" s="20"/>
      <c r="J223" s="20"/>
      <c r="K223" s="15" t="str">
        <f t="shared" ca="1" si="6"/>
        <v/>
      </c>
      <c r="L223" s="15" t="str">
        <f t="shared" ca="1" si="7"/>
        <v/>
      </c>
      <c r="M223" s="31" t="str">
        <f>IF(B223="","",IF(COUNTIFS('Incident Log'!$A$9:$A$1008,B223)=1,INDEX('Incident Log'!$C$9:$C$1008,MATCH(B223,'Incident Log'!$A$9:$A$1008,0)),""))</f>
        <v/>
      </c>
      <c r="N223" s="15" t="str">
        <f>IF(COUNTA(A223:J223)=0,"",IF(A223="","Missing action ID",IF(COUNTIFS($A$9:$A$1008,A223)&gt;1,"Duplicate action ID",IF(COUNTIFS('Incident Log'!$A$9:$A$1008,B223)&lt;&gt;1,"Check linked Case ID",IF(OR(C223="",D223="",NOT(ISNUMBER(E223)),NOT(ISNUMBER(F223))),"Complete action details",IF(AND(ISNUMBER(G223),G223&lt;E223),"Check completed date","Ready"))))))</f>
        <v/>
      </c>
    </row>
    <row r="224" spans="1:14" ht="24.95" customHeight="1">
      <c r="A224" s="26"/>
      <c r="B224" s="26"/>
      <c r="C224" s="26"/>
      <c r="D224" s="26"/>
      <c r="E224" s="24"/>
      <c r="F224" s="24"/>
      <c r="G224" s="24"/>
      <c r="H224" s="26"/>
      <c r="I224" s="26"/>
      <c r="J224" s="26"/>
      <c r="K224" s="15" t="str">
        <f t="shared" ca="1" si="6"/>
        <v/>
      </c>
      <c r="L224" s="15" t="str">
        <f t="shared" ca="1" si="7"/>
        <v/>
      </c>
      <c r="M224" s="31" t="str">
        <f>IF(B224="","",IF(COUNTIFS('Incident Log'!$A$9:$A$1008,B224)=1,INDEX('Incident Log'!$C$9:$C$1008,MATCH(B224,'Incident Log'!$A$9:$A$1008,0)),""))</f>
        <v/>
      </c>
      <c r="N224" s="15" t="str">
        <f>IF(COUNTA(A224:J224)=0,"",IF(A224="","Missing action ID",IF(COUNTIFS($A$9:$A$1008,A224)&gt;1,"Duplicate action ID",IF(COUNTIFS('Incident Log'!$A$9:$A$1008,B224)&lt;&gt;1,"Check linked Case ID",IF(OR(C224="",D224="",NOT(ISNUMBER(E224)),NOT(ISNUMBER(F224))),"Complete action details",IF(AND(ISNUMBER(G224),G224&lt;E224),"Check completed date","Ready"))))))</f>
        <v/>
      </c>
    </row>
    <row r="225" spans="1:14" ht="24.95" customHeight="1">
      <c r="A225" s="20"/>
      <c r="B225" s="20"/>
      <c r="C225" s="20"/>
      <c r="D225" s="20"/>
      <c r="E225" s="18"/>
      <c r="F225" s="18"/>
      <c r="G225" s="18"/>
      <c r="H225" s="20"/>
      <c r="I225" s="20"/>
      <c r="J225" s="20"/>
      <c r="K225" s="15" t="str">
        <f t="shared" ca="1" si="6"/>
        <v/>
      </c>
      <c r="L225" s="15" t="str">
        <f t="shared" ca="1" si="7"/>
        <v/>
      </c>
      <c r="M225" s="31" t="str">
        <f>IF(B225="","",IF(COUNTIFS('Incident Log'!$A$9:$A$1008,B225)=1,INDEX('Incident Log'!$C$9:$C$1008,MATCH(B225,'Incident Log'!$A$9:$A$1008,0)),""))</f>
        <v/>
      </c>
      <c r="N225" s="15" t="str">
        <f>IF(COUNTA(A225:J225)=0,"",IF(A225="","Missing action ID",IF(COUNTIFS($A$9:$A$1008,A225)&gt;1,"Duplicate action ID",IF(COUNTIFS('Incident Log'!$A$9:$A$1008,B225)&lt;&gt;1,"Check linked Case ID",IF(OR(C225="",D225="",NOT(ISNUMBER(E225)),NOT(ISNUMBER(F225))),"Complete action details",IF(AND(ISNUMBER(G225),G225&lt;E225),"Check completed date","Ready"))))))</f>
        <v/>
      </c>
    </row>
    <row r="226" spans="1:14" ht="24.95" customHeight="1">
      <c r="A226" s="26"/>
      <c r="B226" s="26"/>
      <c r="C226" s="26"/>
      <c r="D226" s="26"/>
      <c r="E226" s="24"/>
      <c r="F226" s="24"/>
      <c r="G226" s="24"/>
      <c r="H226" s="26"/>
      <c r="I226" s="26"/>
      <c r="J226" s="26"/>
      <c r="K226" s="15" t="str">
        <f t="shared" ca="1" si="6"/>
        <v/>
      </c>
      <c r="L226" s="15" t="str">
        <f t="shared" ca="1" si="7"/>
        <v/>
      </c>
      <c r="M226" s="31" t="str">
        <f>IF(B226="","",IF(COUNTIFS('Incident Log'!$A$9:$A$1008,B226)=1,INDEX('Incident Log'!$C$9:$C$1008,MATCH(B226,'Incident Log'!$A$9:$A$1008,0)),""))</f>
        <v/>
      </c>
      <c r="N226" s="15" t="str">
        <f>IF(COUNTA(A226:J226)=0,"",IF(A226="","Missing action ID",IF(COUNTIFS($A$9:$A$1008,A226)&gt;1,"Duplicate action ID",IF(COUNTIFS('Incident Log'!$A$9:$A$1008,B226)&lt;&gt;1,"Check linked Case ID",IF(OR(C226="",D226="",NOT(ISNUMBER(E226)),NOT(ISNUMBER(F226))),"Complete action details",IF(AND(ISNUMBER(G226),G226&lt;E226),"Check completed date","Ready"))))))</f>
        <v/>
      </c>
    </row>
    <row r="227" spans="1:14" ht="24.95" customHeight="1">
      <c r="A227" s="20"/>
      <c r="B227" s="20"/>
      <c r="C227" s="20"/>
      <c r="D227" s="20"/>
      <c r="E227" s="18"/>
      <c r="F227" s="18"/>
      <c r="G227" s="18"/>
      <c r="H227" s="20"/>
      <c r="I227" s="20"/>
      <c r="J227" s="20"/>
      <c r="K227" s="15" t="str">
        <f t="shared" ca="1" si="6"/>
        <v/>
      </c>
      <c r="L227" s="15" t="str">
        <f t="shared" ca="1" si="7"/>
        <v/>
      </c>
      <c r="M227" s="31" t="str">
        <f>IF(B227="","",IF(COUNTIFS('Incident Log'!$A$9:$A$1008,B227)=1,INDEX('Incident Log'!$C$9:$C$1008,MATCH(B227,'Incident Log'!$A$9:$A$1008,0)),""))</f>
        <v/>
      </c>
      <c r="N227" s="15" t="str">
        <f>IF(COUNTA(A227:J227)=0,"",IF(A227="","Missing action ID",IF(COUNTIFS($A$9:$A$1008,A227)&gt;1,"Duplicate action ID",IF(COUNTIFS('Incident Log'!$A$9:$A$1008,B227)&lt;&gt;1,"Check linked Case ID",IF(OR(C227="",D227="",NOT(ISNUMBER(E227)),NOT(ISNUMBER(F227))),"Complete action details",IF(AND(ISNUMBER(G227),G227&lt;E227),"Check completed date","Ready"))))))</f>
        <v/>
      </c>
    </row>
    <row r="228" spans="1:14" ht="24.95" customHeight="1">
      <c r="A228" s="26"/>
      <c r="B228" s="26"/>
      <c r="C228" s="26"/>
      <c r="D228" s="26"/>
      <c r="E228" s="24"/>
      <c r="F228" s="24"/>
      <c r="G228" s="24"/>
      <c r="H228" s="26"/>
      <c r="I228" s="26"/>
      <c r="J228" s="26"/>
      <c r="K228" s="15" t="str">
        <f t="shared" ca="1" si="6"/>
        <v/>
      </c>
      <c r="L228" s="15" t="str">
        <f t="shared" ca="1" si="7"/>
        <v/>
      </c>
      <c r="M228" s="31" t="str">
        <f>IF(B228="","",IF(COUNTIFS('Incident Log'!$A$9:$A$1008,B228)=1,INDEX('Incident Log'!$C$9:$C$1008,MATCH(B228,'Incident Log'!$A$9:$A$1008,0)),""))</f>
        <v/>
      </c>
      <c r="N228" s="15" t="str">
        <f>IF(COUNTA(A228:J228)=0,"",IF(A228="","Missing action ID",IF(COUNTIFS($A$9:$A$1008,A228)&gt;1,"Duplicate action ID",IF(COUNTIFS('Incident Log'!$A$9:$A$1008,B228)&lt;&gt;1,"Check linked Case ID",IF(OR(C228="",D228="",NOT(ISNUMBER(E228)),NOT(ISNUMBER(F228))),"Complete action details",IF(AND(ISNUMBER(G228),G228&lt;E228),"Check completed date","Ready"))))))</f>
        <v/>
      </c>
    </row>
    <row r="229" spans="1:14" ht="24.95" customHeight="1">
      <c r="A229" s="20"/>
      <c r="B229" s="20"/>
      <c r="C229" s="20"/>
      <c r="D229" s="20"/>
      <c r="E229" s="18"/>
      <c r="F229" s="18"/>
      <c r="G229" s="18"/>
      <c r="H229" s="20"/>
      <c r="I229" s="20"/>
      <c r="J229" s="20"/>
      <c r="K229" s="15" t="str">
        <f t="shared" ca="1" si="6"/>
        <v/>
      </c>
      <c r="L229" s="15" t="str">
        <f t="shared" ca="1" si="7"/>
        <v/>
      </c>
      <c r="M229" s="31" t="str">
        <f>IF(B229="","",IF(COUNTIFS('Incident Log'!$A$9:$A$1008,B229)=1,INDEX('Incident Log'!$C$9:$C$1008,MATCH(B229,'Incident Log'!$A$9:$A$1008,0)),""))</f>
        <v/>
      </c>
      <c r="N229" s="15" t="str">
        <f>IF(COUNTA(A229:J229)=0,"",IF(A229="","Missing action ID",IF(COUNTIFS($A$9:$A$1008,A229)&gt;1,"Duplicate action ID",IF(COUNTIFS('Incident Log'!$A$9:$A$1008,B229)&lt;&gt;1,"Check linked Case ID",IF(OR(C229="",D229="",NOT(ISNUMBER(E229)),NOT(ISNUMBER(F229))),"Complete action details",IF(AND(ISNUMBER(G229),G229&lt;E229),"Check completed date","Ready"))))))</f>
        <v/>
      </c>
    </row>
    <row r="230" spans="1:14" ht="24.95" customHeight="1">
      <c r="A230" s="26"/>
      <c r="B230" s="26"/>
      <c r="C230" s="26"/>
      <c r="D230" s="26"/>
      <c r="E230" s="24"/>
      <c r="F230" s="24"/>
      <c r="G230" s="24"/>
      <c r="H230" s="26"/>
      <c r="I230" s="26"/>
      <c r="J230" s="26"/>
      <c r="K230" s="15" t="str">
        <f t="shared" ca="1" si="6"/>
        <v/>
      </c>
      <c r="L230" s="15" t="str">
        <f t="shared" ca="1" si="7"/>
        <v/>
      </c>
      <c r="M230" s="31" t="str">
        <f>IF(B230="","",IF(COUNTIFS('Incident Log'!$A$9:$A$1008,B230)=1,INDEX('Incident Log'!$C$9:$C$1008,MATCH(B230,'Incident Log'!$A$9:$A$1008,0)),""))</f>
        <v/>
      </c>
      <c r="N230" s="15" t="str">
        <f>IF(COUNTA(A230:J230)=0,"",IF(A230="","Missing action ID",IF(COUNTIFS($A$9:$A$1008,A230)&gt;1,"Duplicate action ID",IF(COUNTIFS('Incident Log'!$A$9:$A$1008,B230)&lt;&gt;1,"Check linked Case ID",IF(OR(C230="",D230="",NOT(ISNUMBER(E230)),NOT(ISNUMBER(F230))),"Complete action details",IF(AND(ISNUMBER(G230),G230&lt;E230),"Check completed date","Ready"))))))</f>
        <v/>
      </c>
    </row>
    <row r="231" spans="1:14" ht="24.95" customHeight="1">
      <c r="A231" s="20"/>
      <c r="B231" s="20"/>
      <c r="C231" s="20"/>
      <c r="D231" s="20"/>
      <c r="E231" s="18"/>
      <c r="F231" s="18"/>
      <c r="G231" s="18"/>
      <c r="H231" s="20"/>
      <c r="I231" s="20"/>
      <c r="J231" s="20"/>
      <c r="K231" s="15" t="str">
        <f t="shared" ca="1" si="6"/>
        <v/>
      </c>
      <c r="L231" s="15" t="str">
        <f t="shared" ca="1" si="7"/>
        <v/>
      </c>
      <c r="M231" s="31" t="str">
        <f>IF(B231="","",IF(COUNTIFS('Incident Log'!$A$9:$A$1008,B231)=1,INDEX('Incident Log'!$C$9:$C$1008,MATCH(B231,'Incident Log'!$A$9:$A$1008,0)),""))</f>
        <v/>
      </c>
      <c r="N231" s="15" t="str">
        <f>IF(COUNTA(A231:J231)=0,"",IF(A231="","Missing action ID",IF(COUNTIFS($A$9:$A$1008,A231)&gt;1,"Duplicate action ID",IF(COUNTIFS('Incident Log'!$A$9:$A$1008,B231)&lt;&gt;1,"Check linked Case ID",IF(OR(C231="",D231="",NOT(ISNUMBER(E231)),NOT(ISNUMBER(F231))),"Complete action details",IF(AND(ISNUMBER(G231),G231&lt;E231),"Check completed date","Ready"))))))</f>
        <v/>
      </c>
    </row>
    <row r="232" spans="1:14" ht="24.95" customHeight="1">
      <c r="A232" s="26"/>
      <c r="B232" s="26"/>
      <c r="C232" s="26"/>
      <c r="D232" s="26"/>
      <c r="E232" s="24"/>
      <c r="F232" s="24"/>
      <c r="G232" s="24"/>
      <c r="H232" s="26"/>
      <c r="I232" s="26"/>
      <c r="J232" s="26"/>
      <c r="K232" s="15" t="str">
        <f t="shared" ca="1" si="6"/>
        <v/>
      </c>
      <c r="L232" s="15" t="str">
        <f t="shared" ca="1" si="7"/>
        <v/>
      </c>
      <c r="M232" s="31" t="str">
        <f>IF(B232="","",IF(COUNTIFS('Incident Log'!$A$9:$A$1008,B232)=1,INDEX('Incident Log'!$C$9:$C$1008,MATCH(B232,'Incident Log'!$A$9:$A$1008,0)),""))</f>
        <v/>
      </c>
      <c r="N232" s="15" t="str">
        <f>IF(COUNTA(A232:J232)=0,"",IF(A232="","Missing action ID",IF(COUNTIFS($A$9:$A$1008,A232)&gt;1,"Duplicate action ID",IF(COUNTIFS('Incident Log'!$A$9:$A$1008,B232)&lt;&gt;1,"Check linked Case ID",IF(OR(C232="",D232="",NOT(ISNUMBER(E232)),NOT(ISNUMBER(F232))),"Complete action details",IF(AND(ISNUMBER(G232),G232&lt;E232),"Check completed date","Ready"))))))</f>
        <v/>
      </c>
    </row>
    <row r="233" spans="1:14" ht="24.95" customHeight="1">
      <c r="A233" s="20"/>
      <c r="B233" s="20"/>
      <c r="C233" s="20"/>
      <c r="D233" s="20"/>
      <c r="E233" s="18"/>
      <c r="F233" s="18"/>
      <c r="G233" s="18"/>
      <c r="H233" s="20"/>
      <c r="I233" s="20"/>
      <c r="J233" s="20"/>
      <c r="K233" s="15" t="str">
        <f t="shared" ca="1" si="6"/>
        <v/>
      </c>
      <c r="L233" s="15" t="str">
        <f t="shared" ca="1" si="7"/>
        <v/>
      </c>
      <c r="M233" s="31" t="str">
        <f>IF(B233="","",IF(COUNTIFS('Incident Log'!$A$9:$A$1008,B233)=1,INDEX('Incident Log'!$C$9:$C$1008,MATCH(B233,'Incident Log'!$A$9:$A$1008,0)),""))</f>
        <v/>
      </c>
      <c r="N233" s="15" t="str">
        <f>IF(COUNTA(A233:J233)=0,"",IF(A233="","Missing action ID",IF(COUNTIFS($A$9:$A$1008,A233)&gt;1,"Duplicate action ID",IF(COUNTIFS('Incident Log'!$A$9:$A$1008,B233)&lt;&gt;1,"Check linked Case ID",IF(OR(C233="",D233="",NOT(ISNUMBER(E233)),NOT(ISNUMBER(F233))),"Complete action details",IF(AND(ISNUMBER(G233),G233&lt;E233),"Check completed date","Ready"))))))</f>
        <v/>
      </c>
    </row>
    <row r="234" spans="1:14" ht="24.95" customHeight="1">
      <c r="A234" s="26"/>
      <c r="B234" s="26"/>
      <c r="C234" s="26"/>
      <c r="D234" s="26"/>
      <c r="E234" s="24"/>
      <c r="F234" s="24"/>
      <c r="G234" s="24"/>
      <c r="H234" s="26"/>
      <c r="I234" s="26"/>
      <c r="J234" s="26"/>
      <c r="K234" s="15" t="str">
        <f t="shared" ca="1" si="6"/>
        <v/>
      </c>
      <c r="L234" s="15" t="str">
        <f t="shared" ca="1" si="7"/>
        <v/>
      </c>
      <c r="M234" s="31" t="str">
        <f>IF(B234="","",IF(COUNTIFS('Incident Log'!$A$9:$A$1008,B234)=1,INDEX('Incident Log'!$C$9:$C$1008,MATCH(B234,'Incident Log'!$A$9:$A$1008,0)),""))</f>
        <v/>
      </c>
      <c r="N234" s="15" t="str">
        <f>IF(COUNTA(A234:J234)=0,"",IF(A234="","Missing action ID",IF(COUNTIFS($A$9:$A$1008,A234)&gt;1,"Duplicate action ID",IF(COUNTIFS('Incident Log'!$A$9:$A$1008,B234)&lt;&gt;1,"Check linked Case ID",IF(OR(C234="",D234="",NOT(ISNUMBER(E234)),NOT(ISNUMBER(F234))),"Complete action details",IF(AND(ISNUMBER(G234),G234&lt;E234),"Check completed date","Ready"))))))</f>
        <v/>
      </c>
    </row>
    <row r="235" spans="1:14" ht="24.95" customHeight="1">
      <c r="A235" s="20"/>
      <c r="B235" s="20"/>
      <c r="C235" s="20"/>
      <c r="D235" s="20"/>
      <c r="E235" s="18"/>
      <c r="F235" s="18"/>
      <c r="G235" s="18"/>
      <c r="H235" s="20"/>
      <c r="I235" s="20"/>
      <c r="J235" s="20"/>
      <c r="K235" s="15" t="str">
        <f t="shared" ca="1" si="6"/>
        <v/>
      </c>
      <c r="L235" s="15" t="str">
        <f t="shared" ca="1" si="7"/>
        <v/>
      </c>
      <c r="M235" s="31" t="str">
        <f>IF(B235="","",IF(COUNTIFS('Incident Log'!$A$9:$A$1008,B235)=1,INDEX('Incident Log'!$C$9:$C$1008,MATCH(B235,'Incident Log'!$A$9:$A$1008,0)),""))</f>
        <v/>
      </c>
      <c r="N235" s="15" t="str">
        <f>IF(COUNTA(A235:J235)=0,"",IF(A235="","Missing action ID",IF(COUNTIFS($A$9:$A$1008,A235)&gt;1,"Duplicate action ID",IF(COUNTIFS('Incident Log'!$A$9:$A$1008,B235)&lt;&gt;1,"Check linked Case ID",IF(OR(C235="",D235="",NOT(ISNUMBER(E235)),NOT(ISNUMBER(F235))),"Complete action details",IF(AND(ISNUMBER(G235),G235&lt;E235),"Check completed date","Ready"))))))</f>
        <v/>
      </c>
    </row>
    <row r="236" spans="1:14" ht="24.95" customHeight="1">
      <c r="A236" s="26"/>
      <c r="B236" s="26"/>
      <c r="C236" s="26"/>
      <c r="D236" s="26"/>
      <c r="E236" s="24"/>
      <c r="F236" s="24"/>
      <c r="G236" s="24"/>
      <c r="H236" s="26"/>
      <c r="I236" s="26"/>
      <c r="J236" s="26"/>
      <c r="K236" s="15" t="str">
        <f t="shared" ca="1" si="6"/>
        <v/>
      </c>
      <c r="L236" s="15" t="str">
        <f t="shared" ca="1" si="7"/>
        <v/>
      </c>
      <c r="M236" s="31" t="str">
        <f>IF(B236="","",IF(COUNTIFS('Incident Log'!$A$9:$A$1008,B236)=1,INDEX('Incident Log'!$C$9:$C$1008,MATCH(B236,'Incident Log'!$A$9:$A$1008,0)),""))</f>
        <v/>
      </c>
      <c r="N236" s="15" t="str">
        <f>IF(COUNTA(A236:J236)=0,"",IF(A236="","Missing action ID",IF(COUNTIFS($A$9:$A$1008,A236)&gt;1,"Duplicate action ID",IF(COUNTIFS('Incident Log'!$A$9:$A$1008,B236)&lt;&gt;1,"Check linked Case ID",IF(OR(C236="",D236="",NOT(ISNUMBER(E236)),NOT(ISNUMBER(F236))),"Complete action details",IF(AND(ISNUMBER(G236),G236&lt;E236),"Check completed date","Ready"))))))</f>
        <v/>
      </c>
    </row>
    <row r="237" spans="1:14" ht="24.95" customHeight="1">
      <c r="A237" s="20"/>
      <c r="B237" s="20"/>
      <c r="C237" s="20"/>
      <c r="D237" s="20"/>
      <c r="E237" s="18"/>
      <c r="F237" s="18"/>
      <c r="G237" s="18"/>
      <c r="H237" s="20"/>
      <c r="I237" s="20"/>
      <c r="J237" s="20"/>
      <c r="K237" s="15" t="str">
        <f t="shared" ca="1" si="6"/>
        <v/>
      </c>
      <c r="L237" s="15" t="str">
        <f t="shared" ca="1" si="7"/>
        <v/>
      </c>
      <c r="M237" s="31" t="str">
        <f>IF(B237="","",IF(COUNTIFS('Incident Log'!$A$9:$A$1008,B237)=1,INDEX('Incident Log'!$C$9:$C$1008,MATCH(B237,'Incident Log'!$A$9:$A$1008,0)),""))</f>
        <v/>
      </c>
      <c r="N237" s="15" t="str">
        <f>IF(COUNTA(A237:J237)=0,"",IF(A237="","Missing action ID",IF(COUNTIFS($A$9:$A$1008,A237)&gt;1,"Duplicate action ID",IF(COUNTIFS('Incident Log'!$A$9:$A$1008,B237)&lt;&gt;1,"Check linked Case ID",IF(OR(C237="",D237="",NOT(ISNUMBER(E237)),NOT(ISNUMBER(F237))),"Complete action details",IF(AND(ISNUMBER(G237),G237&lt;E237),"Check completed date","Ready"))))))</f>
        <v/>
      </c>
    </row>
    <row r="238" spans="1:14" ht="24.95" customHeight="1">
      <c r="A238" s="26"/>
      <c r="B238" s="26"/>
      <c r="C238" s="26"/>
      <c r="D238" s="26"/>
      <c r="E238" s="24"/>
      <c r="F238" s="24"/>
      <c r="G238" s="24"/>
      <c r="H238" s="26"/>
      <c r="I238" s="26"/>
      <c r="J238" s="26"/>
      <c r="K238" s="15" t="str">
        <f t="shared" ca="1" si="6"/>
        <v/>
      </c>
      <c r="L238" s="15" t="str">
        <f t="shared" ca="1" si="7"/>
        <v/>
      </c>
      <c r="M238" s="31" t="str">
        <f>IF(B238="","",IF(COUNTIFS('Incident Log'!$A$9:$A$1008,B238)=1,INDEX('Incident Log'!$C$9:$C$1008,MATCH(B238,'Incident Log'!$A$9:$A$1008,0)),""))</f>
        <v/>
      </c>
      <c r="N238" s="15" t="str">
        <f>IF(COUNTA(A238:J238)=0,"",IF(A238="","Missing action ID",IF(COUNTIFS($A$9:$A$1008,A238)&gt;1,"Duplicate action ID",IF(COUNTIFS('Incident Log'!$A$9:$A$1008,B238)&lt;&gt;1,"Check linked Case ID",IF(OR(C238="",D238="",NOT(ISNUMBER(E238)),NOT(ISNUMBER(F238))),"Complete action details",IF(AND(ISNUMBER(G238),G238&lt;E238),"Check completed date","Ready"))))))</f>
        <v/>
      </c>
    </row>
    <row r="239" spans="1:14" ht="24.95" customHeight="1">
      <c r="A239" s="20"/>
      <c r="B239" s="20"/>
      <c r="C239" s="20"/>
      <c r="D239" s="20"/>
      <c r="E239" s="18"/>
      <c r="F239" s="18"/>
      <c r="G239" s="18"/>
      <c r="H239" s="20"/>
      <c r="I239" s="20"/>
      <c r="J239" s="20"/>
      <c r="K239" s="15" t="str">
        <f t="shared" ca="1" si="6"/>
        <v/>
      </c>
      <c r="L239" s="15" t="str">
        <f t="shared" ca="1" si="7"/>
        <v/>
      </c>
      <c r="M239" s="31" t="str">
        <f>IF(B239="","",IF(COUNTIFS('Incident Log'!$A$9:$A$1008,B239)=1,INDEX('Incident Log'!$C$9:$C$1008,MATCH(B239,'Incident Log'!$A$9:$A$1008,0)),""))</f>
        <v/>
      </c>
      <c r="N239" s="15" t="str">
        <f>IF(COUNTA(A239:J239)=0,"",IF(A239="","Missing action ID",IF(COUNTIFS($A$9:$A$1008,A239)&gt;1,"Duplicate action ID",IF(COUNTIFS('Incident Log'!$A$9:$A$1008,B239)&lt;&gt;1,"Check linked Case ID",IF(OR(C239="",D239="",NOT(ISNUMBER(E239)),NOT(ISNUMBER(F239))),"Complete action details",IF(AND(ISNUMBER(G239),G239&lt;E239),"Check completed date","Ready"))))))</f>
        <v/>
      </c>
    </row>
    <row r="240" spans="1:14" ht="24.95" customHeight="1">
      <c r="A240" s="26"/>
      <c r="B240" s="26"/>
      <c r="C240" s="26"/>
      <c r="D240" s="26"/>
      <c r="E240" s="24"/>
      <c r="F240" s="24"/>
      <c r="G240" s="24"/>
      <c r="H240" s="26"/>
      <c r="I240" s="26"/>
      <c r="J240" s="26"/>
      <c r="K240" s="15" t="str">
        <f t="shared" ca="1" si="6"/>
        <v/>
      </c>
      <c r="L240" s="15" t="str">
        <f t="shared" ca="1" si="7"/>
        <v/>
      </c>
      <c r="M240" s="31" t="str">
        <f>IF(B240="","",IF(COUNTIFS('Incident Log'!$A$9:$A$1008,B240)=1,INDEX('Incident Log'!$C$9:$C$1008,MATCH(B240,'Incident Log'!$A$9:$A$1008,0)),""))</f>
        <v/>
      </c>
      <c r="N240" s="15" t="str">
        <f>IF(COUNTA(A240:J240)=0,"",IF(A240="","Missing action ID",IF(COUNTIFS($A$9:$A$1008,A240)&gt;1,"Duplicate action ID",IF(COUNTIFS('Incident Log'!$A$9:$A$1008,B240)&lt;&gt;1,"Check linked Case ID",IF(OR(C240="",D240="",NOT(ISNUMBER(E240)),NOT(ISNUMBER(F240))),"Complete action details",IF(AND(ISNUMBER(G240),G240&lt;E240),"Check completed date","Ready"))))))</f>
        <v/>
      </c>
    </row>
    <row r="241" spans="1:14" ht="24.95" customHeight="1">
      <c r="A241" s="20"/>
      <c r="B241" s="20"/>
      <c r="C241" s="20"/>
      <c r="D241" s="20"/>
      <c r="E241" s="18"/>
      <c r="F241" s="18"/>
      <c r="G241" s="18"/>
      <c r="H241" s="20"/>
      <c r="I241" s="20"/>
      <c r="J241" s="20"/>
      <c r="K241" s="15" t="str">
        <f t="shared" ca="1" si="6"/>
        <v/>
      </c>
      <c r="L241" s="15" t="str">
        <f t="shared" ca="1" si="7"/>
        <v/>
      </c>
      <c r="M241" s="31" t="str">
        <f>IF(B241="","",IF(COUNTIFS('Incident Log'!$A$9:$A$1008,B241)=1,INDEX('Incident Log'!$C$9:$C$1008,MATCH(B241,'Incident Log'!$A$9:$A$1008,0)),""))</f>
        <v/>
      </c>
      <c r="N241" s="15" t="str">
        <f>IF(COUNTA(A241:J241)=0,"",IF(A241="","Missing action ID",IF(COUNTIFS($A$9:$A$1008,A241)&gt;1,"Duplicate action ID",IF(COUNTIFS('Incident Log'!$A$9:$A$1008,B241)&lt;&gt;1,"Check linked Case ID",IF(OR(C241="",D241="",NOT(ISNUMBER(E241)),NOT(ISNUMBER(F241))),"Complete action details",IF(AND(ISNUMBER(G241),G241&lt;E241),"Check completed date","Ready"))))))</f>
        <v/>
      </c>
    </row>
    <row r="242" spans="1:14" ht="24.95" customHeight="1">
      <c r="A242" s="26"/>
      <c r="B242" s="26"/>
      <c r="C242" s="26"/>
      <c r="D242" s="26"/>
      <c r="E242" s="24"/>
      <c r="F242" s="24"/>
      <c r="G242" s="24"/>
      <c r="H242" s="26"/>
      <c r="I242" s="26"/>
      <c r="J242" s="26"/>
      <c r="K242" s="15" t="str">
        <f t="shared" ca="1" si="6"/>
        <v/>
      </c>
      <c r="L242" s="15" t="str">
        <f t="shared" ca="1" si="7"/>
        <v/>
      </c>
      <c r="M242" s="31" t="str">
        <f>IF(B242="","",IF(COUNTIFS('Incident Log'!$A$9:$A$1008,B242)=1,INDEX('Incident Log'!$C$9:$C$1008,MATCH(B242,'Incident Log'!$A$9:$A$1008,0)),""))</f>
        <v/>
      </c>
      <c r="N242" s="15" t="str">
        <f>IF(COUNTA(A242:J242)=0,"",IF(A242="","Missing action ID",IF(COUNTIFS($A$9:$A$1008,A242)&gt;1,"Duplicate action ID",IF(COUNTIFS('Incident Log'!$A$9:$A$1008,B242)&lt;&gt;1,"Check linked Case ID",IF(OR(C242="",D242="",NOT(ISNUMBER(E242)),NOT(ISNUMBER(F242))),"Complete action details",IF(AND(ISNUMBER(G242),G242&lt;E242),"Check completed date","Ready"))))))</f>
        <v/>
      </c>
    </row>
    <row r="243" spans="1:14" ht="24.95" customHeight="1">
      <c r="A243" s="20"/>
      <c r="B243" s="20"/>
      <c r="C243" s="20"/>
      <c r="D243" s="20"/>
      <c r="E243" s="18"/>
      <c r="F243" s="18"/>
      <c r="G243" s="18"/>
      <c r="H243" s="20"/>
      <c r="I243" s="20"/>
      <c r="J243" s="20"/>
      <c r="K243" s="15" t="str">
        <f t="shared" ca="1" si="6"/>
        <v/>
      </c>
      <c r="L243" s="15" t="str">
        <f t="shared" ca="1" si="7"/>
        <v/>
      </c>
      <c r="M243" s="31" t="str">
        <f>IF(B243="","",IF(COUNTIFS('Incident Log'!$A$9:$A$1008,B243)=1,INDEX('Incident Log'!$C$9:$C$1008,MATCH(B243,'Incident Log'!$A$9:$A$1008,0)),""))</f>
        <v/>
      </c>
      <c r="N243" s="15" t="str">
        <f>IF(COUNTA(A243:J243)=0,"",IF(A243="","Missing action ID",IF(COUNTIFS($A$9:$A$1008,A243)&gt;1,"Duplicate action ID",IF(COUNTIFS('Incident Log'!$A$9:$A$1008,B243)&lt;&gt;1,"Check linked Case ID",IF(OR(C243="",D243="",NOT(ISNUMBER(E243)),NOT(ISNUMBER(F243))),"Complete action details",IF(AND(ISNUMBER(G243),G243&lt;E243),"Check completed date","Ready"))))))</f>
        <v/>
      </c>
    </row>
    <row r="244" spans="1:14" ht="24.95" customHeight="1">
      <c r="A244" s="26"/>
      <c r="B244" s="26"/>
      <c r="C244" s="26"/>
      <c r="D244" s="26"/>
      <c r="E244" s="24"/>
      <c r="F244" s="24"/>
      <c r="G244" s="24"/>
      <c r="H244" s="26"/>
      <c r="I244" s="26"/>
      <c r="J244" s="26"/>
      <c r="K244" s="15" t="str">
        <f t="shared" ca="1" si="6"/>
        <v/>
      </c>
      <c r="L244" s="15" t="str">
        <f t="shared" ca="1" si="7"/>
        <v/>
      </c>
      <c r="M244" s="31" t="str">
        <f>IF(B244="","",IF(COUNTIFS('Incident Log'!$A$9:$A$1008,B244)=1,INDEX('Incident Log'!$C$9:$C$1008,MATCH(B244,'Incident Log'!$A$9:$A$1008,0)),""))</f>
        <v/>
      </c>
      <c r="N244" s="15" t="str">
        <f>IF(COUNTA(A244:J244)=0,"",IF(A244="","Missing action ID",IF(COUNTIFS($A$9:$A$1008,A244)&gt;1,"Duplicate action ID",IF(COUNTIFS('Incident Log'!$A$9:$A$1008,B244)&lt;&gt;1,"Check linked Case ID",IF(OR(C244="",D244="",NOT(ISNUMBER(E244)),NOT(ISNUMBER(F244))),"Complete action details",IF(AND(ISNUMBER(G244),G244&lt;E244),"Check completed date","Ready"))))))</f>
        <v/>
      </c>
    </row>
    <row r="245" spans="1:14" ht="24.95" customHeight="1">
      <c r="A245" s="20"/>
      <c r="B245" s="20"/>
      <c r="C245" s="20"/>
      <c r="D245" s="20"/>
      <c r="E245" s="18"/>
      <c r="F245" s="18"/>
      <c r="G245" s="18"/>
      <c r="H245" s="20"/>
      <c r="I245" s="20"/>
      <c r="J245" s="20"/>
      <c r="K245" s="15" t="str">
        <f t="shared" ca="1" si="6"/>
        <v/>
      </c>
      <c r="L245" s="15" t="str">
        <f t="shared" ca="1" si="7"/>
        <v/>
      </c>
      <c r="M245" s="31" t="str">
        <f>IF(B245="","",IF(COUNTIFS('Incident Log'!$A$9:$A$1008,B245)=1,INDEX('Incident Log'!$C$9:$C$1008,MATCH(B245,'Incident Log'!$A$9:$A$1008,0)),""))</f>
        <v/>
      </c>
      <c r="N245" s="15" t="str">
        <f>IF(COUNTA(A245:J245)=0,"",IF(A245="","Missing action ID",IF(COUNTIFS($A$9:$A$1008,A245)&gt;1,"Duplicate action ID",IF(COUNTIFS('Incident Log'!$A$9:$A$1008,B245)&lt;&gt;1,"Check linked Case ID",IF(OR(C245="",D245="",NOT(ISNUMBER(E245)),NOT(ISNUMBER(F245))),"Complete action details",IF(AND(ISNUMBER(G245),G245&lt;E245),"Check completed date","Ready"))))))</f>
        <v/>
      </c>
    </row>
    <row r="246" spans="1:14" ht="24.95" customHeight="1">
      <c r="A246" s="26"/>
      <c r="B246" s="26"/>
      <c r="C246" s="26"/>
      <c r="D246" s="26"/>
      <c r="E246" s="24"/>
      <c r="F246" s="24"/>
      <c r="G246" s="24"/>
      <c r="H246" s="26"/>
      <c r="I246" s="26"/>
      <c r="J246" s="26"/>
      <c r="K246" s="15" t="str">
        <f t="shared" ca="1" si="6"/>
        <v/>
      </c>
      <c r="L246" s="15" t="str">
        <f t="shared" ca="1" si="7"/>
        <v/>
      </c>
      <c r="M246" s="31" t="str">
        <f>IF(B246="","",IF(COUNTIFS('Incident Log'!$A$9:$A$1008,B246)=1,INDEX('Incident Log'!$C$9:$C$1008,MATCH(B246,'Incident Log'!$A$9:$A$1008,0)),""))</f>
        <v/>
      </c>
      <c r="N246" s="15" t="str">
        <f>IF(COUNTA(A246:J246)=0,"",IF(A246="","Missing action ID",IF(COUNTIFS($A$9:$A$1008,A246)&gt;1,"Duplicate action ID",IF(COUNTIFS('Incident Log'!$A$9:$A$1008,B246)&lt;&gt;1,"Check linked Case ID",IF(OR(C246="",D246="",NOT(ISNUMBER(E246)),NOT(ISNUMBER(F246))),"Complete action details",IF(AND(ISNUMBER(G246),G246&lt;E246),"Check completed date","Ready"))))))</f>
        <v/>
      </c>
    </row>
    <row r="247" spans="1:14" ht="24.95" customHeight="1">
      <c r="A247" s="20"/>
      <c r="B247" s="20"/>
      <c r="C247" s="20"/>
      <c r="D247" s="20"/>
      <c r="E247" s="18"/>
      <c r="F247" s="18"/>
      <c r="G247" s="18"/>
      <c r="H247" s="20"/>
      <c r="I247" s="20"/>
      <c r="J247" s="20"/>
      <c r="K247" s="15" t="str">
        <f t="shared" ca="1" si="6"/>
        <v/>
      </c>
      <c r="L247" s="15" t="str">
        <f t="shared" ca="1" si="7"/>
        <v/>
      </c>
      <c r="M247" s="31" t="str">
        <f>IF(B247="","",IF(COUNTIFS('Incident Log'!$A$9:$A$1008,B247)=1,INDEX('Incident Log'!$C$9:$C$1008,MATCH(B247,'Incident Log'!$A$9:$A$1008,0)),""))</f>
        <v/>
      </c>
      <c r="N247" s="15" t="str">
        <f>IF(COUNTA(A247:J247)=0,"",IF(A247="","Missing action ID",IF(COUNTIFS($A$9:$A$1008,A247)&gt;1,"Duplicate action ID",IF(COUNTIFS('Incident Log'!$A$9:$A$1008,B247)&lt;&gt;1,"Check linked Case ID",IF(OR(C247="",D247="",NOT(ISNUMBER(E247)),NOT(ISNUMBER(F247))),"Complete action details",IF(AND(ISNUMBER(G247),G247&lt;E247),"Check completed date","Ready"))))))</f>
        <v/>
      </c>
    </row>
    <row r="248" spans="1:14" ht="24.95" customHeight="1">
      <c r="A248" s="26"/>
      <c r="B248" s="26"/>
      <c r="C248" s="26"/>
      <c r="D248" s="26"/>
      <c r="E248" s="24"/>
      <c r="F248" s="24"/>
      <c r="G248" s="24"/>
      <c r="H248" s="26"/>
      <c r="I248" s="26"/>
      <c r="J248" s="26"/>
      <c r="K248" s="15" t="str">
        <f t="shared" ca="1" si="6"/>
        <v/>
      </c>
      <c r="L248" s="15" t="str">
        <f t="shared" ca="1" si="7"/>
        <v/>
      </c>
      <c r="M248" s="31" t="str">
        <f>IF(B248="","",IF(COUNTIFS('Incident Log'!$A$9:$A$1008,B248)=1,INDEX('Incident Log'!$C$9:$C$1008,MATCH(B248,'Incident Log'!$A$9:$A$1008,0)),""))</f>
        <v/>
      </c>
      <c r="N248" s="15" t="str">
        <f>IF(COUNTA(A248:J248)=0,"",IF(A248="","Missing action ID",IF(COUNTIFS($A$9:$A$1008,A248)&gt;1,"Duplicate action ID",IF(COUNTIFS('Incident Log'!$A$9:$A$1008,B248)&lt;&gt;1,"Check linked Case ID",IF(OR(C248="",D248="",NOT(ISNUMBER(E248)),NOT(ISNUMBER(F248))),"Complete action details",IF(AND(ISNUMBER(G248),G248&lt;E248),"Check completed date","Ready"))))))</f>
        <v/>
      </c>
    </row>
    <row r="249" spans="1:14" ht="24.95" customHeight="1">
      <c r="A249" s="20"/>
      <c r="B249" s="20"/>
      <c r="C249" s="20"/>
      <c r="D249" s="20"/>
      <c r="E249" s="18"/>
      <c r="F249" s="18"/>
      <c r="G249" s="18"/>
      <c r="H249" s="20"/>
      <c r="I249" s="20"/>
      <c r="J249" s="20"/>
      <c r="K249" s="15" t="str">
        <f t="shared" ca="1" si="6"/>
        <v/>
      </c>
      <c r="L249" s="15" t="str">
        <f t="shared" ca="1" si="7"/>
        <v/>
      </c>
      <c r="M249" s="31" t="str">
        <f>IF(B249="","",IF(COUNTIFS('Incident Log'!$A$9:$A$1008,B249)=1,INDEX('Incident Log'!$C$9:$C$1008,MATCH(B249,'Incident Log'!$A$9:$A$1008,0)),""))</f>
        <v/>
      </c>
      <c r="N249" s="15" t="str">
        <f>IF(COUNTA(A249:J249)=0,"",IF(A249="","Missing action ID",IF(COUNTIFS($A$9:$A$1008,A249)&gt;1,"Duplicate action ID",IF(COUNTIFS('Incident Log'!$A$9:$A$1008,B249)&lt;&gt;1,"Check linked Case ID",IF(OR(C249="",D249="",NOT(ISNUMBER(E249)),NOT(ISNUMBER(F249))),"Complete action details",IF(AND(ISNUMBER(G249),G249&lt;E249),"Check completed date","Ready"))))))</f>
        <v/>
      </c>
    </row>
    <row r="250" spans="1:14" ht="24.95" customHeight="1">
      <c r="A250" s="26"/>
      <c r="B250" s="26"/>
      <c r="C250" s="26"/>
      <c r="D250" s="26"/>
      <c r="E250" s="24"/>
      <c r="F250" s="24"/>
      <c r="G250" s="24"/>
      <c r="H250" s="26"/>
      <c r="I250" s="26"/>
      <c r="J250" s="26"/>
      <c r="K250" s="15" t="str">
        <f t="shared" ca="1" si="6"/>
        <v/>
      </c>
      <c r="L250" s="15" t="str">
        <f t="shared" ca="1" si="7"/>
        <v/>
      </c>
      <c r="M250" s="31" t="str">
        <f>IF(B250="","",IF(COUNTIFS('Incident Log'!$A$9:$A$1008,B250)=1,INDEX('Incident Log'!$C$9:$C$1008,MATCH(B250,'Incident Log'!$A$9:$A$1008,0)),""))</f>
        <v/>
      </c>
      <c r="N250" s="15" t="str">
        <f>IF(COUNTA(A250:J250)=0,"",IF(A250="","Missing action ID",IF(COUNTIFS($A$9:$A$1008,A250)&gt;1,"Duplicate action ID",IF(COUNTIFS('Incident Log'!$A$9:$A$1008,B250)&lt;&gt;1,"Check linked Case ID",IF(OR(C250="",D250="",NOT(ISNUMBER(E250)),NOT(ISNUMBER(F250))),"Complete action details",IF(AND(ISNUMBER(G250),G250&lt;E250),"Check completed date","Ready"))))))</f>
        <v/>
      </c>
    </row>
    <row r="251" spans="1:14" ht="24.95" customHeight="1">
      <c r="A251" s="20"/>
      <c r="B251" s="20"/>
      <c r="C251" s="20"/>
      <c r="D251" s="20"/>
      <c r="E251" s="18"/>
      <c r="F251" s="18"/>
      <c r="G251" s="18"/>
      <c r="H251" s="20"/>
      <c r="I251" s="20"/>
      <c r="J251" s="20"/>
      <c r="K251" s="15" t="str">
        <f t="shared" ca="1" si="6"/>
        <v/>
      </c>
      <c r="L251" s="15" t="str">
        <f t="shared" ca="1" si="7"/>
        <v/>
      </c>
      <c r="M251" s="31" t="str">
        <f>IF(B251="","",IF(COUNTIFS('Incident Log'!$A$9:$A$1008,B251)=1,INDEX('Incident Log'!$C$9:$C$1008,MATCH(B251,'Incident Log'!$A$9:$A$1008,0)),""))</f>
        <v/>
      </c>
      <c r="N251" s="15" t="str">
        <f>IF(COUNTA(A251:J251)=0,"",IF(A251="","Missing action ID",IF(COUNTIFS($A$9:$A$1008,A251)&gt;1,"Duplicate action ID",IF(COUNTIFS('Incident Log'!$A$9:$A$1008,B251)&lt;&gt;1,"Check linked Case ID",IF(OR(C251="",D251="",NOT(ISNUMBER(E251)),NOT(ISNUMBER(F251))),"Complete action details",IF(AND(ISNUMBER(G251),G251&lt;E251),"Check completed date","Ready"))))))</f>
        <v/>
      </c>
    </row>
    <row r="252" spans="1:14" ht="24.95" customHeight="1">
      <c r="A252" s="26"/>
      <c r="B252" s="26"/>
      <c r="C252" s="26"/>
      <c r="D252" s="26"/>
      <c r="E252" s="24"/>
      <c r="F252" s="24"/>
      <c r="G252" s="24"/>
      <c r="H252" s="26"/>
      <c r="I252" s="26"/>
      <c r="J252" s="26"/>
      <c r="K252" s="15" t="str">
        <f t="shared" ca="1" si="6"/>
        <v/>
      </c>
      <c r="L252" s="15" t="str">
        <f t="shared" ca="1" si="7"/>
        <v/>
      </c>
      <c r="M252" s="31" t="str">
        <f>IF(B252="","",IF(COUNTIFS('Incident Log'!$A$9:$A$1008,B252)=1,INDEX('Incident Log'!$C$9:$C$1008,MATCH(B252,'Incident Log'!$A$9:$A$1008,0)),""))</f>
        <v/>
      </c>
      <c r="N252" s="15" t="str">
        <f>IF(COUNTA(A252:J252)=0,"",IF(A252="","Missing action ID",IF(COUNTIFS($A$9:$A$1008,A252)&gt;1,"Duplicate action ID",IF(COUNTIFS('Incident Log'!$A$9:$A$1008,B252)&lt;&gt;1,"Check linked Case ID",IF(OR(C252="",D252="",NOT(ISNUMBER(E252)),NOT(ISNUMBER(F252))),"Complete action details",IF(AND(ISNUMBER(G252),G252&lt;E252),"Check completed date","Ready"))))))</f>
        <v/>
      </c>
    </row>
    <row r="253" spans="1:14" ht="24.95" customHeight="1">
      <c r="A253" s="20"/>
      <c r="B253" s="20"/>
      <c r="C253" s="20"/>
      <c r="D253" s="20"/>
      <c r="E253" s="18"/>
      <c r="F253" s="18"/>
      <c r="G253" s="18"/>
      <c r="H253" s="20"/>
      <c r="I253" s="20"/>
      <c r="J253" s="20"/>
      <c r="K253" s="15" t="str">
        <f t="shared" ca="1" si="6"/>
        <v/>
      </c>
      <c r="L253" s="15" t="str">
        <f t="shared" ca="1" si="7"/>
        <v/>
      </c>
      <c r="M253" s="31" t="str">
        <f>IF(B253="","",IF(COUNTIFS('Incident Log'!$A$9:$A$1008,B253)=1,INDEX('Incident Log'!$C$9:$C$1008,MATCH(B253,'Incident Log'!$A$9:$A$1008,0)),""))</f>
        <v/>
      </c>
      <c r="N253" s="15" t="str">
        <f>IF(COUNTA(A253:J253)=0,"",IF(A253="","Missing action ID",IF(COUNTIFS($A$9:$A$1008,A253)&gt;1,"Duplicate action ID",IF(COUNTIFS('Incident Log'!$A$9:$A$1008,B253)&lt;&gt;1,"Check linked Case ID",IF(OR(C253="",D253="",NOT(ISNUMBER(E253)),NOT(ISNUMBER(F253))),"Complete action details",IF(AND(ISNUMBER(G253),G253&lt;E253),"Check completed date","Ready"))))))</f>
        <v/>
      </c>
    </row>
    <row r="254" spans="1:14" ht="24.95" customHeight="1">
      <c r="A254" s="26"/>
      <c r="B254" s="26"/>
      <c r="C254" s="26"/>
      <c r="D254" s="26"/>
      <c r="E254" s="24"/>
      <c r="F254" s="24"/>
      <c r="G254" s="24"/>
      <c r="H254" s="26"/>
      <c r="I254" s="26"/>
      <c r="J254" s="26"/>
      <c r="K254" s="15" t="str">
        <f t="shared" ca="1" si="6"/>
        <v/>
      </c>
      <c r="L254" s="15" t="str">
        <f t="shared" ca="1" si="7"/>
        <v/>
      </c>
      <c r="M254" s="31" t="str">
        <f>IF(B254="","",IF(COUNTIFS('Incident Log'!$A$9:$A$1008,B254)=1,INDEX('Incident Log'!$C$9:$C$1008,MATCH(B254,'Incident Log'!$A$9:$A$1008,0)),""))</f>
        <v/>
      </c>
      <c r="N254" s="15" t="str">
        <f>IF(COUNTA(A254:J254)=0,"",IF(A254="","Missing action ID",IF(COUNTIFS($A$9:$A$1008,A254)&gt;1,"Duplicate action ID",IF(COUNTIFS('Incident Log'!$A$9:$A$1008,B254)&lt;&gt;1,"Check linked Case ID",IF(OR(C254="",D254="",NOT(ISNUMBER(E254)),NOT(ISNUMBER(F254))),"Complete action details",IF(AND(ISNUMBER(G254),G254&lt;E254),"Check completed date","Ready"))))))</f>
        <v/>
      </c>
    </row>
    <row r="255" spans="1:14" ht="24.95" customHeight="1">
      <c r="A255" s="20"/>
      <c r="B255" s="20"/>
      <c r="C255" s="20"/>
      <c r="D255" s="20"/>
      <c r="E255" s="18"/>
      <c r="F255" s="18"/>
      <c r="G255" s="18"/>
      <c r="H255" s="20"/>
      <c r="I255" s="20"/>
      <c r="J255" s="20"/>
      <c r="K255" s="15" t="str">
        <f t="shared" ca="1" si="6"/>
        <v/>
      </c>
      <c r="L255" s="15" t="str">
        <f t="shared" ca="1" si="7"/>
        <v/>
      </c>
      <c r="M255" s="31" t="str">
        <f>IF(B255="","",IF(COUNTIFS('Incident Log'!$A$9:$A$1008,B255)=1,INDEX('Incident Log'!$C$9:$C$1008,MATCH(B255,'Incident Log'!$A$9:$A$1008,0)),""))</f>
        <v/>
      </c>
      <c r="N255" s="15" t="str">
        <f>IF(COUNTA(A255:J255)=0,"",IF(A255="","Missing action ID",IF(COUNTIFS($A$9:$A$1008,A255)&gt;1,"Duplicate action ID",IF(COUNTIFS('Incident Log'!$A$9:$A$1008,B255)&lt;&gt;1,"Check linked Case ID",IF(OR(C255="",D255="",NOT(ISNUMBER(E255)),NOT(ISNUMBER(F255))),"Complete action details",IF(AND(ISNUMBER(G255),G255&lt;E255),"Check completed date","Ready"))))))</f>
        <v/>
      </c>
    </row>
    <row r="256" spans="1:14" ht="24.95" customHeight="1">
      <c r="A256" s="26"/>
      <c r="B256" s="26"/>
      <c r="C256" s="26"/>
      <c r="D256" s="26"/>
      <c r="E256" s="24"/>
      <c r="F256" s="24"/>
      <c r="G256" s="24"/>
      <c r="H256" s="26"/>
      <c r="I256" s="26"/>
      <c r="J256" s="26"/>
      <c r="K256" s="15" t="str">
        <f t="shared" ca="1" si="6"/>
        <v/>
      </c>
      <c r="L256" s="15" t="str">
        <f t="shared" ca="1" si="7"/>
        <v/>
      </c>
      <c r="M256" s="31" t="str">
        <f>IF(B256="","",IF(COUNTIFS('Incident Log'!$A$9:$A$1008,B256)=1,INDEX('Incident Log'!$C$9:$C$1008,MATCH(B256,'Incident Log'!$A$9:$A$1008,0)),""))</f>
        <v/>
      </c>
      <c r="N256" s="15" t="str">
        <f>IF(COUNTA(A256:J256)=0,"",IF(A256="","Missing action ID",IF(COUNTIFS($A$9:$A$1008,A256)&gt;1,"Duplicate action ID",IF(COUNTIFS('Incident Log'!$A$9:$A$1008,B256)&lt;&gt;1,"Check linked Case ID",IF(OR(C256="",D256="",NOT(ISNUMBER(E256)),NOT(ISNUMBER(F256))),"Complete action details",IF(AND(ISNUMBER(G256),G256&lt;E256),"Check completed date","Ready"))))))</f>
        <v/>
      </c>
    </row>
    <row r="257" spans="1:14" ht="24.95" customHeight="1">
      <c r="A257" s="20"/>
      <c r="B257" s="20"/>
      <c r="C257" s="20"/>
      <c r="D257" s="20"/>
      <c r="E257" s="18"/>
      <c r="F257" s="18"/>
      <c r="G257" s="18"/>
      <c r="H257" s="20"/>
      <c r="I257" s="20"/>
      <c r="J257" s="20"/>
      <c r="K257" s="15" t="str">
        <f t="shared" ca="1" si="6"/>
        <v/>
      </c>
      <c r="L257" s="15" t="str">
        <f t="shared" ca="1" si="7"/>
        <v/>
      </c>
      <c r="M257" s="31" t="str">
        <f>IF(B257="","",IF(COUNTIFS('Incident Log'!$A$9:$A$1008,B257)=1,INDEX('Incident Log'!$C$9:$C$1008,MATCH(B257,'Incident Log'!$A$9:$A$1008,0)),""))</f>
        <v/>
      </c>
      <c r="N257" s="15" t="str">
        <f>IF(COUNTA(A257:J257)=0,"",IF(A257="","Missing action ID",IF(COUNTIFS($A$9:$A$1008,A257)&gt;1,"Duplicate action ID",IF(COUNTIFS('Incident Log'!$A$9:$A$1008,B257)&lt;&gt;1,"Check linked Case ID",IF(OR(C257="",D257="",NOT(ISNUMBER(E257)),NOT(ISNUMBER(F257))),"Complete action details",IF(AND(ISNUMBER(G257),G257&lt;E257),"Check completed date","Ready"))))))</f>
        <v/>
      </c>
    </row>
    <row r="258" spans="1:14" ht="24.95" customHeight="1">
      <c r="A258" s="26"/>
      <c r="B258" s="26"/>
      <c r="C258" s="26"/>
      <c r="D258" s="26"/>
      <c r="E258" s="24"/>
      <c r="F258" s="24"/>
      <c r="G258" s="24"/>
      <c r="H258" s="26"/>
      <c r="I258" s="26"/>
      <c r="J258" s="26"/>
      <c r="K258" s="15" t="str">
        <f t="shared" ca="1" si="6"/>
        <v/>
      </c>
      <c r="L258" s="15" t="str">
        <f t="shared" ca="1" si="7"/>
        <v/>
      </c>
      <c r="M258" s="31" t="str">
        <f>IF(B258="","",IF(COUNTIFS('Incident Log'!$A$9:$A$1008,B258)=1,INDEX('Incident Log'!$C$9:$C$1008,MATCH(B258,'Incident Log'!$A$9:$A$1008,0)),""))</f>
        <v/>
      </c>
      <c r="N258" s="15" t="str">
        <f>IF(COUNTA(A258:J258)=0,"",IF(A258="","Missing action ID",IF(COUNTIFS($A$9:$A$1008,A258)&gt;1,"Duplicate action ID",IF(COUNTIFS('Incident Log'!$A$9:$A$1008,B258)&lt;&gt;1,"Check linked Case ID",IF(OR(C258="",D258="",NOT(ISNUMBER(E258)),NOT(ISNUMBER(F258))),"Complete action details",IF(AND(ISNUMBER(G258),G258&lt;E258),"Check completed date","Ready"))))))</f>
        <v/>
      </c>
    </row>
    <row r="259" spans="1:14" ht="24.95" customHeight="1">
      <c r="A259" s="20"/>
      <c r="B259" s="20"/>
      <c r="C259" s="20"/>
      <c r="D259" s="20"/>
      <c r="E259" s="18"/>
      <c r="F259" s="18"/>
      <c r="G259" s="18"/>
      <c r="H259" s="20"/>
      <c r="I259" s="20"/>
      <c r="J259" s="20"/>
      <c r="K259" s="15" t="str">
        <f t="shared" ca="1" si="6"/>
        <v/>
      </c>
      <c r="L259" s="15" t="str">
        <f t="shared" ca="1" si="7"/>
        <v/>
      </c>
      <c r="M259" s="31" t="str">
        <f>IF(B259="","",IF(COUNTIFS('Incident Log'!$A$9:$A$1008,B259)=1,INDEX('Incident Log'!$C$9:$C$1008,MATCH(B259,'Incident Log'!$A$9:$A$1008,0)),""))</f>
        <v/>
      </c>
      <c r="N259" s="15" t="str">
        <f>IF(COUNTA(A259:J259)=0,"",IF(A259="","Missing action ID",IF(COUNTIFS($A$9:$A$1008,A259)&gt;1,"Duplicate action ID",IF(COUNTIFS('Incident Log'!$A$9:$A$1008,B259)&lt;&gt;1,"Check linked Case ID",IF(OR(C259="",D259="",NOT(ISNUMBER(E259)),NOT(ISNUMBER(F259))),"Complete action details",IF(AND(ISNUMBER(G259),G259&lt;E259),"Check completed date","Ready"))))))</f>
        <v/>
      </c>
    </row>
    <row r="260" spans="1:14" ht="24.95" customHeight="1">
      <c r="A260" s="26"/>
      <c r="B260" s="26"/>
      <c r="C260" s="26"/>
      <c r="D260" s="26"/>
      <c r="E260" s="24"/>
      <c r="F260" s="24"/>
      <c r="G260" s="24"/>
      <c r="H260" s="26"/>
      <c r="I260" s="26"/>
      <c r="J260" s="26"/>
      <c r="K260" s="15" t="str">
        <f t="shared" ca="1" si="6"/>
        <v/>
      </c>
      <c r="L260" s="15" t="str">
        <f t="shared" ca="1" si="7"/>
        <v/>
      </c>
      <c r="M260" s="31" t="str">
        <f>IF(B260="","",IF(COUNTIFS('Incident Log'!$A$9:$A$1008,B260)=1,INDEX('Incident Log'!$C$9:$C$1008,MATCH(B260,'Incident Log'!$A$9:$A$1008,0)),""))</f>
        <v/>
      </c>
      <c r="N260" s="15" t="str">
        <f>IF(COUNTA(A260:J260)=0,"",IF(A260="","Missing action ID",IF(COUNTIFS($A$9:$A$1008,A260)&gt;1,"Duplicate action ID",IF(COUNTIFS('Incident Log'!$A$9:$A$1008,B260)&lt;&gt;1,"Check linked Case ID",IF(OR(C260="",D260="",NOT(ISNUMBER(E260)),NOT(ISNUMBER(F260))),"Complete action details",IF(AND(ISNUMBER(G260),G260&lt;E260),"Check completed date","Ready"))))))</f>
        <v/>
      </c>
    </row>
    <row r="261" spans="1:14" ht="24.95" customHeight="1">
      <c r="A261" s="20"/>
      <c r="B261" s="20"/>
      <c r="C261" s="20"/>
      <c r="D261" s="20"/>
      <c r="E261" s="18"/>
      <c r="F261" s="18"/>
      <c r="G261" s="18"/>
      <c r="H261" s="20"/>
      <c r="I261" s="20"/>
      <c r="J261" s="20"/>
      <c r="K261" s="15" t="str">
        <f t="shared" ca="1" si="6"/>
        <v/>
      </c>
      <c r="L261" s="15" t="str">
        <f t="shared" ca="1" si="7"/>
        <v/>
      </c>
      <c r="M261" s="31" t="str">
        <f>IF(B261="","",IF(COUNTIFS('Incident Log'!$A$9:$A$1008,B261)=1,INDEX('Incident Log'!$C$9:$C$1008,MATCH(B261,'Incident Log'!$A$9:$A$1008,0)),""))</f>
        <v/>
      </c>
      <c r="N261" s="15" t="str">
        <f>IF(COUNTA(A261:J261)=0,"",IF(A261="","Missing action ID",IF(COUNTIFS($A$9:$A$1008,A261)&gt;1,"Duplicate action ID",IF(COUNTIFS('Incident Log'!$A$9:$A$1008,B261)&lt;&gt;1,"Check linked Case ID",IF(OR(C261="",D261="",NOT(ISNUMBER(E261)),NOT(ISNUMBER(F261))),"Complete action details",IF(AND(ISNUMBER(G261),G261&lt;E261),"Check completed date","Ready"))))))</f>
        <v/>
      </c>
    </row>
    <row r="262" spans="1:14" ht="24.95" customHeight="1">
      <c r="A262" s="26"/>
      <c r="B262" s="26"/>
      <c r="C262" s="26"/>
      <c r="D262" s="26"/>
      <c r="E262" s="24"/>
      <c r="F262" s="24"/>
      <c r="G262" s="24"/>
      <c r="H262" s="26"/>
      <c r="I262" s="26"/>
      <c r="J262" s="26"/>
      <c r="K262" s="15" t="str">
        <f t="shared" ca="1" si="6"/>
        <v/>
      </c>
      <c r="L262" s="15" t="str">
        <f t="shared" ca="1" si="7"/>
        <v/>
      </c>
      <c r="M262" s="31" t="str">
        <f>IF(B262="","",IF(COUNTIFS('Incident Log'!$A$9:$A$1008,B262)=1,INDEX('Incident Log'!$C$9:$C$1008,MATCH(B262,'Incident Log'!$A$9:$A$1008,0)),""))</f>
        <v/>
      </c>
      <c r="N262" s="15" t="str">
        <f>IF(COUNTA(A262:J262)=0,"",IF(A262="","Missing action ID",IF(COUNTIFS($A$9:$A$1008,A262)&gt;1,"Duplicate action ID",IF(COUNTIFS('Incident Log'!$A$9:$A$1008,B262)&lt;&gt;1,"Check linked Case ID",IF(OR(C262="",D262="",NOT(ISNUMBER(E262)),NOT(ISNUMBER(F262))),"Complete action details",IF(AND(ISNUMBER(G262),G262&lt;E262),"Check completed date","Ready"))))))</f>
        <v/>
      </c>
    </row>
    <row r="263" spans="1:14" ht="24.95" customHeight="1">
      <c r="A263" s="20"/>
      <c r="B263" s="20"/>
      <c r="C263" s="20"/>
      <c r="D263" s="20"/>
      <c r="E263" s="18"/>
      <c r="F263" s="18"/>
      <c r="G263" s="18"/>
      <c r="H263" s="20"/>
      <c r="I263" s="20"/>
      <c r="J263" s="20"/>
      <c r="K263" s="15" t="str">
        <f t="shared" ca="1" si="6"/>
        <v/>
      </c>
      <c r="L263" s="15" t="str">
        <f t="shared" ca="1" si="7"/>
        <v/>
      </c>
      <c r="M263" s="31" t="str">
        <f>IF(B263="","",IF(COUNTIFS('Incident Log'!$A$9:$A$1008,B263)=1,INDEX('Incident Log'!$C$9:$C$1008,MATCH(B263,'Incident Log'!$A$9:$A$1008,0)),""))</f>
        <v/>
      </c>
      <c r="N263" s="15" t="str">
        <f>IF(COUNTA(A263:J263)=0,"",IF(A263="","Missing action ID",IF(COUNTIFS($A$9:$A$1008,A263)&gt;1,"Duplicate action ID",IF(COUNTIFS('Incident Log'!$A$9:$A$1008,B263)&lt;&gt;1,"Check linked Case ID",IF(OR(C263="",D263="",NOT(ISNUMBER(E263)),NOT(ISNUMBER(F263))),"Complete action details",IF(AND(ISNUMBER(G263),G263&lt;E263),"Check completed date","Ready"))))))</f>
        <v/>
      </c>
    </row>
    <row r="264" spans="1:14" ht="24.95" customHeight="1">
      <c r="A264" s="26"/>
      <c r="B264" s="26"/>
      <c r="C264" s="26"/>
      <c r="D264" s="26"/>
      <c r="E264" s="24"/>
      <c r="F264" s="24"/>
      <c r="G264" s="24"/>
      <c r="H264" s="26"/>
      <c r="I264" s="26"/>
      <c r="J264" s="26"/>
      <c r="K264" s="15" t="str">
        <f t="shared" ca="1" si="6"/>
        <v/>
      </c>
      <c r="L264" s="15" t="str">
        <f t="shared" ca="1" si="7"/>
        <v/>
      </c>
      <c r="M264" s="31" t="str">
        <f>IF(B264="","",IF(COUNTIFS('Incident Log'!$A$9:$A$1008,B264)=1,INDEX('Incident Log'!$C$9:$C$1008,MATCH(B264,'Incident Log'!$A$9:$A$1008,0)),""))</f>
        <v/>
      </c>
      <c r="N264" s="15" t="str">
        <f>IF(COUNTA(A264:J264)=0,"",IF(A264="","Missing action ID",IF(COUNTIFS($A$9:$A$1008,A264)&gt;1,"Duplicate action ID",IF(COUNTIFS('Incident Log'!$A$9:$A$1008,B264)&lt;&gt;1,"Check linked Case ID",IF(OR(C264="",D264="",NOT(ISNUMBER(E264)),NOT(ISNUMBER(F264))),"Complete action details",IF(AND(ISNUMBER(G264),G264&lt;E264),"Check completed date","Ready"))))))</f>
        <v/>
      </c>
    </row>
    <row r="265" spans="1:14" ht="24.95" customHeight="1">
      <c r="A265" s="20"/>
      <c r="B265" s="20"/>
      <c r="C265" s="20"/>
      <c r="D265" s="20"/>
      <c r="E265" s="18"/>
      <c r="F265" s="18"/>
      <c r="G265" s="18"/>
      <c r="H265" s="20"/>
      <c r="I265" s="20"/>
      <c r="J265" s="20"/>
      <c r="K265" s="15" t="str">
        <f t="shared" ref="K265:K328" ca="1" si="8">IF(COUNTA(A265:J265)=0,"",IF(AND(ISNUMBER(G265),H265="Yes"),"Closed",IF(ISNUMBER(G265),"Verify effectiveness",IF(NOT(ISNUMBER(F265)),"Set due date",IF(F265&lt;TODAY(),"Overdue",IF(F265&lt;=TODAY()+7,"Due soon","Open"))))))</f>
        <v/>
      </c>
      <c r="L265" s="15" t="str">
        <f t="shared" ref="L265:L328" ca="1" si="9">IF(OR(K265="",K265="Closed",NOT(ISNUMBER(F265))),"",MAX(0,TODAY()-F265))</f>
        <v/>
      </c>
      <c r="M265" s="31" t="str">
        <f>IF(B265="","",IF(COUNTIFS('Incident Log'!$A$9:$A$1008,B265)=1,INDEX('Incident Log'!$C$9:$C$1008,MATCH(B265,'Incident Log'!$A$9:$A$1008,0)),""))</f>
        <v/>
      </c>
      <c r="N265" s="15" t="str">
        <f>IF(COUNTA(A265:J265)=0,"",IF(A265="","Missing action ID",IF(COUNTIFS($A$9:$A$1008,A265)&gt;1,"Duplicate action ID",IF(COUNTIFS('Incident Log'!$A$9:$A$1008,B265)&lt;&gt;1,"Check linked Case ID",IF(OR(C265="",D265="",NOT(ISNUMBER(E265)),NOT(ISNUMBER(F265))),"Complete action details",IF(AND(ISNUMBER(G265),G265&lt;E265),"Check completed date","Ready"))))))</f>
        <v/>
      </c>
    </row>
    <row r="266" spans="1:14" ht="24.95" customHeight="1">
      <c r="A266" s="26"/>
      <c r="B266" s="26"/>
      <c r="C266" s="26"/>
      <c r="D266" s="26"/>
      <c r="E266" s="24"/>
      <c r="F266" s="24"/>
      <c r="G266" s="24"/>
      <c r="H266" s="26"/>
      <c r="I266" s="26"/>
      <c r="J266" s="26"/>
      <c r="K266" s="15" t="str">
        <f t="shared" ca="1" si="8"/>
        <v/>
      </c>
      <c r="L266" s="15" t="str">
        <f t="shared" ca="1" si="9"/>
        <v/>
      </c>
      <c r="M266" s="31" t="str">
        <f>IF(B266="","",IF(COUNTIFS('Incident Log'!$A$9:$A$1008,B266)=1,INDEX('Incident Log'!$C$9:$C$1008,MATCH(B266,'Incident Log'!$A$9:$A$1008,0)),""))</f>
        <v/>
      </c>
      <c r="N266" s="15" t="str">
        <f>IF(COUNTA(A266:J266)=0,"",IF(A266="","Missing action ID",IF(COUNTIFS($A$9:$A$1008,A266)&gt;1,"Duplicate action ID",IF(COUNTIFS('Incident Log'!$A$9:$A$1008,B266)&lt;&gt;1,"Check linked Case ID",IF(OR(C266="",D266="",NOT(ISNUMBER(E266)),NOT(ISNUMBER(F266))),"Complete action details",IF(AND(ISNUMBER(G266),G266&lt;E266),"Check completed date","Ready"))))))</f>
        <v/>
      </c>
    </row>
    <row r="267" spans="1:14" ht="24.95" customHeight="1">
      <c r="A267" s="20"/>
      <c r="B267" s="20"/>
      <c r="C267" s="20"/>
      <c r="D267" s="20"/>
      <c r="E267" s="18"/>
      <c r="F267" s="18"/>
      <c r="G267" s="18"/>
      <c r="H267" s="20"/>
      <c r="I267" s="20"/>
      <c r="J267" s="20"/>
      <c r="K267" s="15" t="str">
        <f t="shared" ca="1" si="8"/>
        <v/>
      </c>
      <c r="L267" s="15" t="str">
        <f t="shared" ca="1" si="9"/>
        <v/>
      </c>
      <c r="M267" s="31" t="str">
        <f>IF(B267="","",IF(COUNTIFS('Incident Log'!$A$9:$A$1008,B267)=1,INDEX('Incident Log'!$C$9:$C$1008,MATCH(B267,'Incident Log'!$A$9:$A$1008,0)),""))</f>
        <v/>
      </c>
      <c r="N267" s="15" t="str">
        <f>IF(COUNTA(A267:J267)=0,"",IF(A267="","Missing action ID",IF(COUNTIFS($A$9:$A$1008,A267)&gt;1,"Duplicate action ID",IF(COUNTIFS('Incident Log'!$A$9:$A$1008,B267)&lt;&gt;1,"Check linked Case ID",IF(OR(C267="",D267="",NOT(ISNUMBER(E267)),NOT(ISNUMBER(F267))),"Complete action details",IF(AND(ISNUMBER(G267),G267&lt;E267),"Check completed date","Ready"))))))</f>
        <v/>
      </c>
    </row>
    <row r="268" spans="1:14" ht="24.95" customHeight="1">
      <c r="A268" s="26"/>
      <c r="B268" s="26"/>
      <c r="C268" s="26"/>
      <c r="D268" s="26"/>
      <c r="E268" s="24"/>
      <c r="F268" s="24"/>
      <c r="G268" s="24"/>
      <c r="H268" s="26"/>
      <c r="I268" s="26"/>
      <c r="J268" s="26"/>
      <c r="K268" s="15" t="str">
        <f t="shared" ca="1" si="8"/>
        <v/>
      </c>
      <c r="L268" s="15" t="str">
        <f t="shared" ca="1" si="9"/>
        <v/>
      </c>
      <c r="M268" s="31" t="str">
        <f>IF(B268="","",IF(COUNTIFS('Incident Log'!$A$9:$A$1008,B268)=1,INDEX('Incident Log'!$C$9:$C$1008,MATCH(B268,'Incident Log'!$A$9:$A$1008,0)),""))</f>
        <v/>
      </c>
      <c r="N268" s="15" t="str">
        <f>IF(COUNTA(A268:J268)=0,"",IF(A268="","Missing action ID",IF(COUNTIFS($A$9:$A$1008,A268)&gt;1,"Duplicate action ID",IF(COUNTIFS('Incident Log'!$A$9:$A$1008,B268)&lt;&gt;1,"Check linked Case ID",IF(OR(C268="",D268="",NOT(ISNUMBER(E268)),NOT(ISNUMBER(F268))),"Complete action details",IF(AND(ISNUMBER(G268),G268&lt;E268),"Check completed date","Ready"))))))</f>
        <v/>
      </c>
    </row>
    <row r="269" spans="1:14" ht="24.95" customHeight="1">
      <c r="A269" s="20"/>
      <c r="B269" s="20"/>
      <c r="C269" s="20"/>
      <c r="D269" s="20"/>
      <c r="E269" s="18"/>
      <c r="F269" s="18"/>
      <c r="G269" s="18"/>
      <c r="H269" s="20"/>
      <c r="I269" s="20"/>
      <c r="J269" s="20"/>
      <c r="K269" s="15" t="str">
        <f t="shared" ca="1" si="8"/>
        <v/>
      </c>
      <c r="L269" s="15" t="str">
        <f t="shared" ca="1" si="9"/>
        <v/>
      </c>
      <c r="M269" s="31" t="str">
        <f>IF(B269="","",IF(COUNTIFS('Incident Log'!$A$9:$A$1008,B269)=1,INDEX('Incident Log'!$C$9:$C$1008,MATCH(B269,'Incident Log'!$A$9:$A$1008,0)),""))</f>
        <v/>
      </c>
      <c r="N269" s="15" t="str">
        <f>IF(COUNTA(A269:J269)=0,"",IF(A269="","Missing action ID",IF(COUNTIFS($A$9:$A$1008,A269)&gt;1,"Duplicate action ID",IF(COUNTIFS('Incident Log'!$A$9:$A$1008,B269)&lt;&gt;1,"Check linked Case ID",IF(OR(C269="",D269="",NOT(ISNUMBER(E269)),NOT(ISNUMBER(F269))),"Complete action details",IF(AND(ISNUMBER(G269),G269&lt;E269),"Check completed date","Ready"))))))</f>
        <v/>
      </c>
    </row>
    <row r="270" spans="1:14" ht="24.95" customHeight="1">
      <c r="A270" s="26"/>
      <c r="B270" s="26"/>
      <c r="C270" s="26"/>
      <c r="D270" s="26"/>
      <c r="E270" s="24"/>
      <c r="F270" s="24"/>
      <c r="G270" s="24"/>
      <c r="H270" s="26"/>
      <c r="I270" s="26"/>
      <c r="J270" s="26"/>
      <c r="K270" s="15" t="str">
        <f t="shared" ca="1" si="8"/>
        <v/>
      </c>
      <c r="L270" s="15" t="str">
        <f t="shared" ca="1" si="9"/>
        <v/>
      </c>
      <c r="M270" s="31" t="str">
        <f>IF(B270="","",IF(COUNTIFS('Incident Log'!$A$9:$A$1008,B270)=1,INDEX('Incident Log'!$C$9:$C$1008,MATCH(B270,'Incident Log'!$A$9:$A$1008,0)),""))</f>
        <v/>
      </c>
      <c r="N270" s="15" t="str">
        <f>IF(COUNTA(A270:J270)=0,"",IF(A270="","Missing action ID",IF(COUNTIFS($A$9:$A$1008,A270)&gt;1,"Duplicate action ID",IF(COUNTIFS('Incident Log'!$A$9:$A$1008,B270)&lt;&gt;1,"Check linked Case ID",IF(OR(C270="",D270="",NOT(ISNUMBER(E270)),NOT(ISNUMBER(F270))),"Complete action details",IF(AND(ISNUMBER(G270),G270&lt;E270),"Check completed date","Ready"))))))</f>
        <v/>
      </c>
    </row>
    <row r="271" spans="1:14" ht="24.95" customHeight="1">
      <c r="A271" s="20"/>
      <c r="B271" s="20"/>
      <c r="C271" s="20"/>
      <c r="D271" s="20"/>
      <c r="E271" s="18"/>
      <c r="F271" s="18"/>
      <c r="G271" s="18"/>
      <c r="H271" s="20"/>
      <c r="I271" s="20"/>
      <c r="J271" s="20"/>
      <c r="K271" s="15" t="str">
        <f t="shared" ca="1" si="8"/>
        <v/>
      </c>
      <c r="L271" s="15" t="str">
        <f t="shared" ca="1" si="9"/>
        <v/>
      </c>
      <c r="M271" s="31" t="str">
        <f>IF(B271="","",IF(COUNTIFS('Incident Log'!$A$9:$A$1008,B271)=1,INDEX('Incident Log'!$C$9:$C$1008,MATCH(B271,'Incident Log'!$A$9:$A$1008,0)),""))</f>
        <v/>
      </c>
      <c r="N271" s="15" t="str">
        <f>IF(COUNTA(A271:J271)=0,"",IF(A271="","Missing action ID",IF(COUNTIFS($A$9:$A$1008,A271)&gt;1,"Duplicate action ID",IF(COUNTIFS('Incident Log'!$A$9:$A$1008,B271)&lt;&gt;1,"Check linked Case ID",IF(OR(C271="",D271="",NOT(ISNUMBER(E271)),NOT(ISNUMBER(F271))),"Complete action details",IF(AND(ISNUMBER(G271),G271&lt;E271),"Check completed date","Ready"))))))</f>
        <v/>
      </c>
    </row>
    <row r="272" spans="1:14" ht="24.95" customHeight="1">
      <c r="A272" s="26"/>
      <c r="B272" s="26"/>
      <c r="C272" s="26"/>
      <c r="D272" s="26"/>
      <c r="E272" s="24"/>
      <c r="F272" s="24"/>
      <c r="G272" s="24"/>
      <c r="H272" s="26"/>
      <c r="I272" s="26"/>
      <c r="J272" s="26"/>
      <c r="K272" s="15" t="str">
        <f t="shared" ca="1" si="8"/>
        <v/>
      </c>
      <c r="L272" s="15" t="str">
        <f t="shared" ca="1" si="9"/>
        <v/>
      </c>
      <c r="M272" s="31" t="str">
        <f>IF(B272="","",IF(COUNTIFS('Incident Log'!$A$9:$A$1008,B272)=1,INDEX('Incident Log'!$C$9:$C$1008,MATCH(B272,'Incident Log'!$A$9:$A$1008,0)),""))</f>
        <v/>
      </c>
      <c r="N272" s="15" t="str">
        <f>IF(COUNTA(A272:J272)=0,"",IF(A272="","Missing action ID",IF(COUNTIFS($A$9:$A$1008,A272)&gt;1,"Duplicate action ID",IF(COUNTIFS('Incident Log'!$A$9:$A$1008,B272)&lt;&gt;1,"Check linked Case ID",IF(OR(C272="",D272="",NOT(ISNUMBER(E272)),NOT(ISNUMBER(F272))),"Complete action details",IF(AND(ISNUMBER(G272),G272&lt;E272),"Check completed date","Ready"))))))</f>
        <v/>
      </c>
    </row>
    <row r="273" spans="1:14" ht="24.95" customHeight="1">
      <c r="A273" s="20"/>
      <c r="B273" s="20"/>
      <c r="C273" s="20"/>
      <c r="D273" s="20"/>
      <c r="E273" s="18"/>
      <c r="F273" s="18"/>
      <c r="G273" s="18"/>
      <c r="H273" s="20"/>
      <c r="I273" s="20"/>
      <c r="J273" s="20"/>
      <c r="K273" s="15" t="str">
        <f t="shared" ca="1" si="8"/>
        <v/>
      </c>
      <c r="L273" s="15" t="str">
        <f t="shared" ca="1" si="9"/>
        <v/>
      </c>
      <c r="M273" s="31" t="str">
        <f>IF(B273="","",IF(COUNTIFS('Incident Log'!$A$9:$A$1008,B273)=1,INDEX('Incident Log'!$C$9:$C$1008,MATCH(B273,'Incident Log'!$A$9:$A$1008,0)),""))</f>
        <v/>
      </c>
      <c r="N273" s="15" t="str">
        <f>IF(COUNTA(A273:J273)=0,"",IF(A273="","Missing action ID",IF(COUNTIFS($A$9:$A$1008,A273)&gt;1,"Duplicate action ID",IF(COUNTIFS('Incident Log'!$A$9:$A$1008,B273)&lt;&gt;1,"Check linked Case ID",IF(OR(C273="",D273="",NOT(ISNUMBER(E273)),NOT(ISNUMBER(F273))),"Complete action details",IF(AND(ISNUMBER(G273),G273&lt;E273),"Check completed date","Ready"))))))</f>
        <v/>
      </c>
    </row>
    <row r="274" spans="1:14" ht="24.95" customHeight="1">
      <c r="A274" s="26"/>
      <c r="B274" s="26"/>
      <c r="C274" s="26"/>
      <c r="D274" s="26"/>
      <c r="E274" s="24"/>
      <c r="F274" s="24"/>
      <c r="G274" s="24"/>
      <c r="H274" s="26"/>
      <c r="I274" s="26"/>
      <c r="J274" s="26"/>
      <c r="K274" s="15" t="str">
        <f t="shared" ca="1" si="8"/>
        <v/>
      </c>
      <c r="L274" s="15" t="str">
        <f t="shared" ca="1" si="9"/>
        <v/>
      </c>
      <c r="M274" s="31" t="str">
        <f>IF(B274="","",IF(COUNTIFS('Incident Log'!$A$9:$A$1008,B274)=1,INDEX('Incident Log'!$C$9:$C$1008,MATCH(B274,'Incident Log'!$A$9:$A$1008,0)),""))</f>
        <v/>
      </c>
      <c r="N274" s="15" t="str">
        <f>IF(COUNTA(A274:J274)=0,"",IF(A274="","Missing action ID",IF(COUNTIFS($A$9:$A$1008,A274)&gt;1,"Duplicate action ID",IF(COUNTIFS('Incident Log'!$A$9:$A$1008,B274)&lt;&gt;1,"Check linked Case ID",IF(OR(C274="",D274="",NOT(ISNUMBER(E274)),NOT(ISNUMBER(F274))),"Complete action details",IF(AND(ISNUMBER(G274),G274&lt;E274),"Check completed date","Ready"))))))</f>
        <v/>
      </c>
    </row>
    <row r="275" spans="1:14" ht="24.95" customHeight="1">
      <c r="A275" s="20"/>
      <c r="B275" s="20"/>
      <c r="C275" s="20"/>
      <c r="D275" s="20"/>
      <c r="E275" s="18"/>
      <c r="F275" s="18"/>
      <c r="G275" s="18"/>
      <c r="H275" s="20"/>
      <c r="I275" s="20"/>
      <c r="J275" s="20"/>
      <c r="K275" s="15" t="str">
        <f t="shared" ca="1" si="8"/>
        <v/>
      </c>
      <c r="L275" s="15" t="str">
        <f t="shared" ca="1" si="9"/>
        <v/>
      </c>
      <c r="M275" s="31" t="str">
        <f>IF(B275="","",IF(COUNTIFS('Incident Log'!$A$9:$A$1008,B275)=1,INDEX('Incident Log'!$C$9:$C$1008,MATCH(B275,'Incident Log'!$A$9:$A$1008,0)),""))</f>
        <v/>
      </c>
      <c r="N275" s="15" t="str">
        <f>IF(COUNTA(A275:J275)=0,"",IF(A275="","Missing action ID",IF(COUNTIFS($A$9:$A$1008,A275)&gt;1,"Duplicate action ID",IF(COUNTIFS('Incident Log'!$A$9:$A$1008,B275)&lt;&gt;1,"Check linked Case ID",IF(OR(C275="",D275="",NOT(ISNUMBER(E275)),NOT(ISNUMBER(F275))),"Complete action details",IF(AND(ISNUMBER(G275),G275&lt;E275),"Check completed date","Ready"))))))</f>
        <v/>
      </c>
    </row>
    <row r="276" spans="1:14" ht="24.95" customHeight="1">
      <c r="A276" s="26"/>
      <c r="B276" s="26"/>
      <c r="C276" s="26"/>
      <c r="D276" s="26"/>
      <c r="E276" s="24"/>
      <c r="F276" s="24"/>
      <c r="G276" s="24"/>
      <c r="H276" s="26"/>
      <c r="I276" s="26"/>
      <c r="J276" s="26"/>
      <c r="K276" s="15" t="str">
        <f t="shared" ca="1" si="8"/>
        <v/>
      </c>
      <c r="L276" s="15" t="str">
        <f t="shared" ca="1" si="9"/>
        <v/>
      </c>
      <c r="M276" s="31" t="str">
        <f>IF(B276="","",IF(COUNTIFS('Incident Log'!$A$9:$A$1008,B276)=1,INDEX('Incident Log'!$C$9:$C$1008,MATCH(B276,'Incident Log'!$A$9:$A$1008,0)),""))</f>
        <v/>
      </c>
      <c r="N276" s="15" t="str">
        <f>IF(COUNTA(A276:J276)=0,"",IF(A276="","Missing action ID",IF(COUNTIFS($A$9:$A$1008,A276)&gt;1,"Duplicate action ID",IF(COUNTIFS('Incident Log'!$A$9:$A$1008,B276)&lt;&gt;1,"Check linked Case ID",IF(OR(C276="",D276="",NOT(ISNUMBER(E276)),NOT(ISNUMBER(F276))),"Complete action details",IF(AND(ISNUMBER(G276),G276&lt;E276),"Check completed date","Ready"))))))</f>
        <v/>
      </c>
    </row>
    <row r="277" spans="1:14" ht="24.95" customHeight="1">
      <c r="A277" s="20"/>
      <c r="B277" s="20"/>
      <c r="C277" s="20"/>
      <c r="D277" s="20"/>
      <c r="E277" s="18"/>
      <c r="F277" s="18"/>
      <c r="G277" s="18"/>
      <c r="H277" s="20"/>
      <c r="I277" s="20"/>
      <c r="J277" s="20"/>
      <c r="K277" s="15" t="str">
        <f t="shared" ca="1" si="8"/>
        <v/>
      </c>
      <c r="L277" s="15" t="str">
        <f t="shared" ca="1" si="9"/>
        <v/>
      </c>
      <c r="M277" s="31" t="str">
        <f>IF(B277="","",IF(COUNTIFS('Incident Log'!$A$9:$A$1008,B277)=1,INDEX('Incident Log'!$C$9:$C$1008,MATCH(B277,'Incident Log'!$A$9:$A$1008,0)),""))</f>
        <v/>
      </c>
      <c r="N277" s="15" t="str">
        <f>IF(COUNTA(A277:J277)=0,"",IF(A277="","Missing action ID",IF(COUNTIFS($A$9:$A$1008,A277)&gt;1,"Duplicate action ID",IF(COUNTIFS('Incident Log'!$A$9:$A$1008,B277)&lt;&gt;1,"Check linked Case ID",IF(OR(C277="",D277="",NOT(ISNUMBER(E277)),NOT(ISNUMBER(F277))),"Complete action details",IF(AND(ISNUMBER(G277),G277&lt;E277),"Check completed date","Ready"))))))</f>
        <v/>
      </c>
    </row>
    <row r="278" spans="1:14" ht="24.95" customHeight="1">
      <c r="A278" s="26"/>
      <c r="B278" s="26"/>
      <c r="C278" s="26"/>
      <c r="D278" s="26"/>
      <c r="E278" s="24"/>
      <c r="F278" s="24"/>
      <c r="G278" s="24"/>
      <c r="H278" s="26"/>
      <c r="I278" s="26"/>
      <c r="J278" s="26"/>
      <c r="K278" s="15" t="str">
        <f t="shared" ca="1" si="8"/>
        <v/>
      </c>
      <c r="L278" s="15" t="str">
        <f t="shared" ca="1" si="9"/>
        <v/>
      </c>
      <c r="M278" s="31" t="str">
        <f>IF(B278="","",IF(COUNTIFS('Incident Log'!$A$9:$A$1008,B278)=1,INDEX('Incident Log'!$C$9:$C$1008,MATCH(B278,'Incident Log'!$A$9:$A$1008,0)),""))</f>
        <v/>
      </c>
      <c r="N278" s="15" t="str">
        <f>IF(COUNTA(A278:J278)=0,"",IF(A278="","Missing action ID",IF(COUNTIFS($A$9:$A$1008,A278)&gt;1,"Duplicate action ID",IF(COUNTIFS('Incident Log'!$A$9:$A$1008,B278)&lt;&gt;1,"Check linked Case ID",IF(OR(C278="",D278="",NOT(ISNUMBER(E278)),NOT(ISNUMBER(F278))),"Complete action details",IF(AND(ISNUMBER(G278),G278&lt;E278),"Check completed date","Ready"))))))</f>
        <v/>
      </c>
    </row>
    <row r="279" spans="1:14" ht="24.95" customHeight="1">
      <c r="A279" s="20"/>
      <c r="B279" s="20"/>
      <c r="C279" s="20"/>
      <c r="D279" s="20"/>
      <c r="E279" s="18"/>
      <c r="F279" s="18"/>
      <c r="G279" s="18"/>
      <c r="H279" s="20"/>
      <c r="I279" s="20"/>
      <c r="J279" s="20"/>
      <c r="K279" s="15" t="str">
        <f t="shared" ca="1" si="8"/>
        <v/>
      </c>
      <c r="L279" s="15" t="str">
        <f t="shared" ca="1" si="9"/>
        <v/>
      </c>
      <c r="M279" s="31" t="str">
        <f>IF(B279="","",IF(COUNTIFS('Incident Log'!$A$9:$A$1008,B279)=1,INDEX('Incident Log'!$C$9:$C$1008,MATCH(B279,'Incident Log'!$A$9:$A$1008,0)),""))</f>
        <v/>
      </c>
      <c r="N279" s="15" t="str">
        <f>IF(COUNTA(A279:J279)=0,"",IF(A279="","Missing action ID",IF(COUNTIFS($A$9:$A$1008,A279)&gt;1,"Duplicate action ID",IF(COUNTIFS('Incident Log'!$A$9:$A$1008,B279)&lt;&gt;1,"Check linked Case ID",IF(OR(C279="",D279="",NOT(ISNUMBER(E279)),NOT(ISNUMBER(F279))),"Complete action details",IF(AND(ISNUMBER(G279),G279&lt;E279),"Check completed date","Ready"))))))</f>
        <v/>
      </c>
    </row>
    <row r="280" spans="1:14" ht="24.95" customHeight="1">
      <c r="A280" s="26"/>
      <c r="B280" s="26"/>
      <c r="C280" s="26"/>
      <c r="D280" s="26"/>
      <c r="E280" s="24"/>
      <c r="F280" s="24"/>
      <c r="G280" s="24"/>
      <c r="H280" s="26"/>
      <c r="I280" s="26"/>
      <c r="J280" s="26"/>
      <c r="K280" s="15" t="str">
        <f t="shared" ca="1" si="8"/>
        <v/>
      </c>
      <c r="L280" s="15" t="str">
        <f t="shared" ca="1" si="9"/>
        <v/>
      </c>
      <c r="M280" s="31" t="str">
        <f>IF(B280="","",IF(COUNTIFS('Incident Log'!$A$9:$A$1008,B280)=1,INDEX('Incident Log'!$C$9:$C$1008,MATCH(B280,'Incident Log'!$A$9:$A$1008,0)),""))</f>
        <v/>
      </c>
      <c r="N280" s="15" t="str">
        <f>IF(COUNTA(A280:J280)=0,"",IF(A280="","Missing action ID",IF(COUNTIFS($A$9:$A$1008,A280)&gt;1,"Duplicate action ID",IF(COUNTIFS('Incident Log'!$A$9:$A$1008,B280)&lt;&gt;1,"Check linked Case ID",IF(OR(C280="",D280="",NOT(ISNUMBER(E280)),NOT(ISNUMBER(F280))),"Complete action details",IF(AND(ISNUMBER(G280),G280&lt;E280),"Check completed date","Ready"))))))</f>
        <v/>
      </c>
    </row>
    <row r="281" spans="1:14" ht="24.95" customHeight="1">
      <c r="A281" s="20"/>
      <c r="B281" s="20"/>
      <c r="C281" s="20"/>
      <c r="D281" s="20"/>
      <c r="E281" s="18"/>
      <c r="F281" s="18"/>
      <c r="G281" s="18"/>
      <c r="H281" s="20"/>
      <c r="I281" s="20"/>
      <c r="J281" s="20"/>
      <c r="K281" s="15" t="str">
        <f t="shared" ca="1" si="8"/>
        <v/>
      </c>
      <c r="L281" s="15" t="str">
        <f t="shared" ca="1" si="9"/>
        <v/>
      </c>
      <c r="M281" s="31" t="str">
        <f>IF(B281="","",IF(COUNTIFS('Incident Log'!$A$9:$A$1008,B281)=1,INDEX('Incident Log'!$C$9:$C$1008,MATCH(B281,'Incident Log'!$A$9:$A$1008,0)),""))</f>
        <v/>
      </c>
      <c r="N281" s="15" t="str">
        <f>IF(COUNTA(A281:J281)=0,"",IF(A281="","Missing action ID",IF(COUNTIFS($A$9:$A$1008,A281)&gt;1,"Duplicate action ID",IF(COUNTIFS('Incident Log'!$A$9:$A$1008,B281)&lt;&gt;1,"Check linked Case ID",IF(OR(C281="",D281="",NOT(ISNUMBER(E281)),NOT(ISNUMBER(F281))),"Complete action details",IF(AND(ISNUMBER(G281),G281&lt;E281),"Check completed date","Ready"))))))</f>
        <v/>
      </c>
    </row>
    <row r="282" spans="1:14" ht="24.95" customHeight="1">
      <c r="A282" s="26"/>
      <c r="B282" s="26"/>
      <c r="C282" s="26"/>
      <c r="D282" s="26"/>
      <c r="E282" s="24"/>
      <c r="F282" s="24"/>
      <c r="G282" s="24"/>
      <c r="H282" s="26"/>
      <c r="I282" s="26"/>
      <c r="J282" s="26"/>
      <c r="K282" s="15" t="str">
        <f t="shared" ca="1" si="8"/>
        <v/>
      </c>
      <c r="L282" s="15" t="str">
        <f t="shared" ca="1" si="9"/>
        <v/>
      </c>
      <c r="M282" s="31" t="str">
        <f>IF(B282="","",IF(COUNTIFS('Incident Log'!$A$9:$A$1008,B282)=1,INDEX('Incident Log'!$C$9:$C$1008,MATCH(B282,'Incident Log'!$A$9:$A$1008,0)),""))</f>
        <v/>
      </c>
      <c r="N282" s="15" t="str">
        <f>IF(COUNTA(A282:J282)=0,"",IF(A282="","Missing action ID",IF(COUNTIFS($A$9:$A$1008,A282)&gt;1,"Duplicate action ID",IF(COUNTIFS('Incident Log'!$A$9:$A$1008,B282)&lt;&gt;1,"Check linked Case ID",IF(OR(C282="",D282="",NOT(ISNUMBER(E282)),NOT(ISNUMBER(F282))),"Complete action details",IF(AND(ISNUMBER(G282),G282&lt;E282),"Check completed date","Ready"))))))</f>
        <v/>
      </c>
    </row>
    <row r="283" spans="1:14" ht="24.95" customHeight="1">
      <c r="A283" s="20"/>
      <c r="B283" s="20"/>
      <c r="C283" s="20"/>
      <c r="D283" s="20"/>
      <c r="E283" s="18"/>
      <c r="F283" s="18"/>
      <c r="G283" s="18"/>
      <c r="H283" s="20"/>
      <c r="I283" s="20"/>
      <c r="J283" s="20"/>
      <c r="K283" s="15" t="str">
        <f t="shared" ca="1" si="8"/>
        <v/>
      </c>
      <c r="L283" s="15" t="str">
        <f t="shared" ca="1" si="9"/>
        <v/>
      </c>
      <c r="M283" s="31" t="str">
        <f>IF(B283="","",IF(COUNTIFS('Incident Log'!$A$9:$A$1008,B283)=1,INDEX('Incident Log'!$C$9:$C$1008,MATCH(B283,'Incident Log'!$A$9:$A$1008,0)),""))</f>
        <v/>
      </c>
      <c r="N283" s="15" t="str">
        <f>IF(COUNTA(A283:J283)=0,"",IF(A283="","Missing action ID",IF(COUNTIFS($A$9:$A$1008,A283)&gt;1,"Duplicate action ID",IF(COUNTIFS('Incident Log'!$A$9:$A$1008,B283)&lt;&gt;1,"Check linked Case ID",IF(OR(C283="",D283="",NOT(ISNUMBER(E283)),NOT(ISNUMBER(F283))),"Complete action details",IF(AND(ISNUMBER(G283),G283&lt;E283),"Check completed date","Ready"))))))</f>
        <v/>
      </c>
    </row>
    <row r="284" spans="1:14" ht="24.95" customHeight="1">
      <c r="A284" s="26"/>
      <c r="B284" s="26"/>
      <c r="C284" s="26"/>
      <c r="D284" s="26"/>
      <c r="E284" s="24"/>
      <c r="F284" s="24"/>
      <c r="G284" s="24"/>
      <c r="H284" s="26"/>
      <c r="I284" s="26"/>
      <c r="J284" s="26"/>
      <c r="K284" s="15" t="str">
        <f t="shared" ca="1" si="8"/>
        <v/>
      </c>
      <c r="L284" s="15" t="str">
        <f t="shared" ca="1" si="9"/>
        <v/>
      </c>
      <c r="M284" s="31" t="str">
        <f>IF(B284="","",IF(COUNTIFS('Incident Log'!$A$9:$A$1008,B284)=1,INDEX('Incident Log'!$C$9:$C$1008,MATCH(B284,'Incident Log'!$A$9:$A$1008,0)),""))</f>
        <v/>
      </c>
      <c r="N284" s="15" t="str">
        <f>IF(COUNTA(A284:J284)=0,"",IF(A284="","Missing action ID",IF(COUNTIFS($A$9:$A$1008,A284)&gt;1,"Duplicate action ID",IF(COUNTIFS('Incident Log'!$A$9:$A$1008,B284)&lt;&gt;1,"Check linked Case ID",IF(OR(C284="",D284="",NOT(ISNUMBER(E284)),NOT(ISNUMBER(F284))),"Complete action details",IF(AND(ISNUMBER(G284),G284&lt;E284),"Check completed date","Ready"))))))</f>
        <v/>
      </c>
    </row>
    <row r="285" spans="1:14" ht="24.95" customHeight="1">
      <c r="A285" s="20"/>
      <c r="B285" s="20"/>
      <c r="C285" s="20"/>
      <c r="D285" s="20"/>
      <c r="E285" s="18"/>
      <c r="F285" s="18"/>
      <c r="G285" s="18"/>
      <c r="H285" s="20"/>
      <c r="I285" s="20"/>
      <c r="J285" s="20"/>
      <c r="K285" s="15" t="str">
        <f t="shared" ca="1" si="8"/>
        <v/>
      </c>
      <c r="L285" s="15" t="str">
        <f t="shared" ca="1" si="9"/>
        <v/>
      </c>
      <c r="M285" s="31" t="str">
        <f>IF(B285="","",IF(COUNTIFS('Incident Log'!$A$9:$A$1008,B285)=1,INDEX('Incident Log'!$C$9:$C$1008,MATCH(B285,'Incident Log'!$A$9:$A$1008,0)),""))</f>
        <v/>
      </c>
      <c r="N285" s="15" t="str">
        <f>IF(COUNTA(A285:J285)=0,"",IF(A285="","Missing action ID",IF(COUNTIFS($A$9:$A$1008,A285)&gt;1,"Duplicate action ID",IF(COUNTIFS('Incident Log'!$A$9:$A$1008,B285)&lt;&gt;1,"Check linked Case ID",IF(OR(C285="",D285="",NOT(ISNUMBER(E285)),NOT(ISNUMBER(F285))),"Complete action details",IF(AND(ISNUMBER(G285),G285&lt;E285),"Check completed date","Ready"))))))</f>
        <v/>
      </c>
    </row>
    <row r="286" spans="1:14" ht="24.95" customHeight="1">
      <c r="A286" s="26"/>
      <c r="B286" s="26"/>
      <c r="C286" s="26"/>
      <c r="D286" s="26"/>
      <c r="E286" s="24"/>
      <c r="F286" s="24"/>
      <c r="G286" s="24"/>
      <c r="H286" s="26"/>
      <c r="I286" s="26"/>
      <c r="J286" s="26"/>
      <c r="K286" s="15" t="str">
        <f t="shared" ca="1" si="8"/>
        <v/>
      </c>
      <c r="L286" s="15" t="str">
        <f t="shared" ca="1" si="9"/>
        <v/>
      </c>
      <c r="M286" s="31" t="str">
        <f>IF(B286="","",IF(COUNTIFS('Incident Log'!$A$9:$A$1008,B286)=1,INDEX('Incident Log'!$C$9:$C$1008,MATCH(B286,'Incident Log'!$A$9:$A$1008,0)),""))</f>
        <v/>
      </c>
      <c r="N286" s="15" t="str">
        <f>IF(COUNTA(A286:J286)=0,"",IF(A286="","Missing action ID",IF(COUNTIFS($A$9:$A$1008,A286)&gt;1,"Duplicate action ID",IF(COUNTIFS('Incident Log'!$A$9:$A$1008,B286)&lt;&gt;1,"Check linked Case ID",IF(OR(C286="",D286="",NOT(ISNUMBER(E286)),NOT(ISNUMBER(F286))),"Complete action details",IF(AND(ISNUMBER(G286),G286&lt;E286),"Check completed date","Ready"))))))</f>
        <v/>
      </c>
    </row>
    <row r="287" spans="1:14" ht="24.95" customHeight="1">
      <c r="A287" s="20"/>
      <c r="B287" s="20"/>
      <c r="C287" s="20"/>
      <c r="D287" s="20"/>
      <c r="E287" s="18"/>
      <c r="F287" s="18"/>
      <c r="G287" s="18"/>
      <c r="H287" s="20"/>
      <c r="I287" s="20"/>
      <c r="J287" s="20"/>
      <c r="K287" s="15" t="str">
        <f t="shared" ca="1" si="8"/>
        <v/>
      </c>
      <c r="L287" s="15" t="str">
        <f t="shared" ca="1" si="9"/>
        <v/>
      </c>
      <c r="M287" s="31" t="str">
        <f>IF(B287="","",IF(COUNTIFS('Incident Log'!$A$9:$A$1008,B287)=1,INDEX('Incident Log'!$C$9:$C$1008,MATCH(B287,'Incident Log'!$A$9:$A$1008,0)),""))</f>
        <v/>
      </c>
      <c r="N287" s="15" t="str">
        <f>IF(COUNTA(A287:J287)=0,"",IF(A287="","Missing action ID",IF(COUNTIFS($A$9:$A$1008,A287)&gt;1,"Duplicate action ID",IF(COUNTIFS('Incident Log'!$A$9:$A$1008,B287)&lt;&gt;1,"Check linked Case ID",IF(OR(C287="",D287="",NOT(ISNUMBER(E287)),NOT(ISNUMBER(F287))),"Complete action details",IF(AND(ISNUMBER(G287),G287&lt;E287),"Check completed date","Ready"))))))</f>
        <v/>
      </c>
    </row>
    <row r="288" spans="1:14" ht="24.95" customHeight="1">
      <c r="A288" s="26"/>
      <c r="B288" s="26"/>
      <c r="C288" s="26"/>
      <c r="D288" s="26"/>
      <c r="E288" s="24"/>
      <c r="F288" s="24"/>
      <c r="G288" s="24"/>
      <c r="H288" s="26"/>
      <c r="I288" s="26"/>
      <c r="J288" s="26"/>
      <c r="K288" s="15" t="str">
        <f t="shared" ca="1" si="8"/>
        <v/>
      </c>
      <c r="L288" s="15" t="str">
        <f t="shared" ca="1" si="9"/>
        <v/>
      </c>
      <c r="M288" s="31" t="str">
        <f>IF(B288="","",IF(COUNTIFS('Incident Log'!$A$9:$A$1008,B288)=1,INDEX('Incident Log'!$C$9:$C$1008,MATCH(B288,'Incident Log'!$A$9:$A$1008,0)),""))</f>
        <v/>
      </c>
      <c r="N288" s="15" t="str">
        <f>IF(COUNTA(A288:J288)=0,"",IF(A288="","Missing action ID",IF(COUNTIFS($A$9:$A$1008,A288)&gt;1,"Duplicate action ID",IF(COUNTIFS('Incident Log'!$A$9:$A$1008,B288)&lt;&gt;1,"Check linked Case ID",IF(OR(C288="",D288="",NOT(ISNUMBER(E288)),NOT(ISNUMBER(F288))),"Complete action details",IF(AND(ISNUMBER(G288),G288&lt;E288),"Check completed date","Ready"))))))</f>
        <v/>
      </c>
    </row>
    <row r="289" spans="1:14" ht="24.95" customHeight="1">
      <c r="A289" s="20"/>
      <c r="B289" s="20"/>
      <c r="C289" s="20"/>
      <c r="D289" s="20"/>
      <c r="E289" s="18"/>
      <c r="F289" s="18"/>
      <c r="G289" s="18"/>
      <c r="H289" s="20"/>
      <c r="I289" s="20"/>
      <c r="J289" s="20"/>
      <c r="K289" s="15" t="str">
        <f t="shared" ca="1" si="8"/>
        <v/>
      </c>
      <c r="L289" s="15" t="str">
        <f t="shared" ca="1" si="9"/>
        <v/>
      </c>
      <c r="M289" s="31" t="str">
        <f>IF(B289="","",IF(COUNTIFS('Incident Log'!$A$9:$A$1008,B289)=1,INDEX('Incident Log'!$C$9:$C$1008,MATCH(B289,'Incident Log'!$A$9:$A$1008,0)),""))</f>
        <v/>
      </c>
      <c r="N289" s="15" t="str">
        <f>IF(COUNTA(A289:J289)=0,"",IF(A289="","Missing action ID",IF(COUNTIFS($A$9:$A$1008,A289)&gt;1,"Duplicate action ID",IF(COUNTIFS('Incident Log'!$A$9:$A$1008,B289)&lt;&gt;1,"Check linked Case ID",IF(OR(C289="",D289="",NOT(ISNUMBER(E289)),NOT(ISNUMBER(F289))),"Complete action details",IF(AND(ISNUMBER(G289),G289&lt;E289),"Check completed date","Ready"))))))</f>
        <v/>
      </c>
    </row>
    <row r="290" spans="1:14" ht="24.95" customHeight="1">
      <c r="A290" s="26"/>
      <c r="B290" s="26"/>
      <c r="C290" s="26"/>
      <c r="D290" s="26"/>
      <c r="E290" s="24"/>
      <c r="F290" s="24"/>
      <c r="G290" s="24"/>
      <c r="H290" s="26"/>
      <c r="I290" s="26"/>
      <c r="J290" s="26"/>
      <c r="K290" s="15" t="str">
        <f t="shared" ca="1" si="8"/>
        <v/>
      </c>
      <c r="L290" s="15" t="str">
        <f t="shared" ca="1" si="9"/>
        <v/>
      </c>
      <c r="M290" s="31" t="str">
        <f>IF(B290="","",IF(COUNTIFS('Incident Log'!$A$9:$A$1008,B290)=1,INDEX('Incident Log'!$C$9:$C$1008,MATCH(B290,'Incident Log'!$A$9:$A$1008,0)),""))</f>
        <v/>
      </c>
      <c r="N290" s="15" t="str">
        <f>IF(COUNTA(A290:J290)=0,"",IF(A290="","Missing action ID",IF(COUNTIFS($A$9:$A$1008,A290)&gt;1,"Duplicate action ID",IF(COUNTIFS('Incident Log'!$A$9:$A$1008,B290)&lt;&gt;1,"Check linked Case ID",IF(OR(C290="",D290="",NOT(ISNUMBER(E290)),NOT(ISNUMBER(F290))),"Complete action details",IF(AND(ISNUMBER(G290),G290&lt;E290),"Check completed date","Ready"))))))</f>
        <v/>
      </c>
    </row>
    <row r="291" spans="1:14" ht="24.95" customHeight="1">
      <c r="A291" s="20"/>
      <c r="B291" s="20"/>
      <c r="C291" s="20"/>
      <c r="D291" s="20"/>
      <c r="E291" s="18"/>
      <c r="F291" s="18"/>
      <c r="G291" s="18"/>
      <c r="H291" s="20"/>
      <c r="I291" s="20"/>
      <c r="J291" s="20"/>
      <c r="K291" s="15" t="str">
        <f t="shared" ca="1" si="8"/>
        <v/>
      </c>
      <c r="L291" s="15" t="str">
        <f t="shared" ca="1" si="9"/>
        <v/>
      </c>
      <c r="M291" s="31" t="str">
        <f>IF(B291="","",IF(COUNTIFS('Incident Log'!$A$9:$A$1008,B291)=1,INDEX('Incident Log'!$C$9:$C$1008,MATCH(B291,'Incident Log'!$A$9:$A$1008,0)),""))</f>
        <v/>
      </c>
      <c r="N291" s="15" t="str">
        <f>IF(COUNTA(A291:J291)=0,"",IF(A291="","Missing action ID",IF(COUNTIFS($A$9:$A$1008,A291)&gt;1,"Duplicate action ID",IF(COUNTIFS('Incident Log'!$A$9:$A$1008,B291)&lt;&gt;1,"Check linked Case ID",IF(OR(C291="",D291="",NOT(ISNUMBER(E291)),NOT(ISNUMBER(F291))),"Complete action details",IF(AND(ISNUMBER(G291),G291&lt;E291),"Check completed date","Ready"))))))</f>
        <v/>
      </c>
    </row>
    <row r="292" spans="1:14" ht="24.95" customHeight="1">
      <c r="A292" s="26"/>
      <c r="B292" s="26"/>
      <c r="C292" s="26"/>
      <c r="D292" s="26"/>
      <c r="E292" s="24"/>
      <c r="F292" s="24"/>
      <c r="G292" s="24"/>
      <c r="H292" s="26"/>
      <c r="I292" s="26"/>
      <c r="J292" s="26"/>
      <c r="K292" s="15" t="str">
        <f t="shared" ca="1" si="8"/>
        <v/>
      </c>
      <c r="L292" s="15" t="str">
        <f t="shared" ca="1" si="9"/>
        <v/>
      </c>
      <c r="M292" s="31" t="str">
        <f>IF(B292="","",IF(COUNTIFS('Incident Log'!$A$9:$A$1008,B292)=1,INDEX('Incident Log'!$C$9:$C$1008,MATCH(B292,'Incident Log'!$A$9:$A$1008,0)),""))</f>
        <v/>
      </c>
      <c r="N292" s="15" t="str">
        <f>IF(COUNTA(A292:J292)=0,"",IF(A292="","Missing action ID",IF(COUNTIFS($A$9:$A$1008,A292)&gt;1,"Duplicate action ID",IF(COUNTIFS('Incident Log'!$A$9:$A$1008,B292)&lt;&gt;1,"Check linked Case ID",IF(OR(C292="",D292="",NOT(ISNUMBER(E292)),NOT(ISNUMBER(F292))),"Complete action details",IF(AND(ISNUMBER(G292),G292&lt;E292),"Check completed date","Ready"))))))</f>
        <v/>
      </c>
    </row>
    <row r="293" spans="1:14" ht="24.95" customHeight="1">
      <c r="A293" s="20"/>
      <c r="B293" s="20"/>
      <c r="C293" s="20"/>
      <c r="D293" s="20"/>
      <c r="E293" s="18"/>
      <c r="F293" s="18"/>
      <c r="G293" s="18"/>
      <c r="H293" s="20"/>
      <c r="I293" s="20"/>
      <c r="J293" s="20"/>
      <c r="K293" s="15" t="str">
        <f t="shared" ca="1" si="8"/>
        <v/>
      </c>
      <c r="L293" s="15" t="str">
        <f t="shared" ca="1" si="9"/>
        <v/>
      </c>
      <c r="M293" s="31" t="str">
        <f>IF(B293="","",IF(COUNTIFS('Incident Log'!$A$9:$A$1008,B293)=1,INDEX('Incident Log'!$C$9:$C$1008,MATCH(B293,'Incident Log'!$A$9:$A$1008,0)),""))</f>
        <v/>
      </c>
      <c r="N293" s="15" t="str">
        <f>IF(COUNTA(A293:J293)=0,"",IF(A293="","Missing action ID",IF(COUNTIFS($A$9:$A$1008,A293)&gt;1,"Duplicate action ID",IF(COUNTIFS('Incident Log'!$A$9:$A$1008,B293)&lt;&gt;1,"Check linked Case ID",IF(OR(C293="",D293="",NOT(ISNUMBER(E293)),NOT(ISNUMBER(F293))),"Complete action details",IF(AND(ISNUMBER(G293),G293&lt;E293),"Check completed date","Ready"))))))</f>
        <v/>
      </c>
    </row>
    <row r="294" spans="1:14" ht="24.95" customHeight="1">
      <c r="A294" s="26"/>
      <c r="B294" s="26"/>
      <c r="C294" s="26"/>
      <c r="D294" s="26"/>
      <c r="E294" s="24"/>
      <c r="F294" s="24"/>
      <c r="G294" s="24"/>
      <c r="H294" s="26"/>
      <c r="I294" s="26"/>
      <c r="J294" s="26"/>
      <c r="K294" s="15" t="str">
        <f t="shared" ca="1" si="8"/>
        <v/>
      </c>
      <c r="L294" s="15" t="str">
        <f t="shared" ca="1" si="9"/>
        <v/>
      </c>
      <c r="M294" s="31" t="str">
        <f>IF(B294="","",IF(COUNTIFS('Incident Log'!$A$9:$A$1008,B294)=1,INDEX('Incident Log'!$C$9:$C$1008,MATCH(B294,'Incident Log'!$A$9:$A$1008,0)),""))</f>
        <v/>
      </c>
      <c r="N294" s="15" t="str">
        <f>IF(COUNTA(A294:J294)=0,"",IF(A294="","Missing action ID",IF(COUNTIFS($A$9:$A$1008,A294)&gt;1,"Duplicate action ID",IF(COUNTIFS('Incident Log'!$A$9:$A$1008,B294)&lt;&gt;1,"Check linked Case ID",IF(OR(C294="",D294="",NOT(ISNUMBER(E294)),NOT(ISNUMBER(F294))),"Complete action details",IF(AND(ISNUMBER(G294),G294&lt;E294),"Check completed date","Ready"))))))</f>
        <v/>
      </c>
    </row>
    <row r="295" spans="1:14" ht="24.95" customHeight="1">
      <c r="A295" s="20"/>
      <c r="B295" s="20"/>
      <c r="C295" s="20"/>
      <c r="D295" s="20"/>
      <c r="E295" s="18"/>
      <c r="F295" s="18"/>
      <c r="G295" s="18"/>
      <c r="H295" s="20"/>
      <c r="I295" s="20"/>
      <c r="J295" s="20"/>
      <c r="K295" s="15" t="str">
        <f t="shared" ca="1" si="8"/>
        <v/>
      </c>
      <c r="L295" s="15" t="str">
        <f t="shared" ca="1" si="9"/>
        <v/>
      </c>
      <c r="M295" s="31" t="str">
        <f>IF(B295="","",IF(COUNTIFS('Incident Log'!$A$9:$A$1008,B295)=1,INDEX('Incident Log'!$C$9:$C$1008,MATCH(B295,'Incident Log'!$A$9:$A$1008,0)),""))</f>
        <v/>
      </c>
      <c r="N295" s="15" t="str">
        <f>IF(COUNTA(A295:J295)=0,"",IF(A295="","Missing action ID",IF(COUNTIFS($A$9:$A$1008,A295)&gt;1,"Duplicate action ID",IF(COUNTIFS('Incident Log'!$A$9:$A$1008,B295)&lt;&gt;1,"Check linked Case ID",IF(OR(C295="",D295="",NOT(ISNUMBER(E295)),NOT(ISNUMBER(F295))),"Complete action details",IF(AND(ISNUMBER(G295),G295&lt;E295),"Check completed date","Ready"))))))</f>
        <v/>
      </c>
    </row>
    <row r="296" spans="1:14" ht="24.95" customHeight="1">
      <c r="A296" s="26"/>
      <c r="B296" s="26"/>
      <c r="C296" s="26"/>
      <c r="D296" s="26"/>
      <c r="E296" s="24"/>
      <c r="F296" s="24"/>
      <c r="G296" s="24"/>
      <c r="H296" s="26"/>
      <c r="I296" s="26"/>
      <c r="J296" s="26"/>
      <c r="K296" s="15" t="str">
        <f t="shared" ca="1" si="8"/>
        <v/>
      </c>
      <c r="L296" s="15" t="str">
        <f t="shared" ca="1" si="9"/>
        <v/>
      </c>
      <c r="M296" s="31" t="str">
        <f>IF(B296="","",IF(COUNTIFS('Incident Log'!$A$9:$A$1008,B296)=1,INDEX('Incident Log'!$C$9:$C$1008,MATCH(B296,'Incident Log'!$A$9:$A$1008,0)),""))</f>
        <v/>
      </c>
      <c r="N296" s="15" t="str">
        <f>IF(COUNTA(A296:J296)=0,"",IF(A296="","Missing action ID",IF(COUNTIFS($A$9:$A$1008,A296)&gt;1,"Duplicate action ID",IF(COUNTIFS('Incident Log'!$A$9:$A$1008,B296)&lt;&gt;1,"Check linked Case ID",IF(OR(C296="",D296="",NOT(ISNUMBER(E296)),NOT(ISNUMBER(F296))),"Complete action details",IF(AND(ISNUMBER(G296),G296&lt;E296),"Check completed date","Ready"))))))</f>
        <v/>
      </c>
    </row>
    <row r="297" spans="1:14" ht="24.95" customHeight="1">
      <c r="A297" s="20"/>
      <c r="B297" s="20"/>
      <c r="C297" s="20"/>
      <c r="D297" s="20"/>
      <c r="E297" s="18"/>
      <c r="F297" s="18"/>
      <c r="G297" s="18"/>
      <c r="H297" s="20"/>
      <c r="I297" s="20"/>
      <c r="J297" s="20"/>
      <c r="K297" s="15" t="str">
        <f t="shared" ca="1" si="8"/>
        <v/>
      </c>
      <c r="L297" s="15" t="str">
        <f t="shared" ca="1" si="9"/>
        <v/>
      </c>
      <c r="M297" s="31" t="str">
        <f>IF(B297="","",IF(COUNTIFS('Incident Log'!$A$9:$A$1008,B297)=1,INDEX('Incident Log'!$C$9:$C$1008,MATCH(B297,'Incident Log'!$A$9:$A$1008,0)),""))</f>
        <v/>
      </c>
      <c r="N297" s="15" t="str">
        <f>IF(COUNTA(A297:J297)=0,"",IF(A297="","Missing action ID",IF(COUNTIFS($A$9:$A$1008,A297)&gt;1,"Duplicate action ID",IF(COUNTIFS('Incident Log'!$A$9:$A$1008,B297)&lt;&gt;1,"Check linked Case ID",IF(OR(C297="",D297="",NOT(ISNUMBER(E297)),NOT(ISNUMBER(F297))),"Complete action details",IF(AND(ISNUMBER(G297),G297&lt;E297),"Check completed date","Ready"))))))</f>
        <v/>
      </c>
    </row>
    <row r="298" spans="1:14" ht="24.95" customHeight="1">
      <c r="A298" s="26"/>
      <c r="B298" s="26"/>
      <c r="C298" s="26"/>
      <c r="D298" s="26"/>
      <c r="E298" s="24"/>
      <c r="F298" s="24"/>
      <c r="G298" s="24"/>
      <c r="H298" s="26"/>
      <c r="I298" s="26"/>
      <c r="J298" s="26"/>
      <c r="K298" s="15" t="str">
        <f t="shared" ca="1" si="8"/>
        <v/>
      </c>
      <c r="L298" s="15" t="str">
        <f t="shared" ca="1" si="9"/>
        <v/>
      </c>
      <c r="M298" s="31" t="str">
        <f>IF(B298="","",IF(COUNTIFS('Incident Log'!$A$9:$A$1008,B298)=1,INDEX('Incident Log'!$C$9:$C$1008,MATCH(B298,'Incident Log'!$A$9:$A$1008,0)),""))</f>
        <v/>
      </c>
      <c r="N298" s="15" t="str">
        <f>IF(COUNTA(A298:J298)=0,"",IF(A298="","Missing action ID",IF(COUNTIFS($A$9:$A$1008,A298)&gt;1,"Duplicate action ID",IF(COUNTIFS('Incident Log'!$A$9:$A$1008,B298)&lt;&gt;1,"Check linked Case ID",IF(OR(C298="",D298="",NOT(ISNUMBER(E298)),NOT(ISNUMBER(F298))),"Complete action details",IF(AND(ISNUMBER(G298),G298&lt;E298),"Check completed date","Ready"))))))</f>
        <v/>
      </c>
    </row>
    <row r="299" spans="1:14" ht="24.95" customHeight="1">
      <c r="A299" s="20"/>
      <c r="B299" s="20"/>
      <c r="C299" s="20"/>
      <c r="D299" s="20"/>
      <c r="E299" s="18"/>
      <c r="F299" s="18"/>
      <c r="G299" s="18"/>
      <c r="H299" s="20"/>
      <c r="I299" s="20"/>
      <c r="J299" s="20"/>
      <c r="K299" s="15" t="str">
        <f t="shared" ca="1" si="8"/>
        <v/>
      </c>
      <c r="L299" s="15" t="str">
        <f t="shared" ca="1" si="9"/>
        <v/>
      </c>
      <c r="M299" s="31" t="str">
        <f>IF(B299="","",IF(COUNTIFS('Incident Log'!$A$9:$A$1008,B299)=1,INDEX('Incident Log'!$C$9:$C$1008,MATCH(B299,'Incident Log'!$A$9:$A$1008,0)),""))</f>
        <v/>
      </c>
      <c r="N299" s="15" t="str">
        <f>IF(COUNTA(A299:J299)=0,"",IF(A299="","Missing action ID",IF(COUNTIFS($A$9:$A$1008,A299)&gt;1,"Duplicate action ID",IF(COUNTIFS('Incident Log'!$A$9:$A$1008,B299)&lt;&gt;1,"Check linked Case ID",IF(OR(C299="",D299="",NOT(ISNUMBER(E299)),NOT(ISNUMBER(F299))),"Complete action details",IF(AND(ISNUMBER(G299),G299&lt;E299),"Check completed date","Ready"))))))</f>
        <v/>
      </c>
    </row>
    <row r="300" spans="1:14" ht="24.95" customHeight="1">
      <c r="A300" s="26"/>
      <c r="B300" s="26"/>
      <c r="C300" s="26"/>
      <c r="D300" s="26"/>
      <c r="E300" s="24"/>
      <c r="F300" s="24"/>
      <c r="G300" s="24"/>
      <c r="H300" s="26"/>
      <c r="I300" s="26"/>
      <c r="J300" s="26"/>
      <c r="K300" s="15" t="str">
        <f t="shared" ca="1" si="8"/>
        <v/>
      </c>
      <c r="L300" s="15" t="str">
        <f t="shared" ca="1" si="9"/>
        <v/>
      </c>
      <c r="M300" s="31" t="str">
        <f>IF(B300="","",IF(COUNTIFS('Incident Log'!$A$9:$A$1008,B300)=1,INDEX('Incident Log'!$C$9:$C$1008,MATCH(B300,'Incident Log'!$A$9:$A$1008,0)),""))</f>
        <v/>
      </c>
      <c r="N300" s="15" t="str">
        <f>IF(COUNTA(A300:J300)=0,"",IF(A300="","Missing action ID",IF(COUNTIFS($A$9:$A$1008,A300)&gt;1,"Duplicate action ID",IF(COUNTIFS('Incident Log'!$A$9:$A$1008,B300)&lt;&gt;1,"Check linked Case ID",IF(OR(C300="",D300="",NOT(ISNUMBER(E300)),NOT(ISNUMBER(F300))),"Complete action details",IF(AND(ISNUMBER(G300),G300&lt;E300),"Check completed date","Ready"))))))</f>
        <v/>
      </c>
    </row>
    <row r="301" spans="1:14" ht="24.95" customHeight="1">
      <c r="A301" s="20"/>
      <c r="B301" s="20"/>
      <c r="C301" s="20"/>
      <c r="D301" s="20"/>
      <c r="E301" s="18"/>
      <c r="F301" s="18"/>
      <c r="G301" s="18"/>
      <c r="H301" s="20"/>
      <c r="I301" s="20"/>
      <c r="J301" s="20"/>
      <c r="K301" s="15" t="str">
        <f t="shared" ca="1" si="8"/>
        <v/>
      </c>
      <c r="L301" s="15" t="str">
        <f t="shared" ca="1" si="9"/>
        <v/>
      </c>
      <c r="M301" s="31" t="str">
        <f>IF(B301="","",IF(COUNTIFS('Incident Log'!$A$9:$A$1008,B301)=1,INDEX('Incident Log'!$C$9:$C$1008,MATCH(B301,'Incident Log'!$A$9:$A$1008,0)),""))</f>
        <v/>
      </c>
      <c r="N301" s="15" t="str">
        <f>IF(COUNTA(A301:J301)=0,"",IF(A301="","Missing action ID",IF(COUNTIFS($A$9:$A$1008,A301)&gt;1,"Duplicate action ID",IF(COUNTIFS('Incident Log'!$A$9:$A$1008,B301)&lt;&gt;1,"Check linked Case ID",IF(OR(C301="",D301="",NOT(ISNUMBER(E301)),NOT(ISNUMBER(F301))),"Complete action details",IF(AND(ISNUMBER(G301),G301&lt;E301),"Check completed date","Ready"))))))</f>
        <v/>
      </c>
    </row>
    <row r="302" spans="1:14" ht="24.95" customHeight="1">
      <c r="A302" s="26"/>
      <c r="B302" s="26"/>
      <c r="C302" s="26"/>
      <c r="D302" s="26"/>
      <c r="E302" s="24"/>
      <c r="F302" s="24"/>
      <c r="G302" s="24"/>
      <c r="H302" s="26"/>
      <c r="I302" s="26"/>
      <c r="J302" s="26"/>
      <c r="K302" s="15" t="str">
        <f t="shared" ca="1" si="8"/>
        <v/>
      </c>
      <c r="L302" s="15" t="str">
        <f t="shared" ca="1" si="9"/>
        <v/>
      </c>
      <c r="M302" s="31" t="str">
        <f>IF(B302="","",IF(COUNTIFS('Incident Log'!$A$9:$A$1008,B302)=1,INDEX('Incident Log'!$C$9:$C$1008,MATCH(B302,'Incident Log'!$A$9:$A$1008,0)),""))</f>
        <v/>
      </c>
      <c r="N302" s="15" t="str">
        <f>IF(COUNTA(A302:J302)=0,"",IF(A302="","Missing action ID",IF(COUNTIFS($A$9:$A$1008,A302)&gt;1,"Duplicate action ID",IF(COUNTIFS('Incident Log'!$A$9:$A$1008,B302)&lt;&gt;1,"Check linked Case ID",IF(OR(C302="",D302="",NOT(ISNUMBER(E302)),NOT(ISNUMBER(F302))),"Complete action details",IF(AND(ISNUMBER(G302),G302&lt;E302),"Check completed date","Ready"))))))</f>
        <v/>
      </c>
    </row>
    <row r="303" spans="1:14" ht="24.95" customHeight="1">
      <c r="A303" s="20"/>
      <c r="B303" s="20"/>
      <c r="C303" s="20"/>
      <c r="D303" s="20"/>
      <c r="E303" s="18"/>
      <c r="F303" s="18"/>
      <c r="G303" s="18"/>
      <c r="H303" s="20"/>
      <c r="I303" s="20"/>
      <c r="J303" s="20"/>
      <c r="K303" s="15" t="str">
        <f t="shared" ca="1" si="8"/>
        <v/>
      </c>
      <c r="L303" s="15" t="str">
        <f t="shared" ca="1" si="9"/>
        <v/>
      </c>
      <c r="M303" s="31" t="str">
        <f>IF(B303="","",IF(COUNTIFS('Incident Log'!$A$9:$A$1008,B303)=1,INDEX('Incident Log'!$C$9:$C$1008,MATCH(B303,'Incident Log'!$A$9:$A$1008,0)),""))</f>
        <v/>
      </c>
      <c r="N303" s="15" t="str">
        <f>IF(COUNTA(A303:J303)=0,"",IF(A303="","Missing action ID",IF(COUNTIFS($A$9:$A$1008,A303)&gt;1,"Duplicate action ID",IF(COUNTIFS('Incident Log'!$A$9:$A$1008,B303)&lt;&gt;1,"Check linked Case ID",IF(OR(C303="",D303="",NOT(ISNUMBER(E303)),NOT(ISNUMBER(F303))),"Complete action details",IF(AND(ISNUMBER(G303),G303&lt;E303),"Check completed date","Ready"))))))</f>
        <v/>
      </c>
    </row>
    <row r="304" spans="1:14" ht="24.95" customHeight="1">
      <c r="A304" s="26"/>
      <c r="B304" s="26"/>
      <c r="C304" s="26"/>
      <c r="D304" s="26"/>
      <c r="E304" s="24"/>
      <c r="F304" s="24"/>
      <c r="G304" s="24"/>
      <c r="H304" s="26"/>
      <c r="I304" s="26"/>
      <c r="J304" s="26"/>
      <c r="K304" s="15" t="str">
        <f t="shared" ca="1" si="8"/>
        <v/>
      </c>
      <c r="L304" s="15" t="str">
        <f t="shared" ca="1" si="9"/>
        <v/>
      </c>
      <c r="M304" s="31" t="str">
        <f>IF(B304="","",IF(COUNTIFS('Incident Log'!$A$9:$A$1008,B304)=1,INDEX('Incident Log'!$C$9:$C$1008,MATCH(B304,'Incident Log'!$A$9:$A$1008,0)),""))</f>
        <v/>
      </c>
      <c r="N304" s="15" t="str">
        <f>IF(COUNTA(A304:J304)=0,"",IF(A304="","Missing action ID",IF(COUNTIFS($A$9:$A$1008,A304)&gt;1,"Duplicate action ID",IF(COUNTIFS('Incident Log'!$A$9:$A$1008,B304)&lt;&gt;1,"Check linked Case ID",IF(OR(C304="",D304="",NOT(ISNUMBER(E304)),NOT(ISNUMBER(F304))),"Complete action details",IF(AND(ISNUMBER(G304),G304&lt;E304),"Check completed date","Ready"))))))</f>
        <v/>
      </c>
    </row>
    <row r="305" spans="1:14" ht="24.95" customHeight="1">
      <c r="A305" s="20"/>
      <c r="B305" s="20"/>
      <c r="C305" s="20"/>
      <c r="D305" s="20"/>
      <c r="E305" s="18"/>
      <c r="F305" s="18"/>
      <c r="G305" s="18"/>
      <c r="H305" s="20"/>
      <c r="I305" s="20"/>
      <c r="J305" s="20"/>
      <c r="K305" s="15" t="str">
        <f t="shared" ca="1" si="8"/>
        <v/>
      </c>
      <c r="L305" s="15" t="str">
        <f t="shared" ca="1" si="9"/>
        <v/>
      </c>
      <c r="M305" s="31" t="str">
        <f>IF(B305="","",IF(COUNTIFS('Incident Log'!$A$9:$A$1008,B305)=1,INDEX('Incident Log'!$C$9:$C$1008,MATCH(B305,'Incident Log'!$A$9:$A$1008,0)),""))</f>
        <v/>
      </c>
      <c r="N305" s="15" t="str">
        <f>IF(COUNTA(A305:J305)=0,"",IF(A305="","Missing action ID",IF(COUNTIFS($A$9:$A$1008,A305)&gt;1,"Duplicate action ID",IF(COUNTIFS('Incident Log'!$A$9:$A$1008,B305)&lt;&gt;1,"Check linked Case ID",IF(OR(C305="",D305="",NOT(ISNUMBER(E305)),NOT(ISNUMBER(F305))),"Complete action details",IF(AND(ISNUMBER(G305),G305&lt;E305),"Check completed date","Ready"))))))</f>
        <v/>
      </c>
    </row>
    <row r="306" spans="1:14" ht="24.95" customHeight="1">
      <c r="A306" s="26"/>
      <c r="B306" s="26"/>
      <c r="C306" s="26"/>
      <c r="D306" s="26"/>
      <c r="E306" s="24"/>
      <c r="F306" s="24"/>
      <c r="G306" s="24"/>
      <c r="H306" s="26"/>
      <c r="I306" s="26"/>
      <c r="J306" s="26"/>
      <c r="K306" s="15" t="str">
        <f t="shared" ca="1" si="8"/>
        <v/>
      </c>
      <c r="L306" s="15" t="str">
        <f t="shared" ca="1" si="9"/>
        <v/>
      </c>
      <c r="M306" s="31" t="str">
        <f>IF(B306="","",IF(COUNTIFS('Incident Log'!$A$9:$A$1008,B306)=1,INDEX('Incident Log'!$C$9:$C$1008,MATCH(B306,'Incident Log'!$A$9:$A$1008,0)),""))</f>
        <v/>
      </c>
      <c r="N306" s="15" t="str">
        <f>IF(COUNTA(A306:J306)=0,"",IF(A306="","Missing action ID",IF(COUNTIFS($A$9:$A$1008,A306)&gt;1,"Duplicate action ID",IF(COUNTIFS('Incident Log'!$A$9:$A$1008,B306)&lt;&gt;1,"Check linked Case ID",IF(OR(C306="",D306="",NOT(ISNUMBER(E306)),NOT(ISNUMBER(F306))),"Complete action details",IF(AND(ISNUMBER(G306),G306&lt;E306),"Check completed date","Ready"))))))</f>
        <v/>
      </c>
    </row>
    <row r="307" spans="1:14" ht="24.95" customHeight="1">
      <c r="A307" s="20"/>
      <c r="B307" s="20"/>
      <c r="C307" s="20"/>
      <c r="D307" s="20"/>
      <c r="E307" s="18"/>
      <c r="F307" s="18"/>
      <c r="G307" s="18"/>
      <c r="H307" s="20"/>
      <c r="I307" s="20"/>
      <c r="J307" s="20"/>
      <c r="K307" s="15" t="str">
        <f t="shared" ca="1" si="8"/>
        <v/>
      </c>
      <c r="L307" s="15" t="str">
        <f t="shared" ca="1" si="9"/>
        <v/>
      </c>
      <c r="M307" s="31" t="str">
        <f>IF(B307="","",IF(COUNTIFS('Incident Log'!$A$9:$A$1008,B307)=1,INDEX('Incident Log'!$C$9:$C$1008,MATCH(B307,'Incident Log'!$A$9:$A$1008,0)),""))</f>
        <v/>
      </c>
      <c r="N307" s="15" t="str">
        <f>IF(COUNTA(A307:J307)=0,"",IF(A307="","Missing action ID",IF(COUNTIFS($A$9:$A$1008,A307)&gt;1,"Duplicate action ID",IF(COUNTIFS('Incident Log'!$A$9:$A$1008,B307)&lt;&gt;1,"Check linked Case ID",IF(OR(C307="",D307="",NOT(ISNUMBER(E307)),NOT(ISNUMBER(F307))),"Complete action details",IF(AND(ISNUMBER(G307),G307&lt;E307),"Check completed date","Ready"))))))</f>
        <v/>
      </c>
    </row>
    <row r="308" spans="1:14" ht="24.95" customHeight="1">
      <c r="A308" s="26"/>
      <c r="B308" s="26"/>
      <c r="C308" s="26"/>
      <c r="D308" s="26"/>
      <c r="E308" s="24"/>
      <c r="F308" s="24"/>
      <c r="G308" s="24"/>
      <c r="H308" s="26"/>
      <c r="I308" s="26"/>
      <c r="J308" s="26"/>
      <c r="K308" s="15" t="str">
        <f t="shared" ca="1" si="8"/>
        <v/>
      </c>
      <c r="L308" s="15" t="str">
        <f t="shared" ca="1" si="9"/>
        <v/>
      </c>
      <c r="M308" s="31" t="str">
        <f>IF(B308="","",IF(COUNTIFS('Incident Log'!$A$9:$A$1008,B308)=1,INDEX('Incident Log'!$C$9:$C$1008,MATCH(B308,'Incident Log'!$A$9:$A$1008,0)),""))</f>
        <v/>
      </c>
      <c r="N308" s="15" t="str">
        <f>IF(COUNTA(A308:J308)=0,"",IF(A308="","Missing action ID",IF(COUNTIFS($A$9:$A$1008,A308)&gt;1,"Duplicate action ID",IF(COUNTIFS('Incident Log'!$A$9:$A$1008,B308)&lt;&gt;1,"Check linked Case ID",IF(OR(C308="",D308="",NOT(ISNUMBER(E308)),NOT(ISNUMBER(F308))),"Complete action details",IF(AND(ISNUMBER(G308),G308&lt;E308),"Check completed date","Ready"))))))</f>
        <v/>
      </c>
    </row>
    <row r="309" spans="1:14" ht="24.95" customHeight="1">
      <c r="A309" s="20"/>
      <c r="B309" s="20"/>
      <c r="C309" s="20"/>
      <c r="D309" s="20"/>
      <c r="E309" s="18"/>
      <c r="F309" s="18"/>
      <c r="G309" s="18"/>
      <c r="H309" s="20"/>
      <c r="I309" s="20"/>
      <c r="J309" s="20"/>
      <c r="K309" s="15" t="str">
        <f t="shared" ca="1" si="8"/>
        <v/>
      </c>
      <c r="L309" s="15" t="str">
        <f t="shared" ca="1" si="9"/>
        <v/>
      </c>
      <c r="M309" s="31" t="str">
        <f>IF(B309="","",IF(COUNTIFS('Incident Log'!$A$9:$A$1008,B309)=1,INDEX('Incident Log'!$C$9:$C$1008,MATCH(B309,'Incident Log'!$A$9:$A$1008,0)),""))</f>
        <v/>
      </c>
      <c r="N309" s="15" t="str">
        <f>IF(COUNTA(A309:J309)=0,"",IF(A309="","Missing action ID",IF(COUNTIFS($A$9:$A$1008,A309)&gt;1,"Duplicate action ID",IF(COUNTIFS('Incident Log'!$A$9:$A$1008,B309)&lt;&gt;1,"Check linked Case ID",IF(OR(C309="",D309="",NOT(ISNUMBER(E309)),NOT(ISNUMBER(F309))),"Complete action details",IF(AND(ISNUMBER(G309),G309&lt;E309),"Check completed date","Ready"))))))</f>
        <v/>
      </c>
    </row>
    <row r="310" spans="1:14" ht="24.95" customHeight="1">
      <c r="A310" s="26"/>
      <c r="B310" s="26"/>
      <c r="C310" s="26"/>
      <c r="D310" s="26"/>
      <c r="E310" s="24"/>
      <c r="F310" s="24"/>
      <c r="G310" s="24"/>
      <c r="H310" s="26"/>
      <c r="I310" s="26"/>
      <c r="J310" s="26"/>
      <c r="K310" s="15" t="str">
        <f t="shared" ca="1" si="8"/>
        <v/>
      </c>
      <c r="L310" s="15" t="str">
        <f t="shared" ca="1" si="9"/>
        <v/>
      </c>
      <c r="M310" s="31" t="str">
        <f>IF(B310="","",IF(COUNTIFS('Incident Log'!$A$9:$A$1008,B310)=1,INDEX('Incident Log'!$C$9:$C$1008,MATCH(B310,'Incident Log'!$A$9:$A$1008,0)),""))</f>
        <v/>
      </c>
      <c r="N310" s="15" t="str">
        <f>IF(COUNTA(A310:J310)=0,"",IF(A310="","Missing action ID",IF(COUNTIFS($A$9:$A$1008,A310)&gt;1,"Duplicate action ID",IF(COUNTIFS('Incident Log'!$A$9:$A$1008,B310)&lt;&gt;1,"Check linked Case ID",IF(OR(C310="",D310="",NOT(ISNUMBER(E310)),NOT(ISNUMBER(F310))),"Complete action details",IF(AND(ISNUMBER(G310),G310&lt;E310),"Check completed date","Ready"))))))</f>
        <v/>
      </c>
    </row>
    <row r="311" spans="1:14" ht="24.95" customHeight="1">
      <c r="A311" s="20"/>
      <c r="B311" s="20"/>
      <c r="C311" s="20"/>
      <c r="D311" s="20"/>
      <c r="E311" s="18"/>
      <c r="F311" s="18"/>
      <c r="G311" s="18"/>
      <c r="H311" s="20"/>
      <c r="I311" s="20"/>
      <c r="J311" s="20"/>
      <c r="K311" s="15" t="str">
        <f t="shared" ca="1" si="8"/>
        <v/>
      </c>
      <c r="L311" s="15" t="str">
        <f t="shared" ca="1" si="9"/>
        <v/>
      </c>
      <c r="M311" s="31" t="str">
        <f>IF(B311="","",IF(COUNTIFS('Incident Log'!$A$9:$A$1008,B311)=1,INDEX('Incident Log'!$C$9:$C$1008,MATCH(B311,'Incident Log'!$A$9:$A$1008,0)),""))</f>
        <v/>
      </c>
      <c r="N311" s="15" t="str">
        <f>IF(COUNTA(A311:J311)=0,"",IF(A311="","Missing action ID",IF(COUNTIFS($A$9:$A$1008,A311)&gt;1,"Duplicate action ID",IF(COUNTIFS('Incident Log'!$A$9:$A$1008,B311)&lt;&gt;1,"Check linked Case ID",IF(OR(C311="",D311="",NOT(ISNUMBER(E311)),NOT(ISNUMBER(F311))),"Complete action details",IF(AND(ISNUMBER(G311),G311&lt;E311),"Check completed date","Ready"))))))</f>
        <v/>
      </c>
    </row>
    <row r="312" spans="1:14" ht="24.95" customHeight="1">
      <c r="A312" s="26"/>
      <c r="B312" s="26"/>
      <c r="C312" s="26"/>
      <c r="D312" s="26"/>
      <c r="E312" s="24"/>
      <c r="F312" s="24"/>
      <c r="G312" s="24"/>
      <c r="H312" s="26"/>
      <c r="I312" s="26"/>
      <c r="J312" s="26"/>
      <c r="K312" s="15" t="str">
        <f t="shared" ca="1" si="8"/>
        <v/>
      </c>
      <c r="L312" s="15" t="str">
        <f t="shared" ca="1" si="9"/>
        <v/>
      </c>
      <c r="M312" s="31" t="str">
        <f>IF(B312="","",IF(COUNTIFS('Incident Log'!$A$9:$A$1008,B312)=1,INDEX('Incident Log'!$C$9:$C$1008,MATCH(B312,'Incident Log'!$A$9:$A$1008,0)),""))</f>
        <v/>
      </c>
      <c r="N312" s="15" t="str">
        <f>IF(COUNTA(A312:J312)=0,"",IF(A312="","Missing action ID",IF(COUNTIFS($A$9:$A$1008,A312)&gt;1,"Duplicate action ID",IF(COUNTIFS('Incident Log'!$A$9:$A$1008,B312)&lt;&gt;1,"Check linked Case ID",IF(OR(C312="",D312="",NOT(ISNUMBER(E312)),NOT(ISNUMBER(F312))),"Complete action details",IF(AND(ISNUMBER(G312),G312&lt;E312),"Check completed date","Ready"))))))</f>
        <v/>
      </c>
    </row>
    <row r="313" spans="1:14" ht="24.95" customHeight="1">
      <c r="A313" s="20"/>
      <c r="B313" s="20"/>
      <c r="C313" s="20"/>
      <c r="D313" s="20"/>
      <c r="E313" s="18"/>
      <c r="F313" s="18"/>
      <c r="G313" s="18"/>
      <c r="H313" s="20"/>
      <c r="I313" s="20"/>
      <c r="J313" s="20"/>
      <c r="K313" s="15" t="str">
        <f t="shared" ca="1" si="8"/>
        <v/>
      </c>
      <c r="L313" s="15" t="str">
        <f t="shared" ca="1" si="9"/>
        <v/>
      </c>
      <c r="M313" s="31" t="str">
        <f>IF(B313="","",IF(COUNTIFS('Incident Log'!$A$9:$A$1008,B313)=1,INDEX('Incident Log'!$C$9:$C$1008,MATCH(B313,'Incident Log'!$A$9:$A$1008,0)),""))</f>
        <v/>
      </c>
      <c r="N313" s="15" t="str">
        <f>IF(COUNTA(A313:J313)=0,"",IF(A313="","Missing action ID",IF(COUNTIFS($A$9:$A$1008,A313)&gt;1,"Duplicate action ID",IF(COUNTIFS('Incident Log'!$A$9:$A$1008,B313)&lt;&gt;1,"Check linked Case ID",IF(OR(C313="",D313="",NOT(ISNUMBER(E313)),NOT(ISNUMBER(F313))),"Complete action details",IF(AND(ISNUMBER(G313),G313&lt;E313),"Check completed date","Ready"))))))</f>
        <v/>
      </c>
    </row>
    <row r="314" spans="1:14" ht="24.95" customHeight="1">
      <c r="A314" s="26"/>
      <c r="B314" s="26"/>
      <c r="C314" s="26"/>
      <c r="D314" s="26"/>
      <c r="E314" s="24"/>
      <c r="F314" s="24"/>
      <c r="G314" s="24"/>
      <c r="H314" s="26"/>
      <c r="I314" s="26"/>
      <c r="J314" s="26"/>
      <c r="K314" s="15" t="str">
        <f t="shared" ca="1" si="8"/>
        <v/>
      </c>
      <c r="L314" s="15" t="str">
        <f t="shared" ca="1" si="9"/>
        <v/>
      </c>
      <c r="M314" s="31" t="str">
        <f>IF(B314="","",IF(COUNTIFS('Incident Log'!$A$9:$A$1008,B314)=1,INDEX('Incident Log'!$C$9:$C$1008,MATCH(B314,'Incident Log'!$A$9:$A$1008,0)),""))</f>
        <v/>
      </c>
      <c r="N314" s="15" t="str">
        <f>IF(COUNTA(A314:J314)=0,"",IF(A314="","Missing action ID",IF(COUNTIFS($A$9:$A$1008,A314)&gt;1,"Duplicate action ID",IF(COUNTIFS('Incident Log'!$A$9:$A$1008,B314)&lt;&gt;1,"Check linked Case ID",IF(OR(C314="",D314="",NOT(ISNUMBER(E314)),NOT(ISNUMBER(F314))),"Complete action details",IF(AND(ISNUMBER(G314),G314&lt;E314),"Check completed date","Ready"))))))</f>
        <v/>
      </c>
    </row>
    <row r="315" spans="1:14" ht="24.95" customHeight="1">
      <c r="A315" s="20"/>
      <c r="B315" s="20"/>
      <c r="C315" s="20"/>
      <c r="D315" s="20"/>
      <c r="E315" s="18"/>
      <c r="F315" s="18"/>
      <c r="G315" s="18"/>
      <c r="H315" s="20"/>
      <c r="I315" s="20"/>
      <c r="J315" s="20"/>
      <c r="K315" s="15" t="str">
        <f t="shared" ca="1" si="8"/>
        <v/>
      </c>
      <c r="L315" s="15" t="str">
        <f t="shared" ca="1" si="9"/>
        <v/>
      </c>
      <c r="M315" s="31" t="str">
        <f>IF(B315="","",IF(COUNTIFS('Incident Log'!$A$9:$A$1008,B315)=1,INDEX('Incident Log'!$C$9:$C$1008,MATCH(B315,'Incident Log'!$A$9:$A$1008,0)),""))</f>
        <v/>
      </c>
      <c r="N315" s="15" t="str">
        <f>IF(COUNTA(A315:J315)=0,"",IF(A315="","Missing action ID",IF(COUNTIFS($A$9:$A$1008,A315)&gt;1,"Duplicate action ID",IF(COUNTIFS('Incident Log'!$A$9:$A$1008,B315)&lt;&gt;1,"Check linked Case ID",IF(OR(C315="",D315="",NOT(ISNUMBER(E315)),NOT(ISNUMBER(F315))),"Complete action details",IF(AND(ISNUMBER(G315),G315&lt;E315),"Check completed date","Ready"))))))</f>
        <v/>
      </c>
    </row>
    <row r="316" spans="1:14" ht="24.95" customHeight="1">
      <c r="A316" s="26"/>
      <c r="B316" s="26"/>
      <c r="C316" s="26"/>
      <c r="D316" s="26"/>
      <c r="E316" s="24"/>
      <c r="F316" s="24"/>
      <c r="G316" s="24"/>
      <c r="H316" s="26"/>
      <c r="I316" s="26"/>
      <c r="J316" s="26"/>
      <c r="K316" s="15" t="str">
        <f t="shared" ca="1" si="8"/>
        <v/>
      </c>
      <c r="L316" s="15" t="str">
        <f t="shared" ca="1" si="9"/>
        <v/>
      </c>
      <c r="M316" s="31" t="str">
        <f>IF(B316="","",IF(COUNTIFS('Incident Log'!$A$9:$A$1008,B316)=1,INDEX('Incident Log'!$C$9:$C$1008,MATCH(B316,'Incident Log'!$A$9:$A$1008,0)),""))</f>
        <v/>
      </c>
      <c r="N316" s="15" t="str">
        <f>IF(COUNTA(A316:J316)=0,"",IF(A316="","Missing action ID",IF(COUNTIFS($A$9:$A$1008,A316)&gt;1,"Duplicate action ID",IF(COUNTIFS('Incident Log'!$A$9:$A$1008,B316)&lt;&gt;1,"Check linked Case ID",IF(OR(C316="",D316="",NOT(ISNUMBER(E316)),NOT(ISNUMBER(F316))),"Complete action details",IF(AND(ISNUMBER(G316),G316&lt;E316),"Check completed date","Ready"))))))</f>
        <v/>
      </c>
    </row>
    <row r="317" spans="1:14" ht="24.95" customHeight="1">
      <c r="A317" s="20"/>
      <c r="B317" s="20"/>
      <c r="C317" s="20"/>
      <c r="D317" s="20"/>
      <c r="E317" s="18"/>
      <c r="F317" s="18"/>
      <c r="G317" s="18"/>
      <c r="H317" s="20"/>
      <c r="I317" s="20"/>
      <c r="J317" s="20"/>
      <c r="K317" s="15" t="str">
        <f t="shared" ca="1" si="8"/>
        <v/>
      </c>
      <c r="L317" s="15" t="str">
        <f t="shared" ca="1" si="9"/>
        <v/>
      </c>
      <c r="M317" s="31" t="str">
        <f>IF(B317="","",IF(COUNTIFS('Incident Log'!$A$9:$A$1008,B317)=1,INDEX('Incident Log'!$C$9:$C$1008,MATCH(B317,'Incident Log'!$A$9:$A$1008,0)),""))</f>
        <v/>
      </c>
      <c r="N317" s="15" t="str">
        <f>IF(COUNTA(A317:J317)=0,"",IF(A317="","Missing action ID",IF(COUNTIFS($A$9:$A$1008,A317)&gt;1,"Duplicate action ID",IF(COUNTIFS('Incident Log'!$A$9:$A$1008,B317)&lt;&gt;1,"Check linked Case ID",IF(OR(C317="",D317="",NOT(ISNUMBER(E317)),NOT(ISNUMBER(F317))),"Complete action details",IF(AND(ISNUMBER(G317),G317&lt;E317),"Check completed date","Ready"))))))</f>
        <v/>
      </c>
    </row>
    <row r="318" spans="1:14" ht="24.95" customHeight="1">
      <c r="A318" s="26"/>
      <c r="B318" s="26"/>
      <c r="C318" s="26"/>
      <c r="D318" s="26"/>
      <c r="E318" s="24"/>
      <c r="F318" s="24"/>
      <c r="G318" s="24"/>
      <c r="H318" s="26"/>
      <c r="I318" s="26"/>
      <c r="J318" s="26"/>
      <c r="K318" s="15" t="str">
        <f t="shared" ca="1" si="8"/>
        <v/>
      </c>
      <c r="L318" s="15" t="str">
        <f t="shared" ca="1" si="9"/>
        <v/>
      </c>
      <c r="M318" s="31" t="str">
        <f>IF(B318="","",IF(COUNTIFS('Incident Log'!$A$9:$A$1008,B318)=1,INDEX('Incident Log'!$C$9:$C$1008,MATCH(B318,'Incident Log'!$A$9:$A$1008,0)),""))</f>
        <v/>
      </c>
      <c r="N318" s="15" t="str">
        <f>IF(COUNTA(A318:J318)=0,"",IF(A318="","Missing action ID",IF(COUNTIFS($A$9:$A$1008,A318)&gt;1,"Duplicate action ID",IF(COUNTIFS('Incident Log'!$A$9:$A$1008,B318)&lt;&gt;1,"Check linked Case ID",IF(OR(C318="",D318="",NOT(ISNUMBER(E318)),NOT(ISNUMBER(F318))),"Complete action details",IF(AND(ISNUMBER(G318),G318&lt;E318),"Check completed date","Ready"))))))</f>
        <v/>
      </c>
    </row>
    <row r="319" spans="1:14" ht="24.95" customHeight="1">
      <c r="A319" s="20"/>
      <c r="B319" s="20"/>
      <c r="C319" s="20"/>
      <c r="D319" s="20"/>
      <c r="E319" s="18"/>
      <c r="F319" s="18"/>
      <c r="G319" s="18"/>
      <c r="H319" s="20"/>
      <c r="I319" s="20"/>
      <c r="J319" s="20"/>
      <c r="K319" s="15" t="str">
        <f t="shared" ca="1" si="8"/>
        <v/>
      </c>
      <c r="L319" s="15" t="str">
        <f t="shared" ca="1" si="9"/>
        <v/>
      </c>
      <c r="M319" s="31" t="str">
        <f>IF(B319="","",IF(COUNTIFS('Incident Log'!$A$9:$A$1008,B319)=1,INDEX('Incident Log'!$C$9:$C$1008,MATCH(B319,'Incident Log'!$A$9:$A$1008,0)),""))</f>
        <v/>
      </c>
      <c r="N319" s="15" t="str">
        <f>IF(COUNTA(A319:J319)=0,"",IF(A319="","Missing action ID",IF(COUNTIFS($A$9:$A$1008,A319)&gt;1,"Duplicate action ID",IF(COUNTIFS('Incident Log'!$A$9:$A$1008,B319)&lt;&gt;1,"Check linked Case ID",IF(OR(C319="",D319="",NOT(ISNUMBER(E319)),NOT(ISNUMBER(F319))),"Complete action details",IF(AND(ISNUMBER(G319),G319&lt;E319),"Check completed date","Ready"))))))</f>
        <v/>
      </c>
    </row>
    <row r="320" spans="1:14" ht="24.95" customHeight="1">
      <c r="A320" s="26"/>
      <c r="B320" s="26"/>
      <c r="C320" s="26"/>
      <c r="D320" s="26"/>
      <c r="E320" s="24"/>
      <c r="F320" s="24"/>
      <c r="G320" s="24"/>
      <c r="H320" s="26"/>
      <c r="I320" s="26"/>
      <c r="J320" s="26"/>
      <c r="K320" s="15" t="str">
        <f t="shared" ca="1" si="8"/>
        <v/>
      </c>
      <c r="L320" s="15" t="str">
        <f t="shared" ca="1" si="9"/>
        <v/>
      </c>
      <c r="M320" s="31" t="str">
        <f>IF(B320="","",IF(COUNTIFS('Incident Log'!$A$9:$A$1008,B320)=1,INDEX('Incident Log'!$C$9:$C$1008,MATCH(B320,'Incident Log'!$A$9:$A$1008,0)),""))</f>
        <v/>
      </c>
      <c r="N320" s="15" t="str">
        <f>IF(COUNTA(A320:J320)=0,"",IF(A320="","Missing action ID",IF(COUNTIFS($A$9:$A$1008,A320)&gt;1,"Duplicate action ID",IF(COUNTIFS('Incident Log'!$A$9:$A$1008,B320)&lt;&gt;1,"Check linked Case ID",IF(OR(C320="",D320="",NOT(ISNUMBER(E320)),NOT(ISNUMBER(F320))),"Complete action details",IF(AND(ISNUMBER(G320),G320&lt;E320),"Check completed date","Ready"))))))</f>
        <v/>
      </c>
    </row>
    <row r="321" spans="1:14" ht="24.95" customHeight="1">
      <c r="A321" s="20"/>
      <c r="B321" s="20"/>
      <c r="C321" s="20"/>
      <c r="D321" s="20"/>
      <c r="E321" s="18"/>
      <c r="F321" s="18"/>
      <c r="G321" s="18"/>
      <c r="H321" s="20"/>
      <c r="I321" s="20"/>
      <c r="J321" s="20"/>
      <c r="K321" s="15" t="str">
        <f t="shared" ca="1" si="8"/>
        <v/>
      </c>
      <c r="L321" s="15" t="str">
        <f t="shared" ca="1" si="9"/>
        <v/>
      </c>
      <c r="M321" s="31" t="str">
        <f>IF(B321="","",IF(COUNTIFS('Incident Log'!$A$9:$A$1008,B321)=1,INDEX('Incident Log'!$C$9:$C$1008,MATCH(B321,'Incident Log'!$A$9:$A$1008,0)),""))</f>
        <v/>
      </c>
      <c r="N321" s="15" t="str">
        <f>IF(COUNTA(A321:J321)=0,"",IF(A321="","Missing action ID",IF(COUNTIFS($A$9:$A$1008,A321)&gt;1,"Duplicate action ID",IF(COUNTIFS('Incident Log'!$A$9:$A$1008,B321)&lt;&gt;1,"Check linked Case ID",IF(OR(C321="",D321="",NOT(ISNUMBER(E321)),NOT(ISNUMBER(F321))),"Complete action details",IF(AND(ISNUMBER(G321),G321&lt;E321),"Check completed date","Ready"))))))</f>
        <v/>
      </c>
    </row>
    <row r="322" spans="1:14" ht="24.95" customHeight="1">
      <c r="A322" s="26"/>
      <c r="B322" s="26"/>
      <c r="C322" s="26"/>
      <c r="D322" s="26"/>
      <c r="E322" s="24"/>
      <c r="F322" s="24"/>
      <c r="G322" s="24"/>
      <c r="H322" s="26"/>
      <c r="I322" s="26"/>
      <c r="J322" s="26"/>
      <c r="K322" s="15" t="str">
        <f t="shared" ca="1" si="8"/>
        <v/>
      </c>
      <c r="L322" s="15" t="str">
        <f t="shared" ca="1" si="9"/>
        <v/>
      </c>
      <c r="M322" s="31" t="str">
        <f>IF(B322="","",IF(COUNTIFS('Incident Log'!$A$9:$A$1008,B322)=1,INDEX('Incident Log'!$C$9:$C$1008,MATCH(B322,'Incident Log'!$A$9:$A$1008,0)),""))</f>
        <v/>
      </c>
      <c r="N322" s="15" t="str">
        <f>IF(COUNTA(A322:J322)=0,"",IF(A322="","Missing action ID",IF(COUNTIFS($A$9:$A$1008,A322)&gt;1,"Duplicate action ID",IF(COUNTIFS('Incident Log'!$A$9:$A$1008,B322)&lt;&gt;1,"Check linked Case ID",IF(OR(C322="",D322="",NOT(ISNUMBER(E322)),NOT(ISNUMBER(F322))),"Complete action details",IF(AND(ISNUMBER(G322),G322&lt;E322),"Check completed date","Ready"))))))</f>
        <v/>
      </c>
    </row>
    <row r="323" spans="1:14" ht="24.95" customHeight="1">
      <c r="A323" s="20"/>
      <c r="B323" s="20"/>
      <c r="C323" s="20"/>
      <c r="D323" s="20"/>
      <c r="E323" s="18"/>
      <c r="F323" s="18"/>
      <c r="G323" s="18"/>
      <c r="H323" s="20"/>
      <c r="I323" s="20"/>
      <c r="J323" s="20"/>
      <c r="K323" s="15" t="str">
        <f t="shared" ca="1" si="8"/>
        <v/>
      </c>
      <c r="L323" s="15" t="str">
        <f t="shared" ca="1" si="9"/>
        <v/>
      </c>
      <c r="M323" s="31" t="str">
        <f>IF(B323="","",IF(COUNTIFS('Incident Log'!$A$9:$A$1008,B323)=1,INDEX('Incident Log'!$C$9:$C$1008,MATCH(B323,'Incident Log'!$A$9:$A$1008,0)),""))</f>
        <v/>
      </c>
      <c r="N323" s="15" t="str">
        <f>IF(COUNTA(A323:J323)=0,"",IF(A323="","Missing action ID",IF(COUNTIFS($A$9:$A$1008,A323)&gt;1,"Duplicate action ID",IF(COUNTIFS('Incident Log'!$A$9:$A$1008,B323)&lt;&gt;1,"Check linked Case ID",IF(OR(C323="",D323="",NOT(ISNUMBER(E323)),NOT(ISNUMBER(F323))),"Complete action details",IF(AND(ISNUMBER(G323),G323&lt;E323),"Check completed date","Ready"))))))</f>
        <v/>
      </c>
    </row>
    <row r="324" spans="1:14" ht="24.95" customHeight="1">
      <c r="A324" s="26"/>
      <c r="B324" s="26"/>
      <c r="C324" s="26"/>
      <c r="D324" s="26"/>
      <c r="E324" s="24"/>
      <c r="F324" s="24"/>
      <c r="G324" s="24"/>
      <c r="H324" s="26"/>
      <c r="I324" s="26"/>
      <c r="J324" s="26"/>
      <c r="K324" s="15" t="str">
        <f t="shared" ca="1" si="8"/>
        <v/>
      </c>
      <c r="L324" s="15" t="str">
        <f t="shared" ca="1" si="9"/>
        <v/>
      </c>
      <c r="M324" s="31" t="str">
        <f>IF(B324="","",IF(COUNTIFS('Incident Log'!$A$9:$A$1008,B324)=1,INDEX('Incident Log'!$C$9:$C$1008,MATCH(B324,'Incident Log'!$A$9:$A$1008,0)),""))</f>
        <v/>
      </c>
      <c r="N324" s="15" t="str">
        <f>IF(COUNTA(A324:J324)=0,"",IF(A324="","Missing action ID",IF(COUNTIFS($A$9:$A$1008,A324)&gt;1,"Duplicate action ID",IF(COUNTIFS('Incident Log'!$A$9:$A$1008,B324)&lt;&gt;1,"Check linked Case ID",IF(OR(C324="",D324="",NOT(ISNUMBER(E324)),NOT(ISNUMBER(F324))),"Complete action details",IF(AND(ISNUMBER(G324),G324&lt;E324),"Check completed date","Ready"))))))</f>
        <v/>
      </c>
    </row>
    <row r="325" spans="1:14" ht="24.95" customHeight="1">
      <c r="A325" s="20"/>
      <c r="B325" s="20"/>
      <c r="C325" s="20"/>
      <c r="D325" s="20"/>
      <c r="E325" s="18"/>
      <c r="F325" s="18"/>
      <c r="G325" s="18"/>
      <c r="H325" s="20"/>
      <c r="I325" s="20"/>
      <c r="J325" s="20"/>
      <c r="K325" s="15" t="str">
        <f t="shared" ca="1" si="8"/>
        <v/>
      </c>
      <c r="L325" s="15" t="str">
        <f t="shared" ca="1" si="9"/>
        <v/>
      </c>
      <c r="M325" s="31" t="str">
        <f>IF(B325="","",IF(COUNTIFS('Incident Log'!$A$9:$A$1008,B325)=1,INDEX('Incident Log'!$C$9:$C$1008,MATCH(B325,'Incident Log'!$A$9:$A$1008,0)),""))</f>
        <v/>
      </c>
      <c r="N325" s="15" t="str">
        <f>IF(COUNTA(A325:J325)=0,"",IF(A325="","Missing action ID",IF(COUNTIFS($A$9:$A$1008,A325)&gt;1,"Duplicate action ID",IF(COUNTIFS('Incident Log'!$A$9:$A$1008,B325)&lt;&gt;1,"Check linked Case ID",IF(OR(C325="",D325="",NOT(ISNUMBER(E325)),NOT(ISNUMBER(F325))),"Complete action details",IF(AND(ISNUMBER(G325),G325&lt;E325),"Check completed date","Ready"))))))</f>
        <v/>
      </c>
    </row>
    <row r="326" spans="1:14" ht="24.95" customHeight="1">
      <c r="A326" s="26"/>
      <c r="B326" s="26"/>
      <c r="C326" s="26"/>
      <c r="D326" s="26"/>
      <c r="E326" s="24"/>
      <c r="F326" s="24"/>
      <c r="G326" s="24"/>
      <c r="H326" s="26"/>
      <c r="I326" s="26"/>
      <c r="J326" s="26"/>
      <c r="K326" s="15" t="str">
        <f t="shared" ca="1" si="8"/>
        <v/>
      </c>
      <c r="L326" s="15" t="str">
        <f t="shared" ca="1" si="9"/>
        <v/>
      </c>
      <c r="M326" s="31" t="str">
        <f>IF(B326="","",IF(COUNTIFS('Incident Log'!$A$9:$A$1008,B326)=1,INDEX('Incident Log'!$C$9:$C$1008,MATCH(B326,'Incident Log'!$A$9:$A$1008,0)),""))</f>
        <v/>
      </c>
      <c r="N326" s="15" t="str">
        <f>IF(COUNTA(A326:J326)=0,"",IF(A326="","Missing action ID",IF(COUNTIFS($A$9:$A$1008,A326)&gt;1,"Duplicate action ID",IF(COUNTIFS('Incident Log'!$A$9:$A$1008,B326)&lt;&gt;1,"Check linked Case ID",IF(OR(C326="",D326="",NOT(ISNUMBER(E326)),NOT(ISNUMBER(F326))),"Complete action details",IF(AND(ISNUMBER(G326),G326&lt;E326),"Check completed date","Ready"))))))</f>
        <v/>
      </c>
    </row>
    <row r="327" spans="1:14" ht="24.95" customHeight="1">
      <c r="A327" s="20"/>
      <c r="B327" s="20"/>
      <c r="C327" s="20"/>
      <c r="D327" s="20"/>
      <c r="E327" s="18"/>
      <c r="F327" s="18"/>
      <c r="G327" s="18"/>
      <c r="H327" s="20"/>
      <c r="I327" s="20"/>
      <c r="J327" s="20"/>
      <c r="K327" s="15" t="str">
        <f t="shared" ca="1" si="8"/>
        <v/>
      </c>
      <c r="L327" s="15" t="str">
        <f t="shared" ca="1" si="9"/>
        <v/>
      </c>
      <c r="M327" s="31" t="str">
        <f>IF(B327="","",IF(COUNTIFS('Incident Log'!$A$9:$A$1008,B327)=1,INDEX('Incident Log'!$C$9:$C$1008,MATCH(B327,'Incident Log'!$A$9:$A$1008,0)),""))</f>
        <v/>
      </c>
      <c r="N327" s="15" t="str">
        <f>IF(COUNTA(A327:J327)=0,"",IF(A327="","Missing action ID",IF(COUNTIFS($A$9:$A$1008,A327)&gt;1,"Duplicate action ID",IF(COUNTIFS('Incident Log'!$A$9:$A$1008,B327)&lt;&gt;1,"Check linked Case ID",IF(OR(C327="",D327="",NOT(ISNUMBER(E327)),NOT(ISNUMBER(F327))),"Complete action details",IF(AND(ISNUMBER(G327),G327&lt;E327),"Check completed date","Ready"))))))</f>
        <v/>
      </c>
    </row>
    <row r="328" spans="1:14" ht="24.95" customHeight="1">
      <c r="A328" s="26"/>
      <c r="B328" s="26"/>
      <c r="C328" s="26"/>
      <c r="D328" s="26"/>
      <c r="E328" s="24"/>
      <c r="F328" s="24"/>
      <c r="G328" s="24"/>
      <c r="H328" s="26"/>
      <c r="I328" s="26"/>
      <c r="J328" s="26"/>
      <c r="K328" s="15" t="str">
        <f t="shared" ca="1" si="8"/>
        <v/>
      </c>
      <c r="L328" s="15" t="str">
        <f t="shared" ca="1" si="9"/>
        <v/>
      </c>
      <c r="M328" s="31" t="str">
        <f>IF(B328="","",IF(COUNTIFS('Incident Log'!$A$9:$A$1008,B328)=1,INDEX('Incident Log'!$C$9:$C$1008,MATCH(B328,'Incident Log'!$A$9:$A$1008,0)),""))</f>
        <v/>
      </c>
      <c r="N328" s="15" t="str">
        <f>IF(COUNTA(A328:J328)=0,"",IF(A328="","Missing action ID",IF(COUNTIFS($A$9:$A$1008,A328)&gt;1,"Duplicate action ID",IF(COUNTIFS('Incident Log'!$A$9:$A$1008,B328)&lt;&gt;1,"Check linked Case ID",IF(OR(C328="",D328="",NOT(ISNUMBER(E328)),NOT(ISNUMBER(F328))),"Complete action details",IF(AND(ISNUMBER(G328),G328&lt;E328),"Check completed date","Ready"))))))</f>
        <v/>
      </c>
    </row>
    <row r="329" spans="1:14" ht="24.95" customHeight="1">
      <c r="A329" s="20"/>
      <c r="B329" s="20"/>
      <c r="C329" s="20"/>
      <c r="D329" s="20"/>
      <c r="E329" s="18"/>
      <c r="F329" s="18"/>
      <c r="G329" s="18"/>
      <c r="H329" s="20"/>
      <c r="I329" s="20"/>
      <c r="J329" s="20"/>
      <c r="K329" s="15" t="str">
        <f t="shared" ref="K329:K392" ca="1" si="10">IF(COUNTA(A329:J329)=0,"",IF(AND(ISNUMBER(G329),H329="Yes"),"Closed",IF(ISNUMBER(G329),"Verify effectiveness",IF(NOT(ISNUMBER(F329)),"Set due date",IF(F329&lt;TODAY(),"Overdue",IF(F329&lt;=TODAY()+7,"Due soon","Open"))))))</f>
        <v/>
      </c>
      <c r="L329" s="15" t="str">
        <f t="shared" ref="L329:L392" ca="1" si="11">IF(OR(K329="",K329="Closed",NOT(ISNUMBER(F329))),"",MAX(0,TODAY()-F329))</f>
        <v/>
      </c>
      <c r="M329" s="31" t="str">
        <f>IF(B329="","",IF(COUNTIFS('Incident Log'!$A$9:$A$1008,B329)=1,INDEX('Incident Log'!$C$9:$C$1008,MATCH(B329,'Incident Log'!$A$9:$A$1008,0)),""))</f>
        <v/>
      </c>
      <c r="N329" s="15" t="str">
        <f>IF(COUNTA(A329:J329)=0,"",IF(A329="","Missing action ID",IF(COUNTIFS($A$9:$A$1008,A329)&gt;1,"Duplicate action ID",IF(COUNTIFS('Incident Log'!$A$9:$A$1008,B329)&lt;&gt;1,"Check linked Case ID",IF(OR(C329="",D329="",NOT(ISNUMBER(E329)),NOT(ISNUMBER(F329))),"Complete action details",IF(AND(ISNUMBER(G329),G329&lt;E329),"Check completed date","Ready"))))))</f>
        <v/>
      </c>
    </row>
    <row r="330" spans="1:14" ht="24.95" customHeight="1">
      <c r="A330" s="26"/>
      <c r="B330" s="26"/>
      <c r="C330" s="26"/>
      <c r="D330" s="26"/>
      <c r="E330" s="24"/>
      <c r="F330" s="24"/>
      <c r="G330" s="24"/>
      <c r="H330" s="26"/>
      <c r="I330" s="26"/>
      <c r="J330" s="26"/>
      <c r="K330" s="15" t="str">
        <f t="shared" ca="1" si="10"/>
        <v/>
      </c>
      <c r="L330" s="15" t="str">
        <f t="shared" ca="1" si="11"/>
        <v/>
      </c>
      <c r="M330" s="31" t="str">
        <f>IF(B330="","",IF(COUNTIFS('Incident Log'!$A$9:$A$1008,B330)=1,INDEX('Incident Log'!$C$9:$C$1008,MATCH(B330,'Incident Log'!$A$9:$A$1008,0)),""))</f>
        <v/>
      </c>
      <c r="N330" s="15" t="str">
        <f>IF(COUNTA(A330:J330)=0,"",IF(A330="","Missing action ID",IF(COUNTIFS($A$9:$A$1008,A330)&gt;1,"Duplicate action ID",IF(COUNTIFS('Incident Log'!$A$9:$A$1008,B330)&lt;&gt;1,"Check linked Case ID",IF(OR(C330="",D330="",NOT(ISNUMBER(E330)),NOT(ISNUMBER(F330))),"Complete action details",IF(AND(ISNUMBER(G330),G330&lt;E330),"Check completed date","Ready"))))))</f>
        <v/>
      </c>
    </row>
    <row r="331" spans="1:14" ht="24.95" customHeight="1">
      <c r="A331" s="20"/>
      <c r="B331" s="20"/>
      <c r="C331" s="20"/>
      <c r="D331" s="20"/>
      <c r="E331" s="18"/>
      <c r="F331" s="18"/>
      <c r="G331" s="18"/>
      <c r="H331" s="20"/>
      <c r="I331" s="20"/>
      <c r="J331" s="20"/>
      <c r="K331" s="15" t="str">
        <f t="shared" ca="1" si="10"/>
        <v/>
      </c>
      <c r="L331" s="15" t="str">
        <f t="shared" ca="1" si="11"/>
        <v/>
      </c>
      <c r="M331" s="31" t="str">
        <f>IF(B331="","",IF(COUNTIFS('Incident Log'!$A$9:$A$1008,B331)=1,INDEX('Incident Log'!$C$9:$C$1008,MATCH(B331,'Incident Log'!$A$9:$A$1008,0)),""))</f>
        <v/>
      </c>
      <c r="N331" s="15" t="str">
        <f>IF(COUNTA(A331:J331)=0,"",IF(A331="","Missing action ID",IF(COUNTIFS($A$9:$A$1008,A331)&gt;1,"Duplicate action ID",IF(COUNTIFS('Incident Log'!$A$9:$A$1008,B331)&lt;&gt;1,"Check linked Case ID",IF(OR(C331="",D331="",NOT(ISNUMBER(E331)),NOT(ISNUMBER(F331))),"Complete action details",IF(AND(ISNUMBER(G331),G331&lt;E331),"Check completed date","Ready"))))))</f>
        <v/>
      </c>
    </row>
    <row r="332" spans="1:14" ht="24.95" customHeight="1">
      <c r="A332" s="26"/>
      <c r="B332" s="26"/>
      <c r="C332" s="26"/>
      <c r="D332" s="26"/>
      <c r="E332" s="24"/>
      <c r="F332" s="24"/>
      <c r="G332" s="24"/>
      <c r="H332" s="26"/>
      <c r="I332" s="26"/>
      <c r="J332" s="26"/>
      <c r="K332" s="15" t="str">
        <f t="shared" ca="1" si="10"/>
        <v/>
      </c>
      <c r="L332" s="15" t="str">
        <f t="shared" ca="1" si="11"/>
        <v/>
      </c>
      <c r="M332" s="31" t="str">
        <f>IF(B332="","",IF(COUNTIFS('Incident Log'!$A$9:$A$1008,B332)=1,INDEX('Incident Log'!$C$9:$C$1008,MATCH(B332,'Incident Log'!$A$9:$A$1008,0)),""))</f>
        <v/>
      </c>
      <c r="N332" s="15" t="str">
        <f>IF(COUNTA(A332:J332)=0,"",IF(A332="","Missing action ID",IF(COUNTIFS($A$9:$A$1008,A332)&gt;1,"Duplicate action ID",IF(COUNTIFS('Incident Log'!$A$9:$A$1008,B332)&lt;&gt;1,"Check linked Case ID",IF(OR(C332="",D332="",NOT(ISNUMBER(E332)),NOT(ISNUMBER(F332))),"Complete action details",IF(AND(ISNUMBER(G332),G332&lt;E332),"Check completed date","Ready"))))))</f>
        <v/>
      </c>
    </row>
    <row r="333" spans="1:14" ht="24.95" customHeight="1">
      <c r="A333" s="20"/>
      <c r="B333" s="20"/>
      <c r="C333" s="20"/>
      <c r="D333" s="20"/>
      <c r="E333" s="18"/>
      <c r="F333" s="18"/>
      <c r="G333" s="18"/>
      <c r="H333" s="20"/>
      <c r="I333" s="20"/>
      <c r="J333" s="20"/>
      <c r="K333" s="15" t="str">
        <f t="shared" ca="1" si="10"/>
        <v/>
      </c>
      <c r="L333" s="15" t="str">
        <f t="shared" ca="1" si="11"/>
        <v/>
      </c>
      <c r="M333" s="31" t="str">
        <f>IF(B333="","",IF(COUNTIFS('Incident Log'!$A$9:$A$1008,B333)=1,INDEX('Incident Log'!$C$9:$C$1008,MATCH(B333,'Incident Log'!$A$9:$A$1008,0)),""))</f>
        <v/>
      </c>
      <c r="N333" s="15" t="str">
        <f>IF(COUNTA(A333:J333)=0,"",IF(A333="","Missing action ID",IF(COUNTIFS($A$9:$A$1008,A333)&gt;1,"Duplicate action ID",IF(COUNTIFS('Incident Log'!$A$9:$A$1008,B333)&lt;&gt;1,"Check linked Case ID",IF(OR(C333="",D333="",NOT(ISNUMBER(E333)),NOT(ISNUMBER(F333))),"Complete action details",IF(AND(ISNUMBER(G333),G333&lt;E333),"Check completed date","Ready"))))))</f>
        <v/>
      </c>
    </row>
    <row r="334" spans="1:14" ht="24.95" customHeight="1">
      <c r="A334" s="26"/>
      <c r="B334" s="26"/>
      <c r="C334" s="26"/>
      <c r="D334" s="26"/>
      <c r="E334" s="24"/>
      <c r="F334" s="24"/>
      <c r="G334" s="24"/>
      <c r="H334" s="26"/>
      <c r="I334" s="26"/>
      <c r="J334" s="26"/>
      <c r="K334" s="15" t="str">
        <f t="shared" ca="1" si="10"/>
        <v/>
      </c>
      <c r="L334" s="15" t="str">
        <f t="shared" ca="1" si="11"/>
        <v/>
      </c>
      <c r="M334" s="31" t="str">
        <f>IF(B334="","",IF(COUNTIFS('Incident Log'!$A$9:$A$1008,B334)=1,INDEX('Incident Log'!$C$9:$C$1008,MATCH(B334,'Incident Log'!$A$9:$A$1008,0)),""))</f>
        <v/>
      </c>
      <c r="N334" s="15" t="str">
        <f>IF(COUNTA(A334:J334)=0,"",IF(A334="","Missing action ID",IF(COUNTIFS($A$9:$A$1008,A334)&gt;1,"Duplicate action ID",IF(COUNTIFS('Incident Log'!$A$9:$A$1008,B334)&lt;&gt;1,"Check linked Case ID",IF(OR(C334="",D334="",NOT(ISNUMBER(E334)),NOT(ISNUMBER(F334))),"Complete action details",IF(AND(ISNUMBER(G334),G334&lt;E334),"Check completed date","Ready"))))))</f>
        <v/>
      </c>
    </row>
    <row r="335" spans="1:14" ht="24.95" customHeight="1">
      <c r="A335" s="20"/>
      <c r="B335" s="20"/>
      <c r="C335" s="20"/>
      <c r="D335" s="20"/>
      <c r="E335" s="18"/>
      <c r="F335" s="18"/>
      <c r="G335" s="18"/>
      <c r="H335" s="20"/>
      <c r="I335" s="20"/>
      <c r="J335" s="20"/>
      <c r="K335" s="15" t="str">
        <f t="shared" ca="1" si="10"/>
        <v/>
      </c>
      <c r="L335" s="15" t="str">
        <f t="shared" ca="1" si="11"/>
        <v/>
      </c>
      <c r="M335" s="31" t="str">
        <f>IF(B335="","",IF(COUNTIFS('Incident Log'!$A$9:$A$1008,B335)=1,INDEX('Incident Log'!$C$9:$C$1008,MATCH(B335,'Incident Log'!$A$9:$A$1008,0)),""))</f>
        <v/>
      </c>
      <c r="N335" s="15" t="str">
        <f>IF(COUNTA(A335:J335)=0,"",IF(A335="","Missing action ID",IF(COUNTIFS($A$9:$A$1008,A335)&gt;1,"Duplicate action ID",IF(COUNTIFS('Incident Log'!$A$9:$A$1008,B335)&lt;&gt;1,"Check linked Case ID",IF(OR(C335="",D335="",NOT(ISNUMBER(E335)),NOT(ISNUMBER(F335))),"Complete action details",IF(AND(ISNUMBER(G335),G335&lt;E335),"Check completed date","Ready"))))))</f>
        <v/>
      </c>
    </row>
    <row r="336" spans="1:14" ht="24.95" customHeight="1">
      <c r="A336" s="26"/>
      <c r="B336" s="26"/>
      <c r="C336" s="26"/>
      <c r="D336" s="26"/>
      <c r="E336" s="24"/>
      <c r="F336" s="24"/>
      <c r="G336" s="24"/>
      <c r="H336" s="26"/>
      <c r="I336" s="26"/>
      <c r="J336" s="26"/>
      <c r="K336" s="15" t="str">
        <f t="shared" ca="1" si="10"/>
        <v/>
      </c>
      <c r="L336" s="15" t="str">
        <f t="shared" ca="1" si="11"/>
        <v/>
      </c>
      <c r="M336" s="31" t="str">
        <f>IF(B336="","",IF(COUNTIFS('Incident Log'!$A$9:$A$1008,B336)=1,INDEX('Incident Log'!$C$9:$C$1008,MATCH(B336,'Incident Log'!$A$9:$A$1008,0)),""))</f>
        <v/>
      </c>
      <c r="N336" s="15" t="str">
        <f>IF(COUNTA(A336:J336)=0,"",IF(A336="","Missing action ID",IF(COUNTIFS($A$9:$A$1008,A336)&gt;1,"Duplicate action ID",IF(COUNTIFS('Incident Log'!$A$9:$A$1008,B336)&lt;&gt;1,"Check linked Case ID",IF(OR(C336="",D336="",NOT(ISNUMBER(E336)),NOT(ISNUMBER(F336))),"Complete action details",IF(AND(ISNUMBER(G336),G336&lt;E336),"Check completed date","Ready"))))))</f>
        <v/>
      </c>
    </row>
    <row r="337" spans="1:14" ht="24.95" customHeight="1">
      <c r="A337" s="20"/>
      <c r="B337" s="20"/>
      <c r="C337" s="20"/>
      <c r="D337" s="20"/>
      <c r="E337" s="18"/>
      <c r="F337" s="18"/>
      <c r="G337" s="18"/>
      <c r="H337" s="20"/>
      <c r="I337" s="20"/>
      <c r="J337" s="20"/>
      <c r="K337" s="15" t="str">
        <f t="shared" ca="1" si="10"/>
        <v/>
      </c>
      <c r="L337" s="15" t="str">
        <f t="shared" ca="1" si="11"/>
        <v/>
      </c>
      <c r="M337" s="31" t="str">
        <f>IF(B337="","",IF(COUNTIFS('Incident Log'!$A$9:$A$1008,B337)=1,INDEX('Incident Log'!$C$9:$C$1008,MATCH(B337,'Incident Log'!$A$9:$A$1008,0)),""))</f>
        <v/>
      </c>
      <c r="N337" s="15" t="str">
        <f>IF(COUNTA(A337:J337)=0,"",IF(A337="","Missing action ID",IF(COUNTIFS($A$9:$A$1008,A337)&gt;1,"Duplicate action ID",IF(COUNTIFS('Incident Log'!$A$9:$A$1008,B337)&lt;&gt;1,"Check linked Case ID",IF(OR(C337="",D337="",NOT(ISNUMBER(E337)),NOT(ISNUMBER(F337))),"Complete action details",IF(AND(ISNUMBER(G337),G337&lt;E337),"Check completed date","Ready"))))))</f>
        <v/>
      </c>
    </row>
    <row r="338" spans="1:14" ht="24.95" customHeight="1">
      <c r="A338" s="26"/>
      <c r="B338" s="26"/>
      <c r="C338" s="26"/>
      <c r="D338" s="26"/>
      <c r="E338" s="24"/>
      <c r="F338" s="24"/>
      <c r="G338" s="24"/>
      <c r="H338" s="26"/>
      <c r="I338" s="26"/>
      <c r="J338" s="26"/>
      <c r="K338" s="15" t="str">
        <f t="shared" ca="1" si="10"/>
        <v/>
      </c>
      <c r="L338" s="15" t="str">
        <f t="shared" ca="1" si="11"/>
        <v/>
      </c>
      <c r="M338" s="31" t="str">
        <f>IF(B338="","",IF(COUNTIFS('Incident Log'!$A$9:$A$1008,B338)=1,INDEX('Incident Log'!$C$9:$C$1008,MATCH(B338,'Incident Log'!$A$9:$A$1008,0)),""))</f>
        <v/>
      </c>
      <c r="N338" s="15" t="str">
        <f>IF(COUNTA(A338:J338)=0,"",IF(A338="","Missing action ID",IF(COUNTIFS($A$9:$A$1008,A338)&gt;1,"Duplicate action ID",IF(COUNTIFS('Incident Log'!$A$9:$A$1008,B338)&lt;&gt;1,"Check linked Case ID",IF(OR(C338="",D338="",NOT(ISNUMBER(E338)),NOT(ISNUMBER(F338))),"Complete action details",IF(AND(ISNUMBER(G338),G338&lt;E338),"Check completed date","Ready"))))))</f>
        <v/>
      </c>
    </row>
    <row r="339" spans="1:14" ht="24.95" customHeight="1">
      <c r="A339" s="20"/>
      <c r="B339" s="20"/>
      <c r="C339" s="20"/>
      <c r="D339" s="20"/>
      <c r="E339" s="18"/>
      <c r="F339" s="18"/>
      <c r="G339" s="18"/>
      <c r="H339" s="20"/>
      <c r="I339" s="20"/>
      <c r="J339" s="20"/>
      <c r="K339" s="15" t="str">
        <f t="shared" ca="1" si="10"/>
        <v/>
      </c>
      <c r="L339" s="15" t="str">
        <f t="shared" ca="1" si="11"/>
        <v/>
      </c>
      <c r="M339" s="31" t="str">
        <f>IF(B339="","",IF(COUNTIFS('Incident Log'!$A$9:$A$1008,B339)=1,INDEX('Incident Log'!$C$9:$C$1008,MATCH(B339,'Incident Log'!$A$9:$A$1008,0)),""))</f>
        <v/>
      </c>
      <c r="N339" s="15" t="str">
        <f>IF(COUNTA(A339:J339)=0,"",IF(A339="","Missing action ID",IF(COUNTIFS($A$9:$A$1008,A339)&gt;1,"Duplicate action ID",IF(COUNTIFS('Incident Log'!$A$9:$A$1008,B339)&lt;&gt;1,"Check linked Case ID",IF(OR(C339="",D339="",NOT(ISNUMBER(E339)),NOT(ISNUMBER(F339))),"Complete action details",IF(AND(ISNUMBER(G339),G339&lt;E339),"Check completed date","Ready"))))))</f>
        <v/>
      </c>
    </row>
    <row r="340" spans="1:14" ht="24.95" customHeight="1">
      <c r="A340" s="26"/>
      <c r="B340" s="26"/>
      <c r="C340" s="26"/>
      <c r="D340" s="26"/>
      <c r="E340" s="24"/>
      <c r="F340" s="24"/>
      <c r="G340" s="24"/>
      <c r="H340" s="26"/>
      <c r="I340" s="26"/>
      <c r="J340" s="26"/>
      <c r="K340" s="15" t="str">
        <f t="shared" ca="1" si="10"/>
        <v/>
      </c>
      <c r="L340" s="15" t="str">
        <f t="shared" ca="1" si="11"/>
        <v/>
      </c>
      <c r="M340" s="31" t="str">
        <f>IF(B340="","",IF(COUNTIFS('Incident Log'!$A$9:$A$1008,B340)=1,INDEX('Incident Log'!$C$9:$C$1008,MATCH(B340,'Incident Log'!$A$9:$A$1008,0)),""))</f>
        <v/>
      </c>
      <c r="N340" s="15" t="str">
        <f>IF(COUNTA(A340:J340)=0,"",IF(A340="","Missing action ID",IF(COUNTIFS($A$9:$A$1008,A340)&gt;1,"Duplicate action ID",IF(COUNTIFS('Incident Log'!$A$9:$A$1008,B340)&lt;&gt;1,"Check linked Case ID",IF(OR(C340="",D340="",NOT(ISNUMBER(E340)),NOT(ISNUMBER(F340))),"Complete action details",IF(AND(ISNUMBER(G340),G340&lt;E340),"Check completed date","Ready"))))))</f>
        <v/>
      </c>
    </row>
    <row r="341" spans="1:14" ht="24.95" customHeight="1">
      <c r="A341" s="20"/>
      <c r="B341" s="20"/>
      <c r="C341" s="20"/>
      <c r="D341" s="20"/>
      <c r="E341" s="18"/>
      <c r="F341" s="18"/>
      <c r="G341" s="18"/>
      <c r="H341" s="20"/>
      <c r="I341" s="20"/>
      <c r="J341" s="20"/>
      <c r="K341" s="15" t="str">
        <f t="shared" ca="1" si="10"/>
        <v/>
      </c>
      <c r="L341" s="15" t="str">
        <f t="shared" ca="1" si="11"/>
        <v/>
      </c>
      <c r="M341" s="31" t="str">
        <f>IF(B341="","",IF(COUNTIFS('Incident Log'!$A$9:$A$1008,B341)=1,INDEX('Incident Log'!$C$9:$C$1008,MATCH(B341,'Incident Log'!$A$9:$A$1008,0)),""))</f>
        <v/>
      </c>
      <c r="N341" s="15" t="str">
        <f>IF(COUNTA(A341:J341)=0,"",IF(A341="","Missing action ID",IF(COUNTIFS($A$9:$A$1008,A341)&gt;1,"Duplicate action ID",IF(COUNTIFS('Incident Log'!$A$9:$A$1008,B341)&lt;&gt;1,"Check linked Case ID",IF(OR(C341="",D341="",NOT(ISNUMBER(E341)),NOT(ISNUMBER(F341))),"Complete action details",IF(AND(ISNUMBER(G341),G341&lt;E341),"Check completed date","Ready"))))))</f>
        <v/>
      </c>
    </row>
    <row r="342" spans="1:14" ht="24.95" customHeight="1">
      <c r="A342" s="26"/>
      <c r="B342" s="26"/>
      <c r="C342" s="26"/>
      <c r="D342" s="26"/>
      <c r="E342" s="24"/>
      <c r="F342" s="24"/>
      <c r="G342" s="24"/>
      <c r="H342" s="26"/>
      <c r="I342" s="26"/>
      <c r="J342" s="26"/>
      <c r="K342" s="15" t="str">
        <f t="shared" ca="1" si="10"/>
        <v/>
      </c>
      <c r="L342" s="15" t="str">
        <f t="shared" ca="1" si="11"/>
        <v/>
      </c>
      <c r="M342" s="31" t="str">
        <f>IF(B342="","",IF(COUNTIFS('Incident Log'!$A$9:$A$1008,B342)=1,INDEX('Incident Log'!$C$9:$C$1008,MATCH(B342,'Incident Log'!$A$9:$A$1008,0)),""))</f>
        <v/>
      </c>
      <c r="N342" s="15" t="str">
        <f>IF(COUNTA(A342:J342)=0,"",IF(A342="","Missing action ID",IF(COUNTIFS($A$9:$A$1008,A342)&gt;1,"Duplicate action ID",IF(COUNTIFS('Incident Log'!$A$9:$A$1008,B342)&lt;&gt;1,"Check linked Case ID",IF(OR(C342="",D342="",NOT(ISNUMBER(E342)),NOT(ISNUMBER(F342))),"Complete action details",IF(AND(ISNUMBER(G342),G342&lt;E342),"Check completed date","Ready"))))))</f>
        <v/>
      </c>
    </row>
    <row r="343" spans="1:14" ht="24.95" customHeight="1">
      <c r="A343" s="20"/>
      <c r="B343" s="20"/>
      <c r="C343" s="20"/>
      <c r="D343" s="20"/>
      <c r="E343" s="18"/>
      <c r="F343" s="18"/>
      <c r="G343" s="18"/>
      <c r="H343" s="20"/>
      <c r="I343" s="20"/>
      <c r="J343" s="20"/>
      <c r="K343" s="15" t="str">
        <f t="shared" ca="1" si="10"/>
        <v/>
      </c>
      <c r="L343" s="15" t="str">
        <f t="shared" ca="1" si="11"/>
        <v/>
      </c>
      <c r="M343" s="31" t="str">
        <f>IF(B343="","",IF(COUNTIFS('Incident Log'!$A$9:$A$1008,B343)=1,INDEX('Incident Log'!$C$9:$C$1008,MATCH(B343,'Incident Log'!$A$9:$A$1008,0)),""))</f>
        <v/>
      </c>
      <c r="N343" s="15" t="str">
        <f>IF(COUNTA(A343:J343)=0,"",IF(A343="","Missing action ID",IF(COUNTIFS($A$9:$A$1008,A343)&gt;1,"Duplicate action ID",IF(COUNTIFS('Incident Log'!$A$9:$A$1008,B343)&lt;&gt;1,"Check linked Case ID",IF(OR(C343="",D343="",NOT(ISNUMBER(E343)),NOT(ISNUMBER(F343))),"Complete action details",IF(AND(ISNUMBER(G343),G343&lt;E343),"Check completed date","Ready"))))))</f>
        <v/>
      </c>
    </row>
    <row r="344" spans="1:14" ht="24.95" customHeight="1">
      <c r="A344" s="26"/>
      <c r="B344" s="26"/>
      <c r="C344" s="26"/>
      <c r="D344" s="26"/>
      <c r="E344" s="24"/>
      <c r="F344" s="24"/>
      <c r="G344" s="24"/>
      <c r="H344" s="26"/>
      <c r="I344" s="26"/>
      <c r="J344" s="26"/>
      <c r="K344" s="15" t="str">
        <f t="shared" ca="1" si="10"/>
        <v/>
      </c>
      <c r="L344" s="15" t="str">
        <f t="shared" ca="1" si="11"/>
        <v/>
      </c>
      <c r="M344" s="31" t="str">
        <f>IF(B344="","",IF(COUNTIFS('Incident Log'!$A$9:$A$1008,B344)=1,INDEX('Incident Log'!$C$9:$C$1008,MATCH(B344,'Incident Log'!$A$9:$A$1008,0)),""))</f>
        <v/>
      </c>
      <c r="N344" s="15" t="str">
        <f>IF(COUNTA(A344:J344)=0,"",IF(A344="","Missing action ID",IF(COUNTIFS($A$9:$A$1008,A344)&gt;1,"Duplicate action ID",IF(COUNTIFS('Incident Log'!$A$9:$A$1008,B344)&lt;&gt;1,"Check linked Case ID",IF(OR(C344="",D344="",NOT(ISNUMBER(E344)),NOT(ISNUMBER(F344))),"Complete action details",IF(AND(ISNUMBER(G344),G344&lt;E344),"Check completed date","Ready"))))))</f>
        <v/>
      </c>
    </row>
    <row r="345" spans="1:14" ht="24.95" customHeight="1">
      <c r="A345" s="20"/>
      <c r="B345" s="20"/>
      <c r="C345" s="20"/>
      <c r="D345" s="20"/>
      <c r="E345" s="18"/>
      <c r="F345" s="18"/>
      <c r="G345" s="18"/>
      <c r="H345" s="20"/>
      <c r="I345" s="20"/>
      <c r="J345" s="20"/>
      <c r="K345" s="15" t="str">
        <f t="shared" ca="1" si="10"/>
        <v/>
      </c>
      <c r="L345" s="15" t="str">
        <f t="shared" ca="1" si="11"/>
        <v/>
      </c>
      <c r="M345" s="31" t="str">
        <f>IF(B345="","",IF(COUNTIFS('Incident Log'!$A$9:$A$1008,B345)=1,INDEX('Incident Log'!$C$9:$C$1008,MATCH(B345,'Incident Log'!$A$9:$A$1008,0)),""))</f>
        <v/>
      </c>
      <c r="N345" s="15" t="str">
        <f>IF(COUNTA(A345:J345)=0,"",IF(A345="","Missing action ID",IF(COUNTIFS($A$9:$A$1008,A345)&gt;1,"Duplicate action ID",IF(COUNTIFS('Incident Log'!$A$9:$A$1008,B345)&lt;&gt;1,"Check linked Case ID",IF(OR(C345="",D345="",NOT(ISNUMBER(E345)),NOT(ISNUMBER(F345))),"Complete action details",IF(AND(ISNUMBER(G345),G345&lt;E345),"Check completed date","Ready"))))))</f>
        <v/>
      </c>
    </row>
    <row r="346" spans="1:14" ht="24.95" customHeight="1">
      <c r="A346" s="26"/>
      <c r="B346" s="26"/>
      <c r="C346" s="26"/>
      <c r="D346" s="26"/>
      <c r="E346" s="24"/>
      <c r="F346" s="24"/>
      <c r="G346" s="24"/>
      <c r="H346" s="26"/>
      <c r="I346" s="26"/>
      <c r="J346" s="26"/>
      <c r="K346" s="15" t="str">
        <f t="shared" ca="1" si="10"/>
        <v/>
      </c>
      <c r="L346" s="15" t="str">
        <f t="shared" ca="1" si="11"/>
        <v/>
      </c>
      <c r="M346" s="31" t="str">
        <f>IF(B346="","",IF(COUNTIFS('Incident Log'!$A$9:$A$1008,B346)=1,INDEX('Incident Log'!$C$9:$C$1008,MATCH(B346,'Incident Log'!$A$9:$A$1008,0)),""))</f>
        <v/>
      </c>
      <c r="N346" s="15" t="str">
        <f>IF(COUNTA(A346:J346)=0,"",IF(A346="","Missing action ID",IF(COUNTIFS($A$9:$A$1008,A346)&gt;1,"Duplicate action ID",IF(COUNTIFS('Incident Log'!$A$9:$A$1008,B346)&lt;&gt;1,"Check linked Case ID",IF(OR(C346="",D346="",NOT(ISNUMBER(E346)),NOT(ISNUMBER(F346))),"Complete action details",IF(AND(ISNUMBER(G346),G346&lt;E346),"Check completed date","Ready"))))))</f>
        <v/>
      </c>
    </row>
    <row r="347" spans="1:14" ht="24.95" customHeight="1">
      <c r="A347" s="20"/>
      <c r="B347" s="20"/>
      <c r="C347" s="20"/>
      <c r="D347" s="20"/>
      <c r="E347" s="18"/>
      <c r="F347" s="18"/>
      <c r="G347" s="18"/>
      <c r="H347" s="20"/>
      <c r="I347" s="20"/>
      <c r="J347" s="20"/>
      <c r="K347" s="15" t="str">
        <f t="shared" ca="1" si="10"/>
        <v/>
      </c>
      <c r="L347" s="15" t="str">
        <f t="shared" ca="1" si="11"/>
        <v/>
      </c>
      <c r="M347" s="31" t="str">
        <f>IF(B347="","",IF(COUNTIFS('Incident Log'!$A$9:$A$1008,B347)=1,INDEX('Incident Log'!$C$9:$C$1008,MATCH(B347,'Incident Log'!$A$9:$A$1008,0)),""))</f>
        <v/>
      </c>
      <c r="N347" s="15" t="str">
        <f>IF(COUNTA(A347:J347)=0,"",IF(A347="","Missing action ID",IF(COUNTIFS($A$9:$A$1008,A347)&gt;1,"Duplicate action ID",IF(COUNTIFS('Incident Log'!$A$9:$A$1008,B347)&lt;&gt;1,"Check linked Case ID",IF(OR(C347="",D347="",NOT(ISNUMBER(E347)),NOT(ISNUMBER(F347))),"Complete action details",IF(AND(ISNUMBER(G347),G347&lt;E347),"Check completed date","Ready"))))))</f>
        <v/>
      </c>
    </row>
    <row r="348" spans="1:14" ht="24.95" customHeight="1">
      <c r="A348" s="26"/>
      <c r="B348" s="26"/>
      <c r="C348" s="26"/>
      <c r="D348" s="26"/>
      <c r="E348" s="24"/>
      <c r="F348" s="24"/>
      <c r="G348" s="24"/>
      <c r="H348" s="26"/>
      <c r="I348" s="26"/>
      <c r="J348" s="26"/>
      <c r="K348" s="15" t="str">
        <f t="shared" ca="1" si="10"/>
        <v/>
      </c>
      <c r="L348" s="15" t="str">
        <f t="shared" ca="1" si="11"/>
        <v/>
      </c>
      <c r="M348" s="31" t="str">
        <f>IF(B348="","",IF(COUNTIFS('Incident Log'!$A$9:$A$1008,B348)=1,INDEX('Incident Log'!$C$9:$C$1008,MATCH(B348,'Incident Log'!$A$9:$A$1008,0)),""))</f>
        <v/>
      </c>
      <c r="N348" s="15" t="str">
        <f>IF(COUNTA(A348:J348)=0,"",IF(A348="","Missing action ID",IF(COUNTIFS($A$9:$A$1008,A348)&gt;1,"Duplicate action ID",IF(COUNTIFS('Incident Log'!$A$9:$A$1008,B348)&lt;&gt;1,"Check linked Case ID",IF(OR(C348="",D348="",NOT(ISNUMBER(E348)),NOT(ISNUMBER(F348))),"Complete action details",IF(AND(ISNUMBER(G348),G348&lt;E348),"Check completed date","Ready"))))))</f>
        <v/>
      </c>
    </row>
    <row r="349" spans="1:14" ht="24.95" customHeight="1">
      <c r="A349" s="20"/>
      <c r="B349" s="20"/>
      <c r="C349" s="20"/>
      <c r="D349" s="20"/>
      <c r="E349" s="18"/>
      <c r="F349" s="18"/>
      <c r="G349" s="18"/>
      <c r="H349" s="20"/>
      <c r="I349" s="20"/>
      <c r="J349" s="20"/>
      <c r="K349" s="15" t="str">
        <f t="shared" ca="1" si="10"/>
        <v/>
      </c>
      <c r="L349" s="15" t="str">
        <f t="shared" ca="1" si="11"/>
        <v/>
      </c>
      <c r="M349" s="31" t="str">
        <f>IF(B349="","",IF(COUNTIFS('Incident Log'!$A$9:$A$1008,B349)=1,INDEX('Incident Log'!$C$9:$C$1008,MATCH(B349,'Incident Log'!$A$9:$A$1008,0)),""))</f>
        <v/>
      </c>
      <c r="N349" s="15" t="str">
        <f>IF(COUNTA(A349:J349)=0,"",IF(A349="","Missing action ID",IF(COUNTIFS($A$9:$A$1008,A349)&gt;1,"Duplicate action ID",IF(COUNTIFS('Incident Log'!$A$9:$A$1008,B349)&lt;&gt;1,"Check linked Case ID",IF(OR(C349="",D349="",NOT(ISNUMBER(E349)),NOT(ISNUMBER(F349))),"Complete action details",IF(AND(ISNUMBER(G349),G349&lt;E349),"Check completed date","Ready"))))))</f>
        <v/>
      </c>
    </row>
    <row r="350" spans="1:14" ht="24.95" customHeight="1">
      <c r="A350" s="26"/>
      <c r="B350" s="26"/>
      <c r="C350" s="26"/>
      <c r="D350" s="26"/>
      <c r="E350" s="24"/>
      <c r="F350" s="24"/>
      <c r="G350" s="24"/>
      <c r="H350" s="26"/>
      <c r="I350" s="26"/>
      <c r="J350" s="26"/>
      <c r="K350" s="15" t="str">
        <f t="shared" ca="1" si="10"/>
        <v/>
      </c>
      <c r="L350" s="15" t="str">
        <f t="shared" ca="1" si="11"/>
        <v/>
      </c>
      <c r="M350" s="31" t="str">
        <f>IF(B350="","",IF(COUNTIFS('Incident Log'!$A$9:$A$1008,B350)=1,INDEX('Incident Log'!$C$9:$C$1008,MATCH(B350,'Incident Log'!$A$9:$A$1008,0)),""))</f>
        <v/>
      </c>
      <c r="N350" s="15" t="str">
        <f>IF(COUNTA(A350:J350)=0,"",IF(A350="","Missing action ID",IF(COUNTIFS($A$9:$A$1008,A350)&gt;1,"Duplicate action ID",IF(COUNTIFS('Incident Log'!$A$9:$A$1008,B350)&lt;&gt;1,"Check linked Case ID",IF(OR(C350="",D350="",NOT(ISNUMBER(E350)),NOT(ISNUMBER(F350))),"Complete action details",IF(AND(ISNUMBER(G350),G350&lt;E350),"Check completed date","Ready"))))))</f>
        <v/>
      </c>
    </row>
    <row r="351" spans="1:14" ht="24.95" customHeight="1">
      <c r="A351" s="20"/>
      <c r="B351" s="20"/>
      <c r="C351" s="20"/>
      <c r="D351" s="20"/>
      <c r="E351" s="18"/>
      <c r="F351" s="18"/>
      <c r="G351" s="18"/>
      <c r="H351" s="20"/>
      <c r="I351" s="20"/>
      <c r="J351" s="20"/>
      <c r="K351" s="15" t="str">
        <f t="shared" ca="1" si="10"/>
        <v/>
      </c>
      <c r="L351" s="15" t="str">
        <f t="shared" ca="1" si="11"/>
        <v/>
      </c>
      <c r="M351" s="31" t="str">
        <f>IF(B351="","",IF(COUNTIFS('Incident Log'!$A$9:$A$1008,B351)=1,INDEX('Incident Log'!$C$9:$C$1008,MATCH(B351,'Incident Log'!$A$9:$A$1008,0)),""))</f>
        <v/>
      </c>
      <c r="N351" s="15" t="str">
        <f>IF(COUNTA(A351:J351)=0,"",IF(A351="","Missing action ID",IF(COUNTIFS($A$9:$A$1008,A351)&gt;1,"Duplicate action ID",IF(COUNTIFS('Incident Log'!$A$9:$A$1008,B351)&lt;&gt;1,"Check linked Case ID",IF(OR(C351="",D351="",NOT(ISNUMBER(E351)),NOT(ISNUMBER(F351))),"Complete action details",IF(AND(ISNUMBER(G351),G351&lt;E351),"Check completed date","Ready"))))))</f>
        <v/>
      </c>
    </row>
    <row r="352" spans="1:14" ht="24.95" customHeight="1">
      <c r="A352" s="26"/>
      <c r="B352" s="26"/>
      <c r="C352" s="26"/>
      <c r="D352" s="26"/>
      <c r="E352" s="24"/>
      <c r="F352" s="24"/>
      <c r="G352" s="24"/>
      <c r="H352" s="26"/>
      <c r="I352" s="26"/>
      <c r="J352" s="26"/>
      <c r="K352" s="15" t="str">
        <f t="shared" ca="1" si="10"/>
        <v/>
      </c>
      <c r="L352" s="15" t="str">
        <f t="shared" ca="1" si="11"/>
        <v/>
      </c>
      <c r="M352" s="31" t="str">
        <f>IF(B352="","",IF(COUNTIFS('Incident Log'!$A$9:$A$1008,B352)=1,INDEX('Incident Log'!$C$9:$C$1008,MATCH(B352,'Incident Log'!$A$9:$A$1008,0)),""))</f>
        <v/>
      </c>
      <c r="N352" s="15" t="str">
        <f>IF(COUNTA(A352:J352)=0,"",IF(A352="","Missing action ID",IF(COUNTIFS($A$9:$A$1008,A352)&gt;1,"Duplicate action ID",IF(COUNTIFS('Incident Log'!$A$9:$A$1008,B352)&lt;&gt;1,"Check linked Case ID",IF(OR(C352="",D352="",NOT(ISNUMBER(E352)),NOT(ISNUMBER(F352))),"Complete action details",IF(AND(ISNUMBER(G352),G352&lt;E352),"Check completed date","Ready"))))))</f>
        <v/>
      </c>
    </row>
    <row r="353" spans="1:14" ht="24.95" customHeight="1">
      <c r="A353" s="20"/>
      <c r="B353" s="20"/>
      <c r="C353" s="20"/>
      <c r="D353" s="20"/>
      <c r="E353" s="18"/>
      <c r="F353" s="18"/>
      <c r="G353" s="18"/>
      <c r="H353" s="20"/>
      <c r="I353" s="20"/>
      <c r="J353" s="20"/>
      <c r="K353" s="15" t="str">
        <f t="shared" ca="1" si="10"/>
        <v/>
      </c>
      <c r="L353" s="15" t="str">
        <f t="shared" ca="1" si="11"/>
        <v/>
      </c>
      <c r="M353" s="31" t="str">
        <f>IF(B353="","",IF(COUNTIFS('Incident Log'!$A$9:$A$1008,B353)=1,INDEX('Incident Log'!$C$9:$C$1008,MATCH(B353,'Incident Log'!$A$9:$A$1008,0)),""))</f>
        <v/>
      </c>
      <c r="N353" s="15" t="str">
        <f>IF(COUNTA(A353:J353)=0,"",IF(A353="","Missing action ID",IF(COUNTIFS($A$9:$A$1008,A353)&gt;1,"Duplicate action ID",IF(COUNTIFS('Incident Log'!$A$9:$A$1008,B353)&lt;&gt;1,"Check linked Case ID",IF(OR(C353="",D353="",NOT(ISNUMBER(E353)),NOT(ISNUMBER(F353))),"Complete action details",IF(AND(ISNUMBER(G353),G353&lt;E353),"Check completed date","Ready"))))))</f>
        <v/>
      </c>
    </row>
    <row r="354" spans="1:14" ht="24.95" customHeight="1">
      <c r="A354" s="26"/>
      <c r="B354" s="26"/>
      <c r="C354" s="26"/>
      <c r="D354" s="26"/>
      <c r="E354" s="24"/>
      <c r="F354" s="24"/>
      <c r="G354" s="24"/>
      <c r="H354" s="26"/>
      <c r="I354" s="26"/>
      <c r="J354" s="26"/>
      <c r="K354" s="15" t="str">
        <f t="shared" ca="1" si="10"/>
        <v/>
      </c>
      <c r="L354" s="15" t="str">
        <f t="shared" ca="1" si="11"/>
        <v/>
      </c>
      <c r="M354" s="31" t="str">
        <f>IF(B354="","",IF(COUNTIFS('Incident Log'!$A$9:$A$1008,B354)=1,INDEX('Incident Log'!$C$9:$C$1008,MATCH(B354,'Incident Log'!$A$9:$A$1008,0)),""))</f>
        <v/>
      </c>
      <c r="N354" s="15" t="str">
        <f>IF(COUNTA(A354:J354)=0,"",IF(A354="","Missing action ID",IF(COUNTIFS($A$9:$A$1008,A354)&gt;1,"Duplicate action ID",IF(COUNTIFS('Incident Log'!$A$9:$A$1008,B354)&lt;&gt;1,"Check linked Case ID",IF(OR(C354="",D354="",NOT(ISNUMBER(E354)),NOT(ISNUMBER(F354))),"Complete action details",IF(AND(ISNUMBER(G354),G354&lt;E354),"Check completed date","Ready"))))))</f>
        <v/>
      </c>
    </row>
    <row r="355" spans="1:14" ht="24.95" customHeight="1">
      <c r="A355" s="20"/>
      <c r="B355" s="20"/>
      <c r="C355" s="20"/>
      <c r="D355" s="20"/>
      <c r="E355" s="18"/>
      <c r="F355" s="18"/>
      <c r="G355" s="18"/>
      <c r="H355" s="20"/>
      <c r="I355" s="20"/>
      <c r="J355" s="20"/>
      <c r="K355" s="15" t="str">
        <f t="shared" ca="1" si="10"/>
        <v/>
      </c>
      <c r="L355" s="15" t="str">
        <f t="shared" ca="1" si="11"/>
        <v/>
      </c>
      <c r="M355" s="31" t="str">
        <f>IF(B355="","",IF(COUNTIFS('Incident Log'!$A$9:$A$1008,B355)=1,INDEX('Incident Log'!$C$9:$C$1008,MATCH(B355,'Incident Log'!$A$9:$A$1008,0)),""))</f>
        <v/>
      </c>
      <c r="N355" s="15" t="str">
        <f>IF(COUNTA(A355:J355)=0,"",IF(A355="","Missing action ID",IF(COUNTIFS($A$9:$A$1008,A355)&gt;1,"Duplicate action ID",IF(COUNTIFS('Incident Log'!$A$9:$A$1008,B355)&lt;&gt;1,"Check linked Case ID",IF(OR(C355="",D355="",NOT(ISNUMBER(E355)),NOT(ISNUMBER(F355))),"Complete action details",IF(AND(ISNUMBER(G355),G355&lt;E355),"Check completed date","Ready"))))))</f>
        <v/>
      </c>
    </row>
    <row r="356" spans="1:14" ht="24.95" customHeight="1">
      <c r="A356" s="26"/>
      <c r="B356" s="26"/>
      <c r="C356" s="26"/>
      <c r="D356" s="26"/>
      <c r="E356" s="24"/>
      <c r="F356" s="24"/>
      <c r="G356" s="24"/>
      <c r="H356" s="26"/>
      <c r="I356" s="26"/>
      <c r="J356" s="26"/>
      <c r="K356" s="15" t="str">
        <f t="shared" ca="1" si="10"/>
        <v/>
      </c>
      <c r="L356" s="15" t="str">
        <f t="shared" ca="1" si="11"/>
        <v/>
      </c>
      <c r="M356" s="31" t="str">
        <f>IF(B356="","",IF(COUNTIFS('Incident Log'!$A$9:$A$1008,B356)=1,INDEX('Incident Log'!$C$9:$C$1008,MATCH(B356,'Incident Log'!$A$9:$A$1008,0)),""))</f>
        <v/>
      </c>
      <c r="N356" s="15" t="str">
        <f>IF(COUNTA(A356:J356)=0,"",IF(A356="","Missing action ID",IF(COUNTIFS($A$9:$A$1008,A356)&gt;1,"Duplicate action ID",IF(COUNTIFS('Incident Log'!$A$9:$A$1008,B356)&lt;&gt;1,"Check linked Case ID",IF(OR(C356="",D356="",NOT(ISNUMBER(E356)),NOT(ISNUMBER(F356))),"Complete action details",IF(AND(ISNUMBER(G356),G356&lt;E356),"Check completed date","Ready"))))))</f>
        <v/>
      </c>
    </row>
    <row r="357" spans="1:14" ht="24.95" customHeight="1">
      <c r="A357" s="20"/>
      <c r="B357" s="20"/>
      <c r="C357" s="20"/>
      <c r="D357" s="20"/>
      <c r="E357" s="18"/>
      <c r="F357" s="18"/>
      <c r="G357" s="18"/>
      <c r="H357" s="20"/>
      <c r="I357" s="20"/>
      <c r="J357" s="20"/>
      <c r="K357" s="15" t="str">
        <f t="shared" ca="1" si="10"/>
        <v/>
      </c>
      <c r="L357" s="15" t="str">
        <f t="shared" ca="1" si="11"/>
        <v/>
      </c>
      <c r="M357" s="31" t="str">
        <f>IF(B357="","",IF(COUNTIFS('Incident Log'!$A$9:$A$1008,B357)=1,INDEX('Incident Log'!$C$9:$C$1008,MATCH(B357,'Incident Log'!$A$9:$A$1008,0)),""))</f>
        <v/>
      </c>
      <c r="N357" s="15" t="str">
        <f>IF(COUNTA(A357:J357)=0,"",IF(A357="","Missing action ID",IF(COUNTIFS($A$9:$A$1008,A357)&gt;1,"Duplicate action ID",IF(COUNTIFS('Incident Log'!$A$9:$A$1008,B357)&lt;&gt;1,"Check linked Case ID",IF(OR(C357="",D357="",NOT(ISNUMBER(E357)),NOT(ISNUMBER(F357))),"Complete action details",IF(AND(ISNUMBER(G357),G357&lt;E357),"Check completed date","Ready"))))))</f>
        <v/>
      </c>
    </row>
    <row r="358" spans="1:14" ht="24.95" customHeight="1">
      <c r="A358" s="26"/>
      <c r="B358" s="26"/>
      <c r="C358" s="26"/>
      <c r="D358" s="26"/>
      <c r="E358" s="24"/>
      <c r="F358" s="24"/>
      <c r="G358" s="24"/>
      <c r="H358" s="26"/>
      <c r="I358" s="26"/>
      <c r="J358" s="26"/>
      <c r="K358" s="15" t="str">
        <f t="shared" ca="1" si="10"/>
        <v/>
      </c>
      <c r="L358" s="15" t="str">
        <f t="shared" ca="1" si="11"/>
        <v/>
      </c>
      <c r="M358" s="31" t="str">
        <f>IF(B358="","",IF(COUNTIFS('Incident Log'!$A$9:$A$1008,B358)=1,INDEX('Incident Log'!$C$9:$C$1008,MATCH(B358,'Incident Log'!$A$9:$A$1008,0)),""))</f>
        <v/>
      </c>
      <c r="N358" s="15" t="str">
        <f>IF(COUNTA(A358:J358)=0,"",IF(A358="","Missing action ID",IF(COUNTIFS($A$9:$A$1008,A358)&gt;1,"Duplicate action ID",IF(COUNTIFS('Incident Log'!$A$9:$A$1008,B358)&lt;&gt;1,"Check linked Case ID",IF(OR(C358="",D358="",NOT(ISNUMBER(E358)),NOT(ISNUMBER(F358))),"Complete action details",IF(AND(ISNUMBER(G358),G358&lt;E358),"Check completed date","Ready"))))))</f>
        <v/>
      </c>
    </row>
    <row r="359" spans="1:14" ht="24.95" customHeight="1">
      <c r="A359" s="20"/>
      <c r="B359" s="20"/>
      <c r="C359" s="20"/>
      <c r="D359" s="20"/>
      <c r="E359" s="18"/>
      <c r="F359" s="18"/>
      <c r="G359" s="18"/>
      <c r="H359" s="20"/>
      <c r="I359" s="20"/>
      <c r="J359" s="20"/>
      <c r="K359" s="15" t="str">
        <f t="shared" ca="1" si="10"/>
        <v/>
      </c>
      <c r="L359" s="15" t="str">
        <f t="shared" ca="1" si="11"/>
        <v/>
      </c>
      <c r="M359" s="31" t="str">
        <f>IF(B359="","",IF(COUNTIFS('Incident Log'!$A$9:$A$1008,B359)=1,INDEX('Incident Log'!$C$9:$C$1008,MATCH(B359,'Incident Log'!$A$9:$A$1008,0)),""))</f>
        <v/>
      </c>
      <c r="N359" s="15" t="str">
        <f>IF(COUNTA(A359:J359)=0,"",IF(A359="","Missing action ID",IF(COUNTIFS($A$9:$A$1008,A359)&gt;1,"Duplicate action ID",IF(COUNTIFS('Incident Log'!$A$9:$A$1008,B359)&lt;&gt;1,"Check linked Case ID",IF(OR(C359="",D359="",NOT(ISNUMBER(E359)),NOT(ISNUMBER(F359))),"Complete action details",IF(AND(ISNUMBER(G359),G359&lt;E359),"Check completed date","Ready"))))))</f>
        <v/>
      </c>
    </row>
    <row r="360" spans="1:14" ht="24.95" customHeight="1">
      <c r="A360" s="26"/>
      <c r="B360" s="26"/>
      <c r="C360" s="26"/>
      <c r="D360" s="26"/>
      <c r="E360" s="24"/>
      <c r="F360" s="24"/>
      <c r="G360" s="24"/>
      <c r="H360" s="26"/>
      <c r="I360" s="26"/>
      <c r="J360" s="26"/>
      <c r="K360" s="15" t="str">
        <f t="shared" ca="1" si="10"/>
        <v/>
      </c>
      <c r="L360" s="15" t="str">
        <f t="shared" ca="1" si="11"/>
        <v/>
      </c>
      <c r="M360" s="31" t="str">
        <f>IF(B360="","",IF(COUNTIFS('Incident Log'!$A$9:$A$1008,B360)=1,INDEX('Incident Log'!$C$9:$C$1008,MATCH(B360,'Incident Log'!$A$9:$A$1008,0)),""))</f>
        <v/>
      </c>
      <c r="N360" s="15" t="str">
        <f>IF(COUNTA(A360:J360)=0,"",IF(A360="","Missing action ID",IF(COUNTIFS($A$9:$A$1008,A360)&gt;1,"Duplicate action ID",IF(COUNTIFS('Incident Log'!$A$9:$A$1008,B360)&lt;&gt;1,"Check linked Case ID",IF(OR(C360="",D360="",NOT(ISNUMBER(E360)),NOT(ISNUMBER(F360))),"Complete action details",IF(AND(ISNUMBER(G360),G360&lt;E360),"Check completed date","Ready"))))))</f>
        <v/>
      </c>
    </row>
    <row r="361" spans="1:14" ht="24.95" customHeight="1">
      <c r="A361" s="20"/>
      <c r="B361" s="20"/>
      <c r="C361" s="20"/>
      <c r="D361" s="20"/>
      <c r="E361" s="18"/>
      <c r="F361" s="18"/>
      <c r="G361" s="18"/>
      <c r="H361" s="20"/>
      <c r="I361" s="20"/>
      <c r="J361" s="20"/>
      <c r="K361" s="15" t="str">
        <f t="shared" ca="1" si="10"/>
        <v/>
      </c>
      <c r="L361" s="15" t="str">
        <f t="shared" ca="1" si="11"/>
        <v/>
      </c>
      <c r="M361" s="31" t="str">
        <f>IF(B361="","",IF(COUNTIFS('Incident Log'!$A$9:$A$1008,B361)=1,INDEX('Incident Log'!$C$9:$C$1008,MATCH(B361,'Incident Log'!$A$9:$A$1008,0)),""))</f>
        <v/>
      </c>
      <c r="N361" s="15" t="str">
        <f>IF(COUNTA(A361:J361)=0,"",IF(A361="","Missing action ID",IF(COUNTIFS($A$9:$A$1008,A361)&gt;1,"Duplicate action ID",IF(COUNTIFS('Incident Log'!$A$9:$A$1008,B361)&lt;&gt;1,"Check linked Case ID",IF(OR(C361="",D361="",NOT(ISNUMBER(E361)),NOT(ISNUMBER(F361))),"Complete action details",IF(AND(ISNUMBER(G361),G361&lt;E361),"Check completed date","Ready"))))))</f>
        <v/>
      </c>
    </row>
    <row r="362" spans="1:14" ht="24.95" customHeight="1">
      <c r="A362" s="26"/>
      <c r="B362" s="26"/>
      <c r="C362" s="26"/>
      <c r="D362" s="26"/>
      <c r="E362" s="24"/>
      <c r="F362" s="24"/>
      <c r="G362" s="24"/>
      <c r="H362" s="26"/>
      <c r="I362" s="26"/>
      <c r="J362" s="26"/>
      <c r="K362" s="15" t="str">
        <f t="shared" ca="1" si="10"/>
        <v/>
      </c>
      <c r="L362" s="15" t="str">
        <f t="shared" ca="1" si="11"/>
        <v/>
      </c>
      <c r="M362" s="31" t="str">
        <f>IF(B362="","",IF(COUNTIFS('Incident Log'!$A$9:$A$1008,B362)=1,INDEX('Incident Log'!$C$9:$C$1008,MATCH(B362,'Incident Log'!$A$9:$A$1008,0)),""))</f>
        <v/>
      </c>
      <c r="N362" s="15" t="str">
        <f>IF(COUNTA(A362:J362)=0,"",IF(A362="","Missing action ID",IF(COUNTIFS($A$9:$A$1008,A362)&gt;1,"Duplicate action ID",IF(COUNTIFS('Incident Log'!$A$9:$A$1008,B362)&lt;&gt;1,"Check linked Case ID",IF(OR(C362="",D362="",NOT(ISNUMBER(E362)),NOT(ISNUMBER(F362))),"Complete action details",IF(AND(ISNUMBER(G362),G362&lt;E362),"Check completed date","Ready"))))))</f>
        <v/>
      </c>
    </row>
    <row r="363" spans="1:14" ht="24.95" customHeight="1">
      <c r="A363" s="20"/>
      <c r="B363" s="20"/>
      <c r="C363" s="20"/>
      <c r="D363" s="20"/>
      <c r="E363" s="18"/>
      <c r="F363" s="18"/>
      <c r="G363" s="18"/>
      <c r="H363" s="20"/>
      <c r="I363" s="20"/>
      <c r="J363" s="20"/>
      <c r="K363" s="15" t="str">
        <f t="shared" ca="1" si="10"/>
        <v/>
      </c>
      <c r="L363" s="15" t="str">
        <f t="shared" ca="1" si="11"/>
        <v/>
      </c>
      <c r="M363" s="31" t="str">
        <f>IF(B363="","",IF(COUNTIFS('Incident Log'!$A$9:$A$1008,B363)=1,INDEX('Incident Log'!$C$9:$C$1008,MATCH(B363,'Incident Log'!$A$9:$A$1008,0)),""))</f>
        <v/>
      </c>
      <c r="N363" s="15" t="str">
        <f>IF(COUNTA(A363:J363)=0,"",IF(A363="","Missing action ID",IF(COUNTIFS($A$9:$A$1008,A363)&gt;1,"Duplicate action ID",IF(COUNTIFS('Incident Log'!$A$9:$A$1008,B363)&lt;&gt;1,"Check linked Case ID",IF(OR(C363="",D363="",NOT(ISNUMBER(E363)),NOT(ISNUMBER(F363))),"Complete action details",IF(AND(ISNUMBER(G363),G363&lt;E363),"Check completed date","Ready"))))))</f>
        <v/>
      </c>
    </row>
    <row r="364" spans="1:14" ht="24.95" customHeight="1">
      <c r="A364" s="26"/>
      <c r="B364" s="26"/>
      <c r="C364" s="26"/>
      <c r="D364" s="26"/>
      <c r="E364" s="24"/>
      <c r="F364" s="24"/>
      <c r="G364" s="24"/>
      <c r="H364" s="26"/>
      <c r="I364" s="26"/>
      <c r="J364" s="26"/>
      <c r="K364" s="15" t="str">
        <f t="shared" ca="1" si="10"/>
        <v/>
      </c>
      <c r="L364" s="15" t="str">
        <f t="shared" ca="1" si="11"/>
        <v/>
      </c>
      <c r="M364" s="31" t="str">
        <f>IF(B364="","",IF(COUNTIFS('Incident Log'!$A$9:$A$1008,B364)=1,INDEX('Incident Log'!$C$9:$C$1008,MATCH(B364,'Incident Log'!$A$9:$A$1008,0)),""))</f>
        <v/>
      </c>
      <c r="N364" s="15" t="str">
        <f>IF(COUNTA(A364:J364)=0,"",IF(A364="","Missing action ID",IF(COUNTIFS($A$9:$A$1008,A364)&gt;1,"Duplicate action ID",IF(COUNTIFS('Incident Log'!$A$9:$A$1008,B364)&lt;&gt;1,"Check linked Case ID",IF(OR(C364="",D364="",NOT(ISNUMBER(E364)),NOT(ISNUMBER(F364))),"Complete action details",IF(AND(ISNUMBER(G364),G364&lt;E364),"Check completed date","Ready"))))))</f>
        <v/>
      </c>
    </row>
    <row r="365" spans="1:14" ht="24.95" customHeight="1">
      <c r="A365" s="20"/>
      <c r="B365" s="20"/>
      <c r="C365" s="20"/>
      <c r="D365" s="20"/>
      <c r="E365" s="18"/>
      <c r="F365" s="18"/>
      <c r="G365" s="18"/>
      <c r="H365" s="20"/>
      <c r="I365" s="20"/>
      <c r="J365" s="20"/>
      <c r="K365" s="15" t="str">
        <f t="shared" ca="1" si="10"/>
        <v/>
      </c>
      <c r="L365" s="15" t="str">
        <f t="shared" ca="1" si="11"/>
        <v/>
      </c>
      <c r="M365" s="31" t="str">
        <f>IF(B365="","",IF(COUNTIFS('Incident Log'!$A$9:$A$1008,B365)=1,INDEX('Incident Log'!$C$9:$C$1008,MATCH(B365,'Incident Log'!$A$9:$A$1008,0)),""))</f>
        <v/>
      </c>
      <c r="N365" s="15" t="str">
        <f>IF(COUNTA(A365:J365)=0,"",IF(A365="","Missing action ID",IF(COUNTIFS($A$9:$A$1008,A365)&gt;1,"Duplicate action ID",IF(COUNTIFS('Incident Log'!$A$9:$A$1008,B365)&lt;&gt;1,"Check linked Case ID",IF(OR(C365="",D365="",NOT(ISNUMBER(E365)),NOT(ISNUMBER(F365))),"Complete action details",IF(AND(ISNUMBER(G365),G365&lt;E365),"Check completed date","Ready"))))))</f>
        <v/>
      </c>
    </row>
    <row r="366" spans="1:14" ht="24.95" customHeight="1">
      <c r="A366" s="26"/>
      <c r="B366" s="26"/>
      <c r="C366" s="26"/>
      <c r="D366" s="26"/>
      <c r="E366" s="24"/>
      <c r="F366" s="24"/>
      <c r="G366" s="24"/>
      <c r="H366" s="26"/>
      <c r="I366" s="26"/>
      <c r="J366" s="26"/>
      <c r="K366" s="15" t="str">
        <f t="shared" ca="1" si="10"/>
        <v/>
      </c>
      <c r="L366" s="15" t="str">
        <f t="shared" ca="1" si="11"/>
        <v/>
      </c>
      <c r="M366" s="31" t="str">
        <f>IF(B366="","",IF(COUNTIFS('Incident Log'!$A$9:$A$1008,B366)=1,INDEX('Incident Log'!$C$9:$C$1008,MATCH(B366,'Incident Log'!$A$9:$A$1008,0)),""))</f>
        <v/>
      </c>
      <c r="N366" s="15" t="str">
        <f>IF(COUNTA(A366:J366)=0,"",IF(A366="","Missing action ID",IF(COUNTIFS($A$9:$A$1008,A366)&gt;1,"Duplicate action ID",IF(COUNTIFS('Incident Log'!$A$9:$A$1008,B366)&lt;&gt;1,"Check linked Case ID",IF(OR(C366="",D366="",NOT(ISNUMBER(E366)),NOT(ISNUMBER(F366))),"Complete action details",IF(AND(ISNUMBER(G366),G366&lt;E366),"Check completed date","Ready"))))))</f>
        <v/>
      </c>
    </row>
    <row r="367" spans="1:14" ht="24.95" customHeight="1">
      <c r="A367" s="20"/>
      <c r="B367" s="20"/>
      <c r="C367" s="20"/>
      <c r="D367" s="20"/>
      <c r="E367" s="18"/>
      <c r="F367" s="18"/>
      <c r="G367" s="18"/>
      <c r="H367" s="20"/>
      <c r="I367" s="20"/>
      <c r="J367" s="20"/>
      <c r="K367" s="15" t="str">
        <f t="shared" ca="1" si="10"/>
        <v/>
      </c>
      <c r="L367" s="15" t="str">
        <f t="shared" ca="1" si="11"/>
        <v/>
      </c>
      <c r="M367" s="31" t="str">
        <f>IF(B367="","",IF(COUNTIFS('Incident Log'!$A$9:$A$1008,B367)=1,INDEX('Incident Log'!$C$9:$C$1008,MATCH(B367,'Incident Log'!$A$9:$A$1008,0)),""))</f>
        <v/>
      </c>
      <c r="N367" s="15" t="str">
        <f>IF(COUNTA(A367:J367)=0,"",IF(A367="","Missing action ID",IF(COUNTIFS($A$9:$A$1008,A367)&gt;1,"Duplicate action ID",IF(COUNTIFS('Incident Log'!$A$9:$A$1008,B367)&lt;&gt;1,"Check linked Case ID",IF(OR(C367="",D367="",NOT(ISNUMBER(E367)),NOT(ISNUMBER(F367))),"Complete action details",IF(AND(ISNUMBER(G367),G367&lt;E367),"Check completed date","Ready"))))))</f>
        <v/>
      </c>
    </row>
    <row r="368" spans="1:14" ht="24.95" customHeight="1">
      <c r="A368" s="26"/>
      <c r="B368" s="26"/>
      <c r="C368" s="26"/>
      <c r="D368" s="26"/>
      <c r="E368" s="24"/>
      <c r="F368" s="24"/>
      <c r="G368" s="24"/>
      <c r="H368" s="26"/>
      <c r="I368" s="26"/>
      <c r="J368" s="26"/>
      <c r="K368" s="15" t="str">
        <f t="shared" ca="1" si="10"/>
        <v/>
      </c>
      <c r="L368" s="15" t="str">
        <f t="shared" ca="1" si="11"/>
        <v/>
      </c>
      <c r="M368" s="31" t="str">
        <f>IF(B368="","",IF(COUNTIFS('Incident Log'!$A$9:$A$1008,B368)=1,INDEX('Incident Log'!$C$9:$C$1008,MATCH(B368,'Incident Log'!$A$9:$A$1008,0)),""))</f>
        <v/>
      </c>
      <c r="N368" s="15" t="str">
        <f>IF(COUNTA(A368:J368)=0,"",IF(A368="","Missing action ID",IF(COUNTIFS($A$9:$A$1008,A368)&gt;1,"Duplicate action ID",IF(COUNTIFS('Incident Log'!$A$9:$A$1008,B368)&lt;&gt;1,"Check linked Case ID",IF(OR(C368="",D368="",NOT(ISNUMBER(E368)),NOT(ISNUMBER(F368))),"Complete action details",IF(AND(ISNUMBER(G368),G368&lt;E368),"Check completed date","Ready"))))))</f>
        <v/>
      </c>
    </row>
    <row r="369" spans="1:14" ht="24.95" customHeight="1">
      <c r="A369" s="20"/>
      <c r="B369" s="20"/>
      <c r="C369" s="20"/>
      <c r="D369" s="20"/>
      <c r="E369" s="18"/>
      <c r="F369" s="18"/>
      <c r="G369" s="18"/>
      <c r="H369" s="20"/>
      <c r="I369" s="20"/>
      <c r="J369" s="20"/>
      <c r="K369" s="15" t="str">
        <f t="shared" ca="1" si="10"/>
        <v/>
      </c>
      <c r="L369" s="15" t="str">
        <f t="shared" ca="1" si="11"/>
        <v/>
      </c>
      <c r="M369" s="31" t="str">
        <f>IF(B369="","",IF(COUNTIFS('Incident Log'!$A$9:$A$1008,B369)=1,INDEX('Incident Log'!$C$9:$C$1008,MATCH(B369,'Incident Log'!$A$9:$A$1008,0)),""))</f>
        <v/>
      </c>
      <c r="N369" s="15" t="str">
        <f>IF(COUNTA(A369:J369)=0,"",IF(A369="","Missing action ID",IF(COUNTIFS($A$9:$A$1008,A369)&gt;1,"Duplicate action ID",IF(COUNTIFS('Incident Log'!$A$9:$A$1008,B369)&lt;&gt;1,"Check linked Case ID",IF(OR(C369="",D369="",NOT(ISNUMBER(E369)),NOT(ISNUMBER(F369))),"Complete action details",IF(AND(ISNUMBER(G369),G369&lt;E369),"Check completed date","Ready"))))))</f>
        <v/>
      </c>
    </row>
    <row r="370" spans="1:14" ht="24.95" customHeight="1">
      <c r="A370" s="26"/>
      <c r="B370" s="26"/>
      <c r="C370" s="26"/>
      <c r="D370" s="26"/>
      <c r="E370" s="24"/>
      <c r="F370" s="24"/>
      <c r="G370" s="24"/>
      <c r="H370" s="26"/>
      <c r="I370" s="26"/>
      <c r="J370" s="26"/>
      <c r="K370" s="15" t="str">
        <f t="shared" ca="1" si="10"/>
        <v/>
      </c>
      <c r="L370" s="15" t="str">
        <f t="shared" ca="1" si="11"/>
        <v/>
      </c>
      <c r="M370" s="31" t="str">
        <f>IF(B370="","",IF(COUNTIFS('Incident Log'!$A$9:$A$1008,B370)=1,INDEX('Incident Log'!$C$9:$C$1008,MATCH(B370,'Incident Log'!$A$9:$A$1008,0)),""))</f>
        <v/>
      </c>
      <c r="N370" s="15" t="str">
        <f>IF(COUNTA(A370:J370)=0,"",IF(A370="","Missing action ID",IF(COUNTIFS($A$9:$A$1008,A370)&gt;1,"Duplicate action ID",IF(COUNTIFS('Incident Log'!$A$9:$A$1008,B370)&lt;&gt;1,"Check linked Case ID",IF(OR(C370="",D370="",NOT(ISNUMBER(E370)),NOT(ISNUMBER(F370))),"Complete action details",IF(AND(ISNUMBER(G370),G370&lt;E370),"Check completed date","Ready"))))))</f>
        <v/>
      </c>
    </row>
    <row r="371" spans="1:14" ht="24.95" customHeight="1">
      <c r="A371" s="20"/>
      <c r="B371" s="20"/>
      <c r="C371" s="20"/>
      <c r="D371" s="20"/>
      <c r="E371" s="18"/>
      <c r="F371" s="18"/>
      <c r="G371" s="18"/>
      <c r="H371" s="20"/>
      <c r="I371" s="20"/>
      <c r="J371" s="20"/>
      <c r="K371" s="15" t="str">
        <f t="shared" ca="1" si="10"/>
        <v/>
      </c>
      <c r="L371" s="15" t="str">
        <f t="shared" ca="1" si="11"/>
        <v/>
      </c>
      <c r="M371" s="31" t="str">
        <f>IF(B371="","",IF(COUNTIFS('Incident Log'!$A$9:$A$1008,B371)=1,INDEX('Incident Log'!$C$9:$C$1008,MATCH(B371,'Incident Log'!$A$9:$A$1008,0)),""))</f>
        <v/>
      </c>
      <c r="N371" s="15" t="str">
        <f>IF(COUNTA(A371:J371)=0,"",IF(A371="","Missing action ID",IF(COUNTIFS($A$9:$A$1008,A371)&gt;1,"Duplicate action ID",IF(COUNTIFS('Incident Log'!$A$9:$A$1008,B371)&lt;&gt;1,"Check linked Case ID",IF(OR(C371="",D371="",NOT(ISNUMBER(E371)),NOT(ISNUMBER(F371))),"Complete action details",IF(AND(ISNUMBER(G371),G371&lt;E371),"Check completed date","Ready"))))))</f>
        <v/>
      </c>
    </row>
    <row r="372" spans="1:14" ht="24.95" customHeight="1">
      <c r="A372" s="26"/>
      <c r="B372" s="26"/>
      <c r="C372" s="26"/>
      <c r="D372" s="26"/>
      <c r="E372" s="24"/>
      <c r="F372" s="24"/>
      <c r="G372" s="24"/>
      <c r="H372" s="26"/>
      <c r="I372" s="26"/>
      <c r="J372" s="26"/>
      <c r="K372" s="15" t="str">
        <f t="shared" ca="1" si="10"/>
        <v/>
      </c>
      <c r="L372" s="15" t="str">
        <f t="shared" ca="1" si="11"/>
        <v/>
      </c>
      <c r="M372" s="31" t="str">
        <f>IF(B372="","",IF(COUNTIFS('Incident Log'!$A$9:$A$1008,B372)=1,INDEX('Incident Log'!$C$9:$C$1008,MATCH(B372,'Incident Log'!$A$9:$A$1008,0)),""))</f>
        <v/>
      </c>
      <c r="N372" s="15" t="str">
        <f>IF(COUNTA(A372:J372)=0,"",IF(A372="","Missing action ID",IF(COUNTIFS($A$9:$A$1008,A372)&gt;1,"Duplicate action ID",IF(COUNTIFS('Incident Log'!$A$9:$A$1008,B372)&lt;&gt;1,"Check linked Case ID",IF(OR(C372="",D372="",NOT(ISNUMBER(E372)),NOT(ISNUMBER(F372))),"Complete action details",IF(AND(ISNUMBER(G372),G372&lt;E372),"Check completed date","Ready"))))))</f>
        <v/>
      </c>
    </row>
    <row r="373" spans="1:14" ht="24.95" customHeight="1">
      <c r="A373" s="20"/>
      <c r="B373" s="20"/>
      <c r="C373" s="20"/>
      <c r="D373" s="20"/>
      <c r="E373" s="18"/>
      <c r="F373" s="18"/>
      <c r="G373" s="18"/>
      <c r="H373" s="20"/>
      <c r="I373" s="20"/>
      <c r="J373" s="20"/>
      <c r="K373" s="15" t="str">
        <f t="shared" ca="1" si="10"/>
        <v/>
      </c>
      <c r="L373" s="15" t="str">
        <f t="shared" ca="1" si="11"/>
        <v/>
      </c>
      <c r="M373" s="31" t="str">
        <f>IF(B373="","",IF(COUNTIFS('Incident Log'!$A$9:$A$1008,B373)=1,INDEX('Incident Log'!$C$9:$C$1008,MATCH(B373,'Incident Log'!$A$9:$A$1008,0)),""))</f>
        <v/>
      </c>
      <c r="N373" s="15" t="str">
        <f>IF(COUNTA(A373:J373)=0,"",IF(A373="","Missing action ID",IF(COUNTIFS($A$9:$A$1008,A373)&gt;1,"Duplicate action ID",IF(COUNTIFS('Incident Log'!$A$9:$A$1008,B373)&lt;&gt;1,"Check linked Case ID",IF(OR(C373="",D373="",NOT(ISNUMBER(E373)),NOT(ISNUMBER(F373))),"Complete action details",IF(AND(ISNUMBER(G373),G373&lt;E373),"Check completed date","Ready"))))))</f>
        <v/>
      </c>
    </row>
    <row r="374" spans="1:14" ht="24.95" customHeight="1">
      <c r="A374" s="26"/>
      <c r="B374" s="26"/>
      <c r="C374" s="26"/>
      <c r="D374" s="26"/>
      <c r="E374" s="24"/>
      <c r="F374" s="24"/>
      <c r="G374" s="24"/>
      <c r="H374" s="26"/>
      <c r="I374" s="26"/>
      <c r="J374" s="26"/>
      <c r="K374" s="15" t="str">
        <f t="shared" ca="1" si="10"/>
        <v/>
      </c>
      <c r="L374" s="15" t="str">
        <f t="shared" ca="1" si="11"/>
        <v/>
      </c>
      <c r="M374" s="31" t="str">
        <f>IF(B374="","",IF(COUNTIFS('Incident Log'!$A$9:$A$1008,B374)=1,INDEX('Incident Log'!$C$9:$C$1008,MATCH(B374,'Incident Log'!$A$9:$A$1008,0)),""))</f>
        <v/>
      </c>
      <c r="N374" s="15" t="str">
        <f>IF(COUNTA(A374:J374)=0,"",IF(A374="","Missing action ID",IF(COUNTIFS($A$9:$A$1008,A374)&gt;1,"Duplicate action ID",IF(COUNTIFS('Incident Log'!$A$9:$A$1008,B374)&lt;&gt;1,"Check linked Case ID",IF(OR(C374="",D374="",NOT(ISNUMBER(E374)),NOT(ISNUMBER(F374))),"Complete action details",IF(AND(ISNUMBER(G374),G374&lt;E374),"Check completed date","Ready"))))))</f>
        <v/>
      </c>
    </row>
    <row r="375" spans="1:14" ht="24.95" customHeight="1">
      <c r="A375" s="20"/>
      <c r="B375" s="20"/>
      <c r="C375" s="20"/>
      <c r="D375" s="20"/>
      <c r="E375" s="18"/>
      <c r="F375" s="18"/>
      <c r="G375" s="18"/>
      <c r="H375" s="20"/>
      <c r="I375" s="20"/>
      <c r="J375" s="20"/>
      <c r="K375" s="15" t="str">
        <f t="shared" ca="1" si="10"/>
        <v/>
      </c>
      <c r="L375" s="15" t="str">
        <f t="shared" ca="1" si="11"/>
        <v/>
      </c>
      <c r="M375" s="31" t="str">
        <f>IF(B375="","",IF(COUNTIFS('Incident Log'!$A$9:$A$1008,B375)=1,INDEX('Incident Log'!$C$9:$C$1008,MATCH(B375,'Incident Log'!$A$9:$A$1008,0)),""))</f>
        <v/>
      </c>
      <c r="N375" s="15" t="str">
        <f>IF(COUNTA(A375:J375)=0,"",IF(A375="","Missing action ID",IF(COUNTIFS($A$9:$A$1008,A375)&gt;1,"Duplicate action ID",IF(COUNTIFS('Incident Log'!$A$9:$A$1008,B375)&lt;&gt;1,"Check linked Case ID",IF(OR(C375="",D375="",NOT(ISNUMBER(E375)),NOT(ISNUMBER(F375))),"Complete action details",IF(AND(ISNUMBER(G375),G375&lt;E375),"Check completed date","Ready"))))))</f>
        <v/>
      </c>
    </row>
    <row r="376" spans="1:14" ht="24.95" customHeight="1">
      <c r="A376" s="26"/>
      <c r="B376" s="26"/>
      <c r="C376" s="26"/>
      <c r="D376" s="26"/>
      <c r="E376" s="24"/>
      <c r="F376" s="24"/>
      <c r="G376" s="24"/>
      <c r="H376" s="26"/>
      <c r="I376" s="26"/>
      <c r="J376" s="26"/>
      <c r="K376" s="15" t="str">
        <f t="shared" ca="1" si="10"/>
        <v/>
      </c>
      <c r="L376" s="15" t="str">
        <f t="shared" ca="1" si="11"/>
        <v/>
      </c>
      <c r="M376" s="31" t="str">
        <f>IF(B376="","",IF(COUNTIFS('Incident Log'!$A$9:$A$1008,B376)=1,INDEX('Incident Log'!$C$9:$C$1008,MATCH(B376,'Incident Log'!$A$9:$A$1008,0)),""))</f>
        <v/>
      </c>
      <c r="N376" s="15" t="str">
        <f>IF(COUNTA(A376:J376)=0,"",IF(A376="","Missing action ID",IF(COUNTIFS($A$9:$A$1008,A376)&gt;1,"Duplicate action ID",IF(COUNTIFS('Incident Log'!$A$9:$A$1008,B376)&lt;&gt;1,"Check linked Case ID",IF(OR(C376="",D376="",NOT(ISNUMBER(E376)),NOT(ISNUMBER(F376))),"Complete action details",IF(AND(ISNUMBER(G376),G376&lt;E376),"Check completed date","Ready"))))))</f>
        <v/>
      </c>
    </row>
    <row r="377" spans="1:14" ht="24.95" customHeight="1">
      <c r="A377" s="20"/>
      <c r="B377" s="20"/>
      <c r="C377" s="20"/>
      <c r="D377" s="20"/>
      <c r="E377" s="18"/>
      <c r="F377" s="18"/>
      <c r="G377" s="18"/>
      <c r="H377" s="20"/>
      <c r="I377" s="20"/>
      <c r="J377" s="20"/>
      <c r="K377" s="15" t="str">
        <f t="shared" ca="1" si="10"/>
        <v/>
      </c>
      <c r="L377" s="15" t="str">
        <f t="shared" ca="1" si="11"/>
        <v/>
      </c>
      <c r="M377" s="31" t="str">
        <f>IF(B377="","",IF(COUNTIFS('Incident Log'!$A$9:$A$1008,B377)=1,INDEX('Incident Log'!$C$9:$C$1008,MATCH(B377,'Incident Log'!$A$9:$A$1008,0)),""))</f>
        <v/>
      </c>
      <c r="N377" s="15" t="str">
        <f>IF(COUNTA(A377:J377)=0,"",IF(A377="","Missing action ID",IF(COUNTIFS($A$9:$A$1008,A377)&gt;1,"Duplicate action ID",IF(COUNTIFS('Incident Log'!$A$9:$A$1008,B377)&lt;&gt;1,"Check linked Case ID",IF(OR(C377="",D377="",NOT(ISNUMBER(E377)),NOT(ISNUMBER(F377))),"Complete action details",IF(AND(ISNUMBER(G377),G377&lt;E377),"Check completed date","Ready"))))))</f>
        <v/>
      </c>
    </row>
    <row r="378" spans="1:14" ht="24.95" customHeight="1">
      <c r="A378" s="26"/>
      <c r="B378" s="26"/>
      <c r="C378" s="26"/>
      <c r="D378" s="26"/>
      <c r="E378" s="24"/>
      <c r="F378" s="24"/>
      <c r="G378" s="24"/>
      <c r="H378" s="26"/>
      <c r="I378" s="26"/>
      <c r="J378" s="26"/>
      <c r="K378" s="15" t="str">
        <f t="shared" ca="1" si="10"/>
        <v/>
      </c>
      <c r="L378" s="15" t="str">
        <f t="shared" ca="1" si="11"/>
        <v/>
      </c>
      <c r="M378" s="31" t="str">
        <f>IF(B378="","",IF(COUNTIFS('Incident Log'!$A$9:$A$1008,B378)=1,INDEX('Incident Log'!$C$9:$C$1008,MATCH(B378,'Incident Log'!$A$9:$A$1008,0)),""))</f>
        <v/>
      </c>
      <c r="N378" s="15" t="str">
        <f>IF(COUNTA(A378:J378)=0,"",IF(A378="","Missing action ID",IF(COUNTIFS($A$9:$A$1008,A378)&gt;1,"Duplicate action ID",IF(COUNTIFS('Incident Log'!$A$9:$A$1008,B378)&lt;&gt;1,"Check linked Case ID",IF(OR(C378="",D378="",NOT(ISNUMBER(E378)),NOT(ISNUMBER(F378))),"Complete action details",IF(AND(ISNUMBER(G378),G378&lt;E378),"Check completed date","Ready"))))))</f>
        <v/>
      </c>
    </row>
    <row r="379" spans="1:14" ht="24.95" customHeight="1">
      <c r="A379" s="20"/>
      <c r="B379" s="20"/>
      <c r="C379" s="20"/>
      <c r="D379" s="20"/>
      <c r="E379" s="18"/>
      <c r="F379" s="18"/>
      <c r="G379" s="18"/>
      <c r="H379" s="20"/>
      <c r="I379" s="20"/>
      <c r="J379" s="20"/>
      <c r="K379" s="15" t="str">
        <f t="shared" ca="1" si="10"/>
        <v/>
      </c>
      <c r="L379" s="15" t="str">
        <f t="shared" ca="1" si="11"/>
        <v/>
      </c>
      <c r="M379" s="31" t="str">
        <f>IF(B379="","",IF(COUNTIFS('Incident Log'!$A$9:$A$1008,B379)=1,INDEX('Incident Log'!$C$9:$C$1008,MATCH(B379,'Incident Log'!$A$9:$A$1008,0)),""))</f>
        <v/>
      </c>
      <c r="N379" s="15" t="str">
        <f>IF(COUNTA(A379:J379)=0,"",IF(A379="","Missing action ID",IF(COUNTIFS($A$9:$A$1008,A379)&gt;1,"Duplicate action ID",IF(COUNTIFS('Incident Log'!$A$9:$A$1008,B379)&lt;&gt;1,"Check linked Case ID",IF(OR(C379="",D379="",NOT(ISNUMBER(E379)),NOT(ISNUMBER(F379))),"Complete action details",IF(AND(ISNUMBER(G379),G379&lt;E379),"Check completed date","Ready"))))))</f>
        <v/>
      </c>
    </row>
    <row r="380" spans="1:14" ht="24.95" customHeight="1">
      <c r="A380" s="26"/>
      <c r="B380" s="26"/>
      <c r="C380" s="26"/>
      <c r="D380" s="26"/>
      <c r="E380" s="24"/>
      <c r="F380" s="24"/>
      <c r="G380" s="24"/>
      <c r="H380" s="26"/>
      <c r="I380" s="26"/>
      <c r="J380" s="26"/>
      <c r="K380" s="15" t="str">
        <f t="shared" ca="1" si="10"/>
        <v/>
      </c>
      <c r="L380" s="15" t="str">
        <f t="shared" ca="1" si="11"/>
        <v/>
      </c>
      <c r="M380" s="31" t="str">
        <f>IF(B380="","",IF(COUNTIFS('Incident Log'!$A$9:$A$1008,B380)=1,INDEX('Incident Log'!$C$9:$C$1008,MATCH(B380,'Incident Log'!$A$9:$A$1008,0)),""))</f>
        <v/>
      </c>
      <c r="N380" s="15" t="str">
        <f>IF(COUNTA(A380:J380)=0,"",IF(A380="","Missing action ID",IF(COUNTIFS($A$9:$A$1008,A380)&gt;1,"Duplicate action ID",IF(COUNTIFS('Incident Log'!$A$9:$A$1008,B380)&lt;&gt;1,"Check linked Case ID",IF(OR(C380="",D380="",NOT(ISNUMBER(E380)),NOT(ISNUMBER(F380))),"Complete action details",IF(AND(ISNUMBER(G380),G380&lt;E380),"Check completed date","Ready"))))))</f>
        <v/>
      </c>
    </row>
    <row r="381" spans="1:14" ht="24.95" customHeight="1">
      <c r="A381" s="20"/>
      <c r="B381" s="20"/>
      <c r="C381" s="20"/>
      <c r="D381" s="20"/>
      <c r="E381" s="18"/>
      <c r="F381" s="18"/>
      <c r="G381" s="18"/>
      <c r="H381" s="20"/>
      <c r="I381" s="20"/>
      <c r="J381" s="20"/>
      <c r="K381" s="15" t="str">
        <f t="shared" ca="1" si="10"/>
        <v/>
      </c>
      <c r="L381" s="15" t="str">
        <f t="shared" ca="1" si="11"/>
        <v/>
      </c>
      <c r="M381" s="31" t="str">
        <f>IF(B381="","",IF(COUNTIFS('Incident Log'!$A$9:$A$1008,B381)=1,INDEX('Incident Log'!$C$9:$C$1008,MATCH(B381,'Incident Log'!$A$9:$A$1008,0)),""))</f>
        <v/>
      </c>
      <c r="N381" s="15" t="str">
        <f>IF(COUNTA(A381:J381)=0,"",IF(A381="","Missing action ID",IF(COUNTIFS($A$9:$A$1008,A381)&gt;1,"Duplicate action ID",IF(COUNTIFS('Incident Log'!$A$9:$A$1008,B381)&lt;&gt;1,"Check linked Case ID",IF(OR(C381="",D381="",NOT(ISNUMBER(E381)),NOT(ISNUMBER(F381))),"Complete action details",IF(AND(ISNUMBER(G381),G381&lt;E381),"Check completed date","Ready"))))))</f>
        <v/>
      </c>
    </row>
    <row r="382" spans="1:14" ht="24.95" customHeight="1">
      <c r="A382" s="26"/>
      <c r="B382" s="26"/>
      <c r="C382" s="26"/>
      <c r="D382" s="26"/>
      <c r="E382" s="24"/>
      <c r="F382" s="24"/>
      <c r="G382" s="24"/>
      <c r="H382" s="26"/>
      <c r="I382" s="26"/>
      <c r="J382" s="26"/>
      <c r="K382" s="15" t="str">
        <f t="shared" ca="1" si="10"/>
        <v/>
      </c>
      <c r="L382" s="15" t="str">
        <f t="shared" ca="1" si="11"/>
        <v/>
      </c>
      <c r="M382" s="31" t="str">
        <f>IF(B382="","",IF(COUNTIFS('Incident Log'!$A$9:$A$1008,B382)=1,INDEX('Incident Log'!$C$9:$C$1008,MATCH(B382,'Incident Log'!$A$9:$A$1008,0)),""))</f>
        <v/>
      </c>
      <c r="N382" s="15" t="str">
        <f>IF(COUNTA(A382:J382)=0,"",IF(A382="","Missing action ID",IF(COUNTIFS($A$9:$A$1008,A382)&gt;1,"Duplicate action ID",IF(COUNTIFS('Incident Log'!$A$9:$A$1008,B382)&lt;&gt;1,"Check linked Case ID",IF(OR(C382="",D382="",NOT(ISNUMBER(E382)),NOT(ISNUMBER(F382))),"Complete action details",IF(AND(ISNUMBER(G382),G382&lt;E382),"Check completed date","Ready"))))))</f>
        <v/>
      </c>
    </row>
    <row r="383" spans="1:14" ht="24.95" customHeight="1">
      <c r="A383" s="20"/>
      <c r="B383" s="20"/>
      <c r="C383" s="20"/>
      <c r="D383" s="20"/>
      <c r="E383" s="18"/>
      <c r="F383" s="18"/>
      <c r="G383" s="18"/>
      <c r="H383" s="20"/>
      <c r="I383" s="20"/>
      <c r="J383" s="20"/>
      <c r="K383" s="15" t="str">
        <f t="shared" ca="1" si="10"/>
        <v/>
      </c>
      <c r="L383" s="15" t="str">
        <f t="shared" ca="1" si="11"/>
        <v/>
      </c>
      <c r="M383" s="31" t="str">
        <f>IF(B383="","",IF(COUNTIFS('Incident Log'!$A$9:$A$1008,B383)=1,INDEX('Incident Log'!$C$9:$C$1008,MATCH(B383,'Incident Log'!$A$9:$A$1008,0)),""))</f>
        <v/>
      </c>
      <c r="N383" s="15" t="str">
        <f>IF(COUNTA(A383:J383)=0,"",IF(A383="","Missing action ID",IF(COUNTIFS($A$9:$A$1008,A383)&gt;1,"Duplicate action ID",IF(COUNTIFS('Incident Log'!$A$9:$A$1008,B383)&lt;&gt;1,"Check linked Case ID",IF(OR(C383="",D383="",NOT(ISNUMBER(E383)),NOT(ISNUMBER(F383))),"Complete action details",IF(AND(ISNUMBER(G383),G383&lt;E383),"Check completed date","Ready"))))))</f>
        <v/>
      </c>
    </row>
    <row r="384" spans="1:14" ht="24.95" customHeight="1">
      <c r="A384" s="26"/>
      <c r="B384" s="26"/>
      <c r="C384" s="26"/>
      <c r="D384" s="26"/>
      <c r="E384" s="24"/>
      <c r="F384" s="24"/>
      <c r="G384" s="24"/>
      <c r="H384" s="26"/>
      <c r="I384" s="26"/>
      <c r="J384" s="26"/>
      <c r="K384" s="15" t="str">
        <f t="shared" ca="1" si="10"/>
        <v/>
      </c>
      <c r="L384" s="15" t="str">
        <f t="shared" ca="1" si="11"/>
        <v/>
      </c>
      <c r="M384" s="31" t="str">
        <f>IF(B384="","",IF(COUNTIFS('Incident Log'!$A$9:$A$1008,B384)=1,INDEX('Incident Log'!$C$9:$C$1008,MATCH(B384,'Incident Log'!$A$9:$A$1008,0)),""))</f>
        <v/>
      </c>
      <c r="N384" s="15" t="str">
        <f>IF(COUNTA(A384:J384)=0,"",IF(A384="","Missing action ID",IF(COUNTIFS($A$9:$A$1008,A384)&gt;1,"Duplicate action ID",IF(COUNTIFS('Incident Log'!$A$9:$A$1008,B384)&lt;&gt;1,"Check linked Case ID",IF(OR(C384="",D384="",NOT(ISNUMBER(E384)),NOT(ISNUMBER(F384))),"Complete action details",IF(AND(ISNUMBER(G384),G384&lt;E384),"Check completed date","Ready"))))))</f>
        <v/>
      </c>
    </row>
    <row r="385" spans="1:14" ht="24.95" customHeight="1">
      <c r="A385" s="20"/>
      <c r="B385" s="20"/>
      <c r="C385" s="20"/>
      <c r="D385" s="20"/>
      <c r="E385" s="18"/>
      <c r="F385" s="18"/>
      <c r="G385" s="18"/>
      <c r="H385" s="20"/>
      <c r="I385" s="20"/>
      <c r="J385" s="20"/>
      <c r="K385" s="15" t="str">
        <f t="shared" ca="1" si="10"/>
        <v/>
      </c>
      <c r="L385" s="15" t="str">
        <f t="shared" ca="1" si="11"/>
        <v/>
      </c>
      <c r="M385" s="31" t="str">
        <f>IF(B385="","",IF(COUNTIFS('Incident Log'!$A$9:$A$1008,B385)=1,INDEX('Incident Log'!$C$9:$C$1008,MATCH(B385,'Incident Log'!$A$9:$A$1008,0)),""))</f>
        <v/>
      </c>
      <c r="N385" s="15" t="str">
        <f>IF(COUNTA(A385:J385)=0,"",IF(A385="","Missing action ID",IF(COUNTIFS($A$9:$A$1008,A385)&gt;1,"Duplicate action ID",IF(COUNTIFS('Incident Log'!$A$9:$A$1008,B385)&lt;&gt;1,"Check linked Case ID",IF(OR(C385="",D385="",NOT(ISNUMBER(E385)),NOT(ISNUMBER(F385))),"Complete action details",IF(AND(ISNUMBER(G385),G385&lt;E385),"Check completed date","Ready"))))))</f>
        <v/>
      </c>
    </row>
    <row r="386" spans="1:14" ht="24.95" customHeight="1">
      <c r="A386" s="26"/>
      <c r="B386" s="26"/>
      <c r="C386" s="26"/>
      <c r="D386" s="26"/>
      <c r="E386" s="24"/>
      <c r="F386" s="24"/>
      <c r="G386" s="24"/>
      <c r="H386" s="26"/>
      <c r="I386" s="26"/>
      <c r="J386" s="26"/>
      <c r="K386" s="15" t="str">
        <f t="shared" ca="1" si="10"/>
        <v/>
      </c>
      <c r="L386" s="15" t="str">
        <f t="shared" ca="1" si="11"/>
        <v/>
      </c>
      <c r="M386" s="31" t="str">
        <f>IF(B386="","",IF(COUNTIFS('Incident Log'!$A$9:$A$1008,B386)=1,INDEX('Incident Log'!$C$9:$C$1008,MATCH(B386,'Incident Log'!$A$9:$A$1008,0)),""))</f>
        <v/>
      </c>
      <c r="N386" s="15" t="str">
        <f>IF(COUNTA(A386:J386)=0,"",IF(A386="","Missing action ID",IF(COUNTIFS($A$9:$A$1008,A386)&gt;1,"Duplicate action ID",IF(COUNTIFS('Incident Log'!$A$9:$A$1008,B386)&lt;&gt;1,"Check linked Case ID",IF(OR(C386="",D386="",NOT(ISNUMBER(E386)),NOT(ISNUMBER(F386))),"Complete action details",IF(AND(ISNUMBER(G386),G386&lt;E386),"Check completed date","Ready"))))))</f>
        <v/>
      </c>
    </row>
    <row r="387" spans="1:14" ht="24.95" customHeight="1">
      <c r="A387" s="20"/>
      <c r="B387" s="20"/>
      <c r="C387" s="20"/>
      <c r="D387" s="20"/>
      <c r="E387" s="18"/>
      <c r="F387" s="18"/>
      <c r="G387" s="18"/>
      <c r="H387" s="20"/>
      <c r="I387" s="20"/>
      <c r="J387" s="20"/>
      <c r="K387" s="15" t="str">
        <f t="shared" ca="1" si="10"/>
        <v/>
      </c>
      <c r="L387" s="15" t="str">
        <f t="shared" ca="1" si="11"/>
        <v/>
      </c>
      <c r="M387" s="31" t="str">
        <f>IF(B387="","",IF(COUNTIFS('Incident Log'!$A$9:$A$1008,B387)=1,INDEX('Incident Log'!$C$9:$C$1008,MATCH(B387,'Incident Log'!$A$9:$A$1008,0)),""))</f>
        <v/>
      </c>
      <c r="N387" s="15" t="str">
        <f>IF(COUNTA(A387:J387)=0,"",IF(A387="","Missing action ID",IF(COUNTIFS($A$9:$A$1008,A387)&gt;1,"Duplicate action ID",IF(COUNTIFS('Incident Log'!$A$9:$A$1008,B387)&lt;&gt;1,"Check linked Case ID",IF(OR(C387="",D387="",NOT(ISNUMBER(E387)),NOT(ISNUMBER(F387))),"Complete action details",IF(AND(ISNUMBER(G387),G387&lt;E387),"Check completed date","Ready"))))))</f>
        <v/>
      </c>
    </row>
    <row r="388" spans="1:14" ht="24.95" customHeight="1">
      <c r="A388" s="26"/>
      <c r="B388" s="26"/>
      <c r="C388" s="26"/>
      <c r="D388" s="26"/>
      <c r="E388" s="24"/>
      <c r="F388" s="24"/>
      <c r="G388" s="24"/>
      <c r="H388" s="26"/>
      <c r="I388" s="26"/>
      <c r="J388" s="26"/>
      <c r="K388" s="15" t="str">
        <f t="shared" ca="1" si="10"/>
        <v/>
      </c>
      <c r="L388" s="15" t="str">
        <f t="shared" ca="1" si="11"/>
        <v/>
      </c>
      <c r="M388" s="31" t="str">
        <f>IF(B388="","",IF(COUNTIFS('Incident Log'!$A$9:$A$1008,B388)=1,INDEX('Incident Log'!$C$9:$C$1008,MATCH(B388,'Incident Log'!$A$9:$A$1008,0)),""))</f>
        <v/>
      </c>
      <c r="N388" s="15" t="str">
        <f>IF(COUNTA(A388:J388)=0,"",IF(A388="","Missing action ID",IF(COUNTIFS($A$9:$A$1008,A388)&gt;1,"Duplicate action ID",IF(COUNTIFS('Incident Log'!$A$9:$A$1008,B388)&lt;&gt;1,"Check linked Case ID",IF(OR(C388="",D388="",NOT(ISNUMBER(E388)),NOT(ISNUMBER(F388))),"Complete action details",IF(AND(ISNUMBER(G388),G388&lt;E388),"Check completed date","Ready"))))))</f>
        <v/>
      </c>
    </row>
    <row r="389" spans="1:14" ht="24.95" customHeight="1">
      <c r="A389" s="20"/>
      <c r="B389" s="20"/>
      <c r="C389" s="20"/>
      <c r="D389" s="20"/>
      <c r="E389" s="18"/>
      <c r="F389" s="18"/>
      <c r="G389" s="18"/>
      <c r="H389" s="20"/>
      <c r="I389" s="20"/>
      <c r="J389" s="20"/>
      <c r="K389" s="15" t="str">
        <f t="shared" ca="1" si="10"/>
        <v/>
      </c>
      <c r="L389" s="15" t="str">
        <f t="shared" ca="1" si="11"/>
        <v/>
      </c>
      <c r="M389" s="31" t="str">
        <f>IF(B389="","",IF(COUNTIFS('Incident Log'!$A$9:$A$1008,B389)=1,INDEX('Incident Log'!$C$9:$C$1008,MATCH(B389,'Incident Log'!$A$9:$A$1008,0)),""))</f>
        <v/>
      </c>
      <c r="N389" s="15" t="str">
        <f>IF(COUNTA(A389:J389)=0,"",IF(A389="","Missing action ID",IF(COUNTIFS($A$9:$A$1008,A389)&gt;1,"Duplicate action ID",IF(COUNTIFS('Incident Log'!$A$9:$A$1008,B389)&lt;&gt;1,"Check linked Case ID",IF(OR(C389="",D389="",NOT(ISNUMBER(E389)),NOT(ISNUMBER(F389))),"Complete action details",IF(AND(ISNUMBER(G389),G389&lt;E389),"Check completed date","Ready"))))))</f>
        <v/>
      </c>
    </row>
    <row r="390" spans="1:14" ht="24.95" customHeight="1">
      <c r="A390" s="26"/>
      <c r="B390" s="26"/>
      <c r="C390" s="26"/>
      <c r="D390" s="26"/>
      <c r="E390" s="24"/>
      <c r="F390" s="24"/>
      <c r="G390" s="24"/>
      <c r="H390" s="26"/>
      <c r="I390" s="26"/>
      <c r="J390" s="26"/>
      <c r="K390" s="15" t="str">
        <f t="shared" ca="1" si="10"/>
        <v/>
      </c>
      <c r="L390" s="15" t="str">
        <f t="shared" ca="1" si="11"/>
        <v/>
      </c>
      <c r="M390" s="31" t="str">
        <f>IF(B390="","",IF(COUNTIFS('Incident Log'!$A$9:$A$1008,B390)=1,INDEX('Incident Log'!$C$9:$C$1008,MATCH(B390,'Incident Log'!$A$9:$A$1008,0)),""))</f>
        <v/>
      </c>
      <c r="N390" s="15" t="str">
        <f>IF(COUNTA(A390:J390)=0,"",IF(A390="","Missing action ID",IF(COUNTIFS($A$9:$A$1008,A390)&gt;1,"Duplicate action ID",IF(COUNTIFS('Incident Log'!$A$9:$A$1008,B390)&lt;&gt;1,"Check linked Case ID",IF(OR(C390="",D390="",NOT(ISNUMBER(E390)),NOT(ISNUMBER(F390))),"Complete action details",IF(AND(ISNUMBER(G390),G390&lt;E390),"Check completed date","Ready"))))))</f>
        <v/>
      </c>
    </row>
    <row r="391" spans="1:14" ht="24.95" customHeight="1">
      <c r="A391" s="20"/>
      <c r="B391" s="20"/>
      <c r="C391" s="20"/>
      <c r="D391" s="20"/>
      <c r="E391" s="18"/>
      <c r="F391" s="18"/>
      <c r="G391" s="18"/>
      <c r="H391" s="20"/>
      <c r="I391" s="20"/>
      <c r="J391" s="20"/>
      <c r="K391" s="15" t="str">
        <f t="shared" ca="1" si="10"/>
        <v/>
      </c>
      <c r="L391" s="15" t="str">
        <f t="shared" ca="1" si="11"/>
        <v/>
      </c>
      <c r="M391" s="31" t="str">
        <f>IF(B391="","",IF(COUNTIFS('Incident Log'!$A$9:$A$1008,B391)=1,INDEX('Incident Log'!$C$9:$C$1008,MATCH(B391,'Incident Log'!$A$9:$A$1008,0)),""))</f>
        <v/>
      </c>
      <c r="N391" s="15" t="str">
        <f>IF(COUNTA(A391:J391)=0,"",IF(A391="","Missing action ID",IF(COUNTIFS($A$9:$A$1008,A391)&gt;1,"Duplicate action ID",IF(COUNTIFS('Incident Log'!$A$9:$A$1008,B391)&lt;&gt;1,"Check linked Case ID",IF(OR(C391="",D391="",NOT(ISNUMBER(E391)),NOT(ISNUMBER(F391))),"Complete action details",IF(AND(ISNUMBER(G391),G391&lt;E391),"Check completed date","Ready"))))))</f>
        <v/>
      </c>
    </row>
    <row r="392" spans="1:14" ht="24.95" customHeight="1">
      <c r="A392" s="26"/>
      <c r="B392" s="26"/>
      <c r="C392" s="26"/>
      <c r="D392" s="26"/>
      <c r="E392" s="24"/>
      <c r="F392" s="24"/>
      <c r="G392" s="24"/>
      <c r="H392" s="26"/>
      <c r="I392" s="26"/>
      <c r="J392" s="26"/>
      <c r="K392" s="15" t="str">
        <f t="shared" ca="1" si="10"/>
        <v/>
      </c>
      <c r="L392" s="15" t="str">
        <f t="shared" ca="1" si="11"/>
        <v/>
      </c>
      <c r="M392" s="31" t="str">
        <f>IF(B392="","",IF(COUNTIFS('Incident Log'!$A$9:$A$1008,B392)=1,INDEX('Incident Log'!$C$9:$C$1008,MATCH(B392,'Incident Log'!$A$9:$A$1008,0)),""))</f>
        <v/>
      </c>
      <c r="N392" s="15" t="str">
        <f>IF(COUNTA(A392:J392)=0,"",IF(A392="","Missing action ID",IF(COUNTIFS($A$9:$A$1008,A392)&gt;1,"Duplicate action ID",IF(COUNTIFS('Incident Log'!$A$9:$A$1008,B392)&lt;&gt;1,"Check linked Case ID",IF(OR(C392="",D392="",NOT(ISNUMBER(E392)),NOT(ISNUMBER(F392))),"Complete action details",IF(AND(ISNUMBER(G392),G392&lt;E392),"Check completed date","Ready"))))))</f>
        <v/>
      </c>
    </row>
    <row r="393" spans="1:14" ht="24.95" customHeight="1">
      <c r="A393" s="20"/>
      <c r="B393" s="20"/>
      <c r="C393" s="20"/>
      <c r="D393" s="20"/>
      <c r="E393" s="18"/>
      <c r="F393" s="18"/>
      <c r="G393" s="18"/>
      <c r="H393" s="20"/>
      <c r="I393" s="20"/>
      <c r="J393" s="20"/>
      <c r="K393" s="15" t="str">
        <f t="shared" ref="K393:K456" ca="1" si="12">IF(COUNTA(A393:J393)=0,"",IF(AND(ISNUMBER(G393),H393="Yes"),"Closed",IF(ISNUMBER(G393),"Verify effectiveness",IF(NOT(ISNUMBER(F393)),"Set due date",IF(F393&lt;TODAY(),"Overdue",IF(F393&lt;=TODAY()+7,"Due soon","Open"))))))</f>
        <v/>
      </c>
      <c r="L393" s="15" t="str">
        <f t="shared" ref="L393:L456" ca="1" si="13">IF(OR(K393="",K393="Closed",NOT(ISNUMBER(F393))),"",MAX(0,TODAY()-F393))</f>
        <v/>
      </c>
      <c r="M393" s="31" t="str">
        <f>IF(B393="","",IF(COUNTIFS('Incident Log'!$A$9:$A$1008,B393)=1,INDEX('Incident Log'!$C$9:$C$1008,MATCH(B393,'Incident Log'!$A$9:$A$1008,0)),""))</f>
        <v/>
      </c>
      <c r="N393" s="15" t="str">
        <f>IF(COUNTA(A393:J393)=0,"",IF(A393="","Missing action ID",IF(COUNTIFS($A$9:$A$1008,A393)&gt;1,"Duplicate action ID",IF(COUNTIFS('Incident Log'!$A$9:$A$1008,B393)&lt;&gt;1,"Check linked Case ID",IF(OR(C393="",D393="",NOT(ISNUMBER(E393)),NOT(ISNUMBER(F393))),"Complete action details",IF(AND(ISNUMBER(G393),G393&lt;E393),"Check completed date","Ready"))))))</f>
        <v/>
      </c>
    </row>
    <row r="394" spans="1:14" ht="24.95" customHeight="1">
      <c r="A394" s="26"/>
      <c r="B394" s="26"/>
      <c r="C394" s="26"/>
      <c r="D394" s="26"/>
      <c r="E394" s="24"/>
      <c r="F394" s="24"/>
      <c r="G394" s="24"/>
      <c r="H394" s="26"/>
      <c r="I394" s="26"/>
      <c r="J394" s="26"/>
      <c r="K394" s="15" t="str">
        <f t="shared" ca="1" si="12"/>
        <v/>
      </c>
      <c r="L394" s="15" t="str">
        <f t="shared" ca="1" si="13"/>
        <v/>
      </c>
      <c r="M394" s="31" t="str">
        <f>IF(B394="","",IF(COUNTIFS('Incident Log'!$A$9:$A$1008,B394)=1,INDEX('Incident Log'!$C$9:$C$1008,MATCH(B394,'Incident Log'!$A$9:$A$1008,0)),""))</f>
        <v/>
      </c>
      <c r="N394" s="15" t="str">
        <f>IF(COUNTA(A394:J394)=0,"",IF(A394="","Missing action ID",IF(COUNTIFS($A$9:$A$1008,A394)&gt;1,"Duplicate action ID",IF(COUNTIFS('Incident Log'!$A$9:$A$1008,B394)&lt;&gt;1,"Check linked Case ID",IF(OR(C394="",D394="",NOT(ISNUMBER(E394)),NOT(ISNUMBER(F394))),"Complete action details",IF(AND(ISNUMBER(G394),G394&lt;E394),"Check completed date","Ready"))))))</f>
        <v/>
      </c>
    </row>
    <row r="395" spans="1:14" ht="24.95" customHeight="1">
      <c r="A395" s="20"/>
      <c r="B395" s="20"/>
      <c r="C395" s="20"/>
      <c r="D395" s="20"/>
      <c r="E395" s="18"/>
      <c r="F395" s="18"/>
      <c r="G395" s="18"/>
      <c r="H395" s="20"/>
      <c r="I395" s="20"/>
      <c r="J395" s="20"/>
      <c r="K395" s="15" t="str">
        <f t="shared" ca="1" si="12"/>
        <v/>
      </c>
      <c r="L395" s="15" t="str">
        <f t="shared" ca="1" si="13"/>
        <v/>
      </c>
      <c r="M395" s="31" t="str">
        <f>IF(B395="","",IF(COUNTIFS('Incident Log'!$A$9:$A$1008,B395)=1,INDEX('Incident Log'!$C$9:$C$1008,MATCH(B395,'Incident Log'!$A$9:$A$1008,0)),""))</f>
        <v/>
      </c>
      <c r="N395" s="15" t="str">
        <f>IF(COUNTA(A395:J395)=0,"",IF(A395="","Missing action ID",IF(COUNTIFS($A$9:$A$1008,A395)&gt;1,"Duplicate action ID",IF(COUNTIFS('Incident Log'!$A$9:$A$1008,B395)&lt;&gt;1,"Check linked Case ID",IF(OR(C395="",D395="",NOT(ISNUMBER(E395)),NOT(ISNUMBER(F395))),"Complete action details",IF(AND(ISNUMBER(G395),G395&lt;E395),"Check completed date","Ready"))))))</f>
        <v/>
      </c>
    </row>
    <row r="396" spans="1:14" ht="24.95" customHeight="1">
      <c r="A396" s="26"/>
      <c r="B396" s="26"/>
      <c r="C396" s="26"/>
      <c r="D396" s="26"/>
      <c r="E396" s="24"/>
      <c r="F396" s="24"/>
      <c r="G396" s="24"/>
      <c r="H396" s="26"/>
      <c r="I396" s="26"/>
      <c r="J396" s="26"/>
      <c r="K396" s="15" t="str">
        <f t="shared" ca="1" si="12"/>
        <v/>
      </c>
      <c r="L396" s="15" t="str">
        <f t="shared" ca="1" si="13"/>
        <v/>
      </c>
      <c r="M396" s="31" t="str">
        <f>IF(B396="","",IF(COUNTIFS('Incident Log'!$A$9:$A$1008,B396)=1,INDEX('Incident Log'!$C$9:$C$1008,MATCH(B396,'Incident Log'!$A$9:$A$1008,0)),""))</f>
        <v/>
      </c>
      <c r="N396" s="15" t="str">
        <f>IF(COUNTA(A396:J396)=0,"",IF(A396="","Missing action ID",IF(COUNTIFS($A$9:$A$1008,A396)&gt;1,"Duplicate action ID",IF(COUNTIFS('Incident Log'!$A$9:$A$1008,B396)&lt;&gt;1,"Check linked Case ID",IF(OR(C396="",D396="",NOT(ISNUMBER(E396)),NOT(ISNUMBER(F396))),"Complete action details",IF(AND(ISNUMBER(G396),G396&lt;E396),"Check completed date","Ready"))))))</f>
        <v/>
      </c>
    </row>
    <row r="397" spans="1:14" ht="24.95" customHeight="1">
      <c r="A397" s="20"/>
      <c r="B397" s="20"/>
      <c r="C397" s="20"/>
      <c r="D397" s="20"/>
      <c r="E397" s="18"/>
      <c r="F397" s="18"/>
      <c r="G397" s="18"/>
      <c r="H397" s="20"/>
      <c r="I397" s="20"/>
      <c r="J397" s="20"/>
      <c r="K397" s="15" t="str">
        <f t="shared" ca="1" si="12"/>
        <v/>
      </c>
      <c r="L397" s="15" t="str">
        <f t="shared" ca="1" si="13"/>
        <v/>
      </c>
      <c r="M397" s="31" t="str">
        <f>IF(B397="","",IF(COUNTIFS('Incident Log'!$A$9:$A$1008,B397)=1,INDEX('Incident Log'!$C$9:$C$1008,MATCH(B397,'Incident Log'!$A$9:$A$1008,0)),""))</f>
        <v/>
      </c>
      <c r="N397" s="15" t="str">
        <f>IF(COUNTA(A397:J397)=0,"",IF(A397="","Missing action ID",IF(COUNTIFS($A$9:$A$1008,A397)&gt;1,"Duplicate action ID",IF(COUNTIFS('Incident Log'!$A$9:$A$1008,B397)&lt;&gt;1,"Check linked Case ID",IF(OR(C397="",D397="",NOT(ISNUMBER(E397)),NOT(ISNUMBER(F397))),"Complete action details",IF(AND(ISNUMBER(G397),G397&lt;E397),"Check completed date","Ready"))))))</f>
        <v/>
      </c>
    </row>
    <row r="398" spans="1:14" ht="24.95" customHeight="1">
      <c r="A398" s="26"/>
      <c r="B398" s="26"/>
      <c r="C398" s="26"/>
      <c r="D398" s="26"/>
      <c r="E398" s="24"/>
      <c r="F398" s="24"/>
      <c r="G398" s="24"/>
      <c r="H398" s="26"/>
      <c r="I398" s="26"/>
      <c r="J398" s="26"/>
      <c r="K398" s="15" t="str">
        <f t="shared" ca="1" si="12"/>
        <v/>
      </c>
      <c r="L398" s="15" t="str">
        <f t="shared" ca="1" si="13"/>
        <v/>
      </c>
      <c r="M398" s="31" t="str">
        <f>IF(B398="","",IF(COUNTIFS('Incident Log'!$A$9:$A$1008,B398)=1,INDEX('Incident Log'!$C$9:$C$1008,MATCH(B398,'Incident Log'!$A$9:$A$1008,0)),""))</f>
        <v/>
      </c>
      <c r="N398" s="15" t="str">
        <f>IF(COUNTA(A398:J398)=0,"",IF(A398="","Missing action ID",IF(COUNTIFS($A$9:$A$1008,A398)&gt;1,"Duplicate action ID",IF(COUNTIFS('Incident Log'!$A$9:$A$1008,B398)&lt;&gt;1,"Check linked Case ID",IF(OR(C398="",D398="",NOT(ISNUMBER(E398)),NOT(ISNUMBER(F398))),"Complete action details",IF(AND(ISNUMBER(G398),G398&lt;E398),"Check completed date","Ready"))))))</f>
        <v/>
      </c>
    </row>
    <row r="399" spans="1:14" ht="24.95" customHeight="1">
      <c r="A399" s="20"/>
      <c r="B399" s="20"/>
      <c r="C399" s="20"/>
      <c r="D399" s="20"/>
      <c r="E399" s="18"/>
      <c r="F399" s="18"/>
      <c r="G399" s="18"/>
      <c r="H399" s="20"/>
      <c r="I399" s="20"/>
      <c r="J399" s="20"/>
      <c r="K399" s="15" t="str">
        <f t="shared" ca="1" si="12"/>
        <v/>
      </c>
      <c r="L399" s="15" t="str">
        <f t="shared" ca="1" si="13"/>
        <v/>
      </c>
      <c r="M399" s="31" t="str">
        <f>IF(B399="","",IF(COUNTIFS('Incident Log'!$A$9:$A$1008,B399)=1,INDEX('Incident Log'!$C$9:$C$1008,MATCH(B399,'Incident Log'!$A$9:$A$1008,0)),""))</f>
        <v/>
      </c>
      <c r="N399" s="15" t="str">
        <f>IF(COUNTA(A399:J399)=0,"",IF(A399="","Missing action ID",IF(COUNTIFS($A$9:$A$1008,A399)&gt;1,"Duplicate action ID",IF(COUNTIFS('Incident Log'!$A$9:$A$1008,B399)&lt;&gt;1,"Check linked Case ID",IF(OR(C399="",D399="",NOT(ISNUMBER(E399)),NOT(ISNUMBER(F399))),"Complete action details",IF(AND(ISNUMBER(G399),G399&lt;E399),"Check completed date","Ready"))))))</f>
        <v/>
      </c>
    </row>
    <row r="400" spans="1:14" ht="24.95" customHeight="1">
      <c r="A400" s="26"/>
      <c r="B400" s="26"/>
      <c r="C400" s="26"/>
      <c r="D400" s="26"/>
      <c r="E400" s="24"/>
      <c r="F400" s="24"/>
      <c r="G400" s="24"/>
      <c r="H400" s="26"/>
      <c r="I400" s="26"/>
      <c r="J400" s="26"/>
      <c r="K400" s="15" t="str">
        <f t="shared" ca="1" si="12"/>
        <v/>
      </c>
      <c r="L400" s="15" t="str">
        <f t="shared" ca="1" si="13"/>
        <v/>
      </c>
      <c r="M400" s="31" t="str">
        <f>IF(B400="","",IF(COUNTIFS('Incident Log'!$A$9:$A$1008,B400)=1,INDEX('Incident Log'!$C$9:$C$1008,MATCH(B400,'Incident Log'!$A$9:$A$1008,0)),""))</f>
        <v/>
      </c>
      <c r="N400" s="15" t="str">
        <f>IF(COUNTA(A400:J400)=0,"",IF(A400="","Missing action ID",IF(COUNTIFS($A$9:$A$1008,A400)&gt;1,"Duplicate action ID",IF(COUNTIFS('Incident Log'!$A$9:$A$1008,B400)&lt;&gt;1,"Check linked Case ID",IF(OR(C400="",D400="",NOT(ISNUMBER(E400)),NOT(ISNUMBER(F400))),"Complete action details",IF(AND(ISNUMBER(G400),G400&lt;E400),"Check completed date","Ready"))))))</f>
        <v/>
      </c>
    </row>
    <row r="401" spans="1:14" ht="24.95" customHeight="1">
      <c r="A401" s="20"/>
      <c r="B401" s="20"/>
      <c r="C401" s="20"/>
      <c r="D401" s="20"/>
      <c r="E401" s="18"/>
      <c r="F401" s="18"/>
      <c r="G401" s="18"/>
      <c r="H401" s="20"/>
      <c r="I401" s="20"/>
      <c r="J401" s="20"/>
      <c r="K401" s="15" t="str">
        <f t="shared" ca="1" si="12"/>
        <v/>
      </c>
      <c r="L401" s="15" t="str">
        <f t="shared" ca="1" si="13"/>
        <v/>
      </c>
      <c r="M401" s="31" t="str">
        <f>IF(B401="","",IF(COUNTIFS('Incident Log'!$A$9:$A$1008,B401)=1,INDEX('Incident Log'!$C$9:$C$1008,MATCH(B401,'Incident Log'!$A$9:$A$1008,0)),""))</f>
        <v/>
      </c>
      <c r="N401" s="15" t="str">
        <f>IF(COUNTA(A401:J401)=0,"",IF(A401="","Missing action ID",IF(COUNTIFS($A$9:$A$1008,A401)&gt;1,"Duplicate action ID",IF(COUNTIFS('Incident Log'!$A$9:$A$1008,B401)&lt;&gt;1,"Check linked Case ID",IF(OR(C401="",D401="",NOT(ISNUMBER(E401)),NOT(ISNUMBER(F401))),"Complete action details",IF(AND(ISNUMBER(G401),G401&lt;E401),"Check completed date","Ready"))))))</f>
        <v/>
      </c>
    </row>
    <row r="402" spans="1:14" ht="24.95" customHeight="1">
      <c r="A402" s="26"/>
      <c r="B402" s="26"/>
      <c r="C402" s="26"/>
      <c r="D402" s="26"/>
      <c r="E402" s="24"/>
      <c r="F402" s="24"/>
      <c r="G402" s="24"/>
      <c r="H402" s="26"/>
      <c r="I402" s="26"/>
      <c r="J402" s="26"/>
      <c r="K402" s="15" t="str">
        <f t="shared" ca="1" si="12"/>
        <v/>
      </c>
      <c r="L402" s="15" t="str">
        <f t="shared" ca="1" si="13"/>
        <v/>
      </c>
      <c r="M402" s="31" t="str">
        <f>IF(B402="","",IF(COUNTIFS('Incident Log'!$A$9:$A$1008,B402)=1,INDEX('Incident Log'!$C$9:$C$1008,MATCH(B402,'Incident Log'!$A$9:$A$1008,0)),""))</f>
        <v/>
      </c>
      <c r="N402" s="15" t="str">
        <f>IF(COUNTA(A402:J402)=0,"",IF(A402="","Missing action ID",IF(COUNTIFS($A$9:$A$1008,A402)&gt;1,"Duplicate action ID",IF(COUNTIFS('Incident Log'!$A$9:$A$1008,B402)&lt;&gt;1,"Check linked Case ID",IF(OR(C402="",D402="",NOT(ISNUMBER(E402)),NOT(ISNUMBER(F402))),"Complete action details",IF(AND(ISNUMBER(G402),G402&lt;E402),"Check completed date","Ready"))))))</f>
        <v/>
      </c>
    </row>
    <row r="403" spans="1:14" ht="24.95" customHeight="1">
      <c r="A403" s="20"/>
      <c r="B403" s="20"/>
      <c r="C403" s="20"/>
      <c r="D403" s="20"/>
      <c r="E403" s="18"/>
      <c r="F403" s="18"/>
      <c r="G403" s="18"/>
      <c r="H403" s="20"/>
      <c r="I403" s="20"/>
      <c r="J403" s="20"/>
      <c r="K403" s="15" t="str">
        <f t="shared" ca="1" si="12"/>
        <v/>
      </c>
      <c r="L403" s="15" t="str">
        <f t="shared" ca="1" si="13"/>
        <v/>
      </c>
      <c r="M403" s="31" t="str">
        <f>IF(B403="","",IF(COUNTIFS('Incident Log'!$A$9:$A$1008,B403)=1,INDEX('Incident Log'!$C$9:$C$1008,MATCH(B403,'Incident Log'!$A$9:$A$1008,0)),""))</f>
        <v/>
      </c>
      <c r="N403" s="15" t="str">
        <f>IF(COUNTA(A403:J403)=0,"",IF(A403="","Missing action ID",IF(COUNTIFS($A$9:$A$1008,A403)&gt;1,"Duplicate action ID",IF(COUNTIFS('Incident Log'!$A$9:$A$1008,B403)&lt;&gt;1,"Check linked Case ID",IF(OR(C403="",D403="",NOT(ISNUMBER(E403)),NOT(ISNUMBER(F403))),"Complete action details",IF(AND(ISNUMBER(G403),G403&lt;E403),"Check completed date","Ready"))))))</f>
        <v/>
      </c>
    </row>
    <row r="404" spans="1:14" ht="24.95" customHeight="1">
      <c r="A404" s="26"/>
      <c r="B404" s="26"/>
      <c r="C404" s="26"/>
      <c r="D404" s="26"/>
      <c r="E404" s="24"/>
      <c r="F404" s="24"/>
      <c r="G404" s="24"/>
      <c r="H404" s="26"/>
      <c r="I404" s="26"/>
      <c r="J404" s="26"/>
      <c r="K404" s="15" t="str">
        <f t="shared" ca="1" si="12"/>
        <v/>
      </c>
      <c r="L404" s="15" t="str">
        <f t="shared" ca="1" si="13"/>
        <v/>
      </c>
      <c r="M404" s="31" t="str">
        <f>IF(B404="","",IF(COUNTIFS('Incident Log'!$A$9:$A$1008,B404)=1,INDEX('Incident Log'!$C$9:$C$1008,MATCH(B404,'Incident Log'!$A$9:$A$1008,0)),""))</f>
        <v/>
      </c>
      <c r="N404" s="15" t="str">
        <f>IF(COUNTA(A404:J404)=0,"",IF(A404="","Missing action ID",IF(COUNTIFS($A$9:$A$1008,A404)&gt;1,"Duplicate action ID",IF(COUNTIFS('Incident Log'!$A$9:$A$1008,B404)&lt;&gt;1,"Check linked Case ID",IF(OR(C404="",D404="",NOT(ISNUMBER(E404)),NOT(ISNUMBER(F404))),"Complete action details",IF(AND(ISNUMBER(G404),G404&lt;E404),"Check completed date","Ready"))))))</f>
        <v/>
      </c>
    </row>
    <row r="405" spans="1:14" ht="24.95" customHeight="1">
      <c r="A405" s="20"/>
      <c r="B405" s="20"/>
      <c r="C405" s="20"/>
      <c r="D405" s="20"/>
      <c r="E405" s="18"/>
      <c r="F405" s="18"/>
      <c r="G405" s="18"/>
      <c r="H405" s="20"/>
      <c r="I405" s="20"/>
      <c r="J405" s="20"/>
      <c r="K405" s="15" t="str">
        <f t="shared" ca="1" si="12"/>
        <v/>
      </c>
      <c r="L405" s="15" t="str">
        <f t="shared" ca="1" si="13"/>
        <v/>
      </c>
      <c r="M405" s="31" t="str">
        <f>IF(B405="","",IF(COUNTIFS('Incident Log'!$A$9:$A$1008,B405)=1,INDEX('Incident Log'!$C$9:$C$1008,MATCH(B405,'Incident Log'!$A$9:$A$1008,0)),""))</f>
        <v/>
      </c>
      <c r="N405" s="15" t="str">
        <f>IF(COUNTA(A405:J405)=0,"",IF(A405="","Missing action ID",IF(COUNTIFS($A$9:$A$1008,A405)&gt;1,"Duplicate action ID",IF(COUNTIFS('Incident Log'!$A$9:$A$1008,B405)&lt;&gt;1,"Check linked Case ID",IF(OR(C405="",D405="",NOT(ISNUMBER(E405)),NOT(ISNUMBER(F405))),"Complete action details",IF(AND(ISNUMBER(G405),G405&lt;E405),"Check completed date","Ready"))))))</f>
        <v/>
      </c>
    </row>
    <row r="406" spans="1:14" ht="24.95" customHeight="1">
      <c r="A406" s="26"/>
      <c r="B406" s="26"/>
      <c r="C406" s="26"/>
      <c r="D406" s="26"/>
      <c r="E406" s="24"/>
      <c r="F406" s="24"/>
      <c r="G406" s="24"/>
      <c r="H406" s="26"/>
      <c r="I406" s="26"/>
      <c r="J406" s="26"/>
      <c r="K406" s="15" t="str">
        <f t="shared" ca="1" si="12"/>
        <v/>
      </c>
      <c r="L406" s="15" t="str">
        <f t="shared" ca="1" si="13"/>
        <v/>
      </c>
      <c r="M406" s="31" t="str">
        <f>IF(B406="","",IF(COUNTIFS('Incident Log'!$A$9:$A$1008,B406)=1,INDEX('Incident Log'!$C$9:$C$1008,MATCH(B406,'Incident Log'!$A$9:$A$1008,0)),""))</f>
        <v/>
      </c>
      <c r="N406" s="15" t="str">
        <f>IF(COUNTA(A406:J406)=0,"",IF(A406="","Missing action ID",IF(COUNTIFS($A$9:$A$1008,A406)&gt;1,"Duplicate action ID",IF(COUNTIFS('Incident Log'!$A$9:$A$1008,B406)&lt;&gt;1,"Check linked Case ID",IF(OR(C406="",D406="",NOT(ISNUMBER(E406)),NOT(ISNUMBER(F406))),"Complete action details",IF(AND(ISNUMBER(G406),G406&lt;E406),"Check completed date","Ready"))))))</f>
        <v/>
      </c>
    </row>
    <row r="407" spans="1:14" ht="24.95" customHeight="1">
      <c r="A407" s="20"/>
      <c r="B407" s="20"/>
      <c r="C407" s="20"/>
      <c r="D407" s="20"/>
      <c r="E407" s="18"/>
      <c r="F407" s="18"/>
      <c r="G407" s="18"/>
      <c r="H407" s="20"/>
      <c r="I407" s="20"/>
      <c r="J407" s="20"/>
      <c r="K407" s="15" t="str">
        <f t="shared" ca="1" si="12"/>
        <v/>
      </c>
      <c r="L407" s="15" t="str">
        <f t="shared" ca="1" si="13"/>
        <v/>
      </c>
      <c r="M407" s="31" t="str">
        <f>IF(B407="","",IF(COUNTIFS('Incident Log'!$A$9:$A$1008,B407)=1,INDEX('Incident Log'!$C$9:$C$1008,MATCH(B407,'Incident Log'!$A$9:$A$1008,0)),""))</f>
        <v/>
      </c>
      <c r="N407" s="15" t="str">
        <f>IF(COUNTA(A407:J407)=0,"",IF(A407="","Missing action ID",IF(COUNTIFS($A$9:$A$1008,A407)&gt;1,"Duplicate action ID",IF(COUNTIFS('Incident Log'!$A$9:$A$1008,B407)&lt;&gt;1,"Check linked Case ID",IF(OR(C407="",D407="",NOT(ISNUMBER(E407)),NOT(ISNUMBER(F407))),"Complete action details",IF(AND(ISNUMBER(G407),G407&lt;E407),"Check completed date","Ready"))))))</f>
        <v/>
      </c>
    </row>
    <row r="408" spans="1:14" ht="24.95" customHeight="1">
      <c r="A408" s="26"/>
      <c r="B408" s="26"/>
      <c r="C408" s="26"/>
      <c r="D408" s="26"/>
      <c r="E408" s="24"/>
      <c r="F408" s="24"/>
      <c r="G408" s="24"/>
      <c r="H408" s="26"/>
      <c r="I408" s="26"/>
      <c r="J408" s="26"/>
      <c r="K408" s="15" t="str">
        <f t="shared" ca="1" si="12"/>
        <v/>
      </c>
      <c r="L408" s="15" t="str">
        <f t="shared" ca="1" si="13"/>
        <v/>
      </c>
      <c r="M408" s="31" t="str">
        <f>IF(B408="","",IF(COUNTIFS('Incident Log'!$A$9:$A$1008,B408)=1,INDEX('Incident Log'!$C$9:$C$1008,MATCH(B408,'Incident Log'!$A$9:$A$1008,0)),""))</f>
        <v/>
      </c>
      <c r="N408" s="15" t="str">
        <f>IF(COUNTA(A408:J408)=0,"",IF(A408="","Missing action ID",IF(COUNTIFS($A$9:$A$1008,A408)&gt;1,"Duplicate action ID",IF(COUNTIFS('Incident Log'!$A$9:$A$1008,B408)&lt;&gt;1,"Check linked Case ID",IF(OR(C408="",D408="",NOT(ISNUMBER(E408)),NOT(ISNUMBER(F408))),"Complete action details",IF(AND(ISNUMBER(G408),G408&lt;E408),"Check completed date","Ready"))))))</f>
        <v/>
      </c>
    </row>
    <row r="409" spans="1:14" ht="24.95" customHeight="1">
      <c r="A409" s="20"/>
      <c r="B409" s="20"/>
      <c r="C409" s="20"/>
      <c r="D409" s="20"/>
      <c r="E409" s="18"/>
      <c r="F409" s="18"/>
      <c r="G409" s="18"/>
      <c r="H409" s="20"/>
      <c r="I409" s="20"/>
      <c r="J409" s="20"/>
      <c r="K409" s="15" t="str">
        <f t="shared" ca="1" si="12"/>
        <v/>
      </c>
      <c r="L409" s="15" t="str">
        <f t="shared" ca="1" si="13"/>
        <v/>
      </c>
      <c r="M409" s="31" t="str">
        <f>IF(B409="","",IF(COUNTIFS('Incident Log'!$A$9:$A$1008,B409)=1,INDEX('Incident Log'!$C$9:$C$1008,MATCH(B409,'Incident Log'!$A$9:$A$1008,0)),""))</f>
        <v/>
      </c>
      <c r="N409" s="15" t="str">
        <f>IF(COUNTA(A409:J409)=0,"",IF(A409="","Missing action ID",IF(COUNTIFS($A$9:$A$1008,A409)&gt;1,"Duplicate action ID",IF(COUNTIFS('Incident Log'!$A$9:$A$1008,B409)&lt;&gt;1,"Check linked Case ID",IF(OR(C409="",D409="",NOT(ISNUMBER(E409)),NOT(ISNUMBER(F409))),"Complete action details",IF(AND(ISNUMBER(G409),G409&lt;E409),"Check completed date","Ready"))))))</f>
        <v/>
      </c>
    </row>
    <row r="410" spans="1:14" ht="24.95" customHeight="1">
      <c r="A410" s="26"/>
      <c r="B410" s="26"/>
      <c r="C410" s="26"/>
      <c r="D410" s="26"/>
      <c r="E410" s="24"/>
      <c r="F410" s="24"/>
      <c r="G410" s="24"/>
      <c r="H410" s="26"/>
      <c r="I410" s="26"/>
      <c r="J410" s="26"/>
      <c r="K410" s="15" t="str">
        <f t="shared" ca="1" si="12"/>
        <v/>
      </c>
      <c r="L410" s="15" t="str">
        <f t="shared" ca="1" si="13"/>
        <v/>
      </c>
      <c r="M410" s="31" t="str">
        <f>IF(B410="","",IF(COUNTIFS('Incident Log'!$A$9:$A$1008,B410)=1,INDEX('Incident Log'!$C$9:$C$1008,MATCH(B410,'Incident Log'!$A$9:$A$1008,0)),""))</f>
        <v/>
      </c>
      <c r="N410" s="15" t="str">
        <f>IF(COUNTA(A410:J410)=0,"",IF(A410="","Missing action ID",IF(COUNTIFS($A$9:$A$1008,A410)&gt;1,"Duplicate action ID",IF(COUNTIFS('Incident Log'!$A$9:$A$1008,B410)&lt;&gt;1,"Check linked Case ID",IF(OR(C410="",D410="",NOT(ISNUMBER(E410)),NOT(ISNUMBER(F410))),"Complete action details",IF(AND(ISNUMBER(G410),G410&lt;E410),"Check completed date","Ready"))))))</f>
        <v/>
      </c>
    </row>
    <row r="411" spans="1:14" ht="24.95" customHeight="1">
      <c r="A411" s="20"/>
      <c r="B411" s="20"/>
      <c r="C411" s="20"/>
      <c r="D411" s="20"/>
      <c r="E411" s="18"/>
      <c r="F411" s="18"/>
      <c r="G411" s="18"/>
      <c r="H411" s="20"/>
      <c r="I411" s="20"/>
      <c r="J411" s="20"/>
      <c r="K411" s="15" t="str">
        <f t="shared" ca="1" si="12"/>
        <v/>
      </c>
      <c r="L411" s="15" t="str">
        <f t="shared" ca="1" si="13"/>
        <v/>
      </c>
      <c r="M411" s="31" t="str">
        <f>IF(B411="","",IF(COUNTIFS('Incident Log'!$A$9:$A$1008,B411)=1,INDEX('Incident Log'!$C$9:$C$1008,MATCH(B411,'Incident Log'!$A$9:$A$1008,0)),""))</f>
        <v/>
      </c>
      <c r="N411" s="15" t="str">
        <f>IF(COUNTA(A411:J411)=0,"",IF(A411="","Missing action ID",IF(COUNTIFS($A$9:$A$1008,A411)&gt;1,"Duplicate action ID",IF(COUNTIFS('Incident Log'!$A$9:$A$1008,B411)&lt;&gt;1,"Check linked Case ID",IF(OR(C411="",D411="",NOT(ISNUMBER(E411)),NOT(ISNUMBER(F411))),"Complete action details",IF(AND(ISNUMBER(G411),G411&lt;E411),"Check completed date","Ready"))))))</f>
        <v/>
      </c>
    </row>
    <row r="412" spans="1:14" ht="24.95" customHeight="1">
      <c r="A412" s="26"/>
      <c r="B412" s="26"/>
      <c r="C412" s="26"/>
      <c r="D412" s="26"/>
      <c r="E412" s="24"/>
      <c r="F412" s="24"/>
      <c r="G412" s="24"/>
      <c r="H412" s="26"/>
      <c r="I412" s="26"/>
      <c r="J412" s="26"/>
      <c r="K412" s="15" t="str">
        <f t="shared" ca="1" si="12"/>
        <v/>
      </c>
      <c r="L412" s="15" t="str">
        <f t="shared" ca="1" si="13"/>
        <v/>
      </c>
      <c r="M412" s="31" t="str">
        <f>IF(B412="","",IF(COUNTIFS('Incident Log'!$A$9:$A$1008,B412)=1,INDEX('Incident Log'!$C$9:$C$1008,MATCH(B412,'Incident Log'!$A$9:$A$1008,0)),""))</f>
        <v/>
      </c>
      <c r="N412" s="15" t="str">
        <f>IF(COUNTA(A412:J412)=0,"",IF(A412="","Missing action ID",IF(COUNTIFS($A$9:$A$1008,A412)&gt;1,"Duplicate action ID",IF(COUNTIFS('Incident Log'!$A$9:$A$1008,B412)&lt;&gt;1,"Check linked Case ID",IF(OR(C412="",D412="",NOT(ISNUMBER(E412)),NOT(ISNUMBER(F412))),"Complete action details",IF(AND(ISNUMBER(G412),G412&lt;E412),"Check completed date","Ready"))))))</f>
        <v/>
      </c>
    </row>
    <row r="413" spans="1:14" ht="24.95" customHeight="1">
      <c r="A413" s="20"/>
      <c r="B413" s="20"/>
      <c r="C413" s="20"/>
      <c r="D413" s="20"/>
      <c r="E413" s="18"/>
      <c r="F413" s="18"/>
      <c r="G413" s="18"/>
      <c r="H413" s="20"/>
      <c r="I413" s="20"/>
      <c r="J413" s="20"/>
      <c r="K413" s="15" t="str">
        <f t="shared" ca="1" si="12"/>
        <v/>
      </c>
      <c r="L413" s="15" t="str">
        <f t="shared" ca="1" si="13"/>
        <v/>
      </c>
      <c r="M413" s="31" t="str">
        <f>IF(B413="","",IF(COUNTIFS('Incident Log'!$A$9:$A$1008,B413)=1,INDEX('Incident Log'!$C$9:$C$1008,MATCH(B413,'Incident Log'!$A$9:$A$1008,0)),""))</f>
        <v/>
      </c>
      <c r="N413" s="15" t="str">
        <f>IF(COUNTA(A413:J413)=0,"",IF(A413="","Missing action ID",IF(COUNTIFS($A$9:$A$1008,A413)&gt;1,"Duplicate action ID",IF(COUNTIFS('Incident Log'!$A$9:$A$1008,B413)&lt;&gt;1,"Check linked Case ID",IF(OR(C413="",D413="",NOT(ISNUMBER(E413)),NOT(ISNUMBER(F413))),"Complete action details",IF(AND(ISNUMBER(G413),G413&lt;E413),"Check completed date","Ready"))))))</f>
        <v/>
      </c>
    </row>
    <row r="414" spans="1:14" ht="24.95" customHeight="1">
      <c r="A414" s="26"/>
      <c r="B414" s="26"/>
      <c r="C414" s="26"/>
      <c r="D414" s="26"/>
      <c r="E414" s="24"/>
      <c r="F414" s="24"/>
      <c r="G414" s="24"/>
      <c r="H414" s="26"/>
      <c r="I414" s="26"/>
      <c r="J414" s="26"/>
      <c r="K414" s="15" t="str">
        <f t="shared" ca="1" si="12"/>
        <v/>
      </c>
      <c r="L414" s="15" t="str">
        <f t="shared" ca="1" si="13"/>
        <v/>
      </c>
      <c r="M414" s="31" t="str">
        <f>IF(B414="","",IF(COUNTIFS('Incident Log'!$A$9:$A$1008,B414)=1,INDEX('Incident Log'!$C$9:$C$1008,MATCH(B414,'Incident Log'!$A$9:$A$1008,0)),""))</f>
        <v/>
      </c>
      <c r="N414" s="15" t="str">
        <f>IF(COUNTA(A414:J414)=0,"",IF(A414="","Missing action ID",IF(COUNTIFS($A$9:$A$1008,A414)&gt;1,"Duplicate action ID",IF(COUNTIFS('Incident Log'!$A$9:$A$1008,B414)&lt;&gt;1,"Check linked Case ID",IF(OR(C414="",D414="",NOT(ISNUMBER(E414)),NOT(ISNUMBER(F414))),"Complete action details",IF(AND(ISNUMBER(G414),G414&lt;E414),"Check completed date","Ready"))))))</f>
        <v/>
      </c>
    </row>
    <row r="415" spans="1:14" ht="24.95" customHeight="1">
      <c r="A415" s="20"/>
      <c r="B415" s="20"/>
      <c r="C415" s="20"/>
      <c r="D415" s="20"/>
      <c r="E415" s="18"/>
      <c r="F415" s="18"/>
      <c r="G415" s="18"/>
      <c r="H415" s="20"/>
      <c r="I415" s="20"/>
      <c r="J415" s="20"/>
      <c r="K415" s="15" t="str">
        <f t="shared" ca="1" si="12"/>
        <v/>
      </c>
      <c r="L415" s="15" t="str">
        <f t="shared" ca="1" si="13"/>
        <v/>
      </c>
      <c r="M415" s="31" t="str">
        <f>IF(B415="","",IF(COUNTIFS('Incident Log'!$A$9:$A$1008,B415)=1,INDEX('Incident Log'!$C$9:$C$1008,MATCH(B415,'Incident Log'!$A$9:$A$1008,0)),""))</f>
        <v/>
      </c>
      <c r="N415" s="15" t="str">
        <f>IF(COUNTA(A415:J415)=0,"",IF(A415="","Missing action ID",IF(COUNTIFS($A$9:$A$1008,A415)&gt;1,"Duplicate action ID",IF(COUNTIFS('Incident Log'!$A$9:$A$1008,B415)&lt;&gt;1,"Check linked Case ID",IF(OR(C415="",D415="",NOT(ISNUMBER(E415)),NOT(ISNUMBER(F415))),"Complete action details",IF(AND(ISNUMBER(G415),G415&lt;E415),"Check completed date","Ready"))))))</f>
        <v/>
      </c>
    </row>
    <row r="416" spans="1:14" ht="24.95" customHeight="1">
      <c r="A416" s="26"/>
      <c r="B416" s="26"/>
      <c r="C416" s="26"/>
      <c r="D416" s="26"/>
      <c r="E416" s="24"/>
      <c r="F416" s="24"/>
      <c r="G416" s="24"/>
      <c r="H416" s="26"/>
      <c r="I416" s="26"/>
      <c r="J416" s="26"/>
      <c r="K416" s="15" t="str">
        <f t="shared" ca="1" si="12"/>
        <v/>
      </c>
      <c r="L416" s="15" t="str">
        <f t="shared" ca="1" si="13"/>
        <v/>
      </c>
      <c r="M416" s="31" t="str">
        <f>IF(B416="","",IF(COUNTIFS('Incident Log'!$A$9:$A$1008,B416)=1,INDEX('Incident Log'!$C$9:$C$1008,MATCH(B416,'Incident Log'!$A$9:$A$1008,0)),""))</f>
        <v/>
      </c>
      <c r="N416" s="15" t="str">
        <f>IF(COUNTA(A416:J416)=0,"",IF(A416="","Missing action ID",IF(COUNTIFS($A$9:$A$1008,A416)&gt;1,"Duplicate action ID",IF(COUNTIFS('Incident Log'!$A$9:$A$1008,B416)&lt;&gt;1,"Check linked Case ID",IF(OR(C416="",D416="",NOT(ISNUMBER(E416)),NOT(ISNUMBER(F416))),"Complete action details",IF(AND(ISNUMBER(G416),G416&lt;E416),"Check completed date","Ready"))))))</f>
        <v/>
      </c>
    </row>
    <row r="417" spans="1:14" ht="24.95" customHeight="1">
      <c r="A417" s="20"/>
      <c r="B417" s="20"/>
      <c r="C417" s="20"/>
      <c r="D417" s="20"/>
      <c r="E417" s="18"/>
      <c r="F417" s="18"/>
      <c r="G417" s="18"/>
      <c r="H417" s="20"/>
      <c r="I417" s="20"/>
      <c r="J417" s="20"/>
      <c r="K417" s="15" t="str">
        <f t="shared" ca="1" si="12"/>
        <v/>
      </c>
      <c r="L417" s="15" t="str">
        <f t="shared" ca="1" si="13"/>
        <v/>
      </c>
      <c r="M417" s="31" t="str">
        <f>IF(B417="","",IF(COUNTIFS('Incident Log'!$A$9:$A$1008,B417)=1,INDEX('Incident Log'!$C$9:$C$1008,MATCH(B417,'Incident Log'!$A$9:$A$1008,0)),""))</f>
        <v/>
      </c>
      <c r="N417" s="15" t="str">
        <f>IF(COUNTA(A417:J417)=0,"",IF(A417="","Missing action ID",IF(COUNTIFS($A$9:$A$1008,A417)&gt;1,"Duplicate action ID",IF(COUNTIFS('Incident Log'!$A$9:$A$1008,B417)&lt;&gt;1,"Check linked Case ID",IF(OR(C417="",D417="",NOT(ISNUMBER(E417)),NOT(ISNUMBER(F417))),"Complete action details",IF(AND(ISNUMBER(G417),G417&lt;E417),"Check completed date","Ready"))))))</f>
        <v/>
      </c>
    </row>
    <row r="418" spans="1:14" ht="24.95" customHeight="1">
      <c r="A418" s="26"/>
      <c r="B418" s="26"/>
      <c r="C418" s="26"/>
      <c r="D418" s="26"/>
      <c r="E418" s="24"/>
      <c r="F418" s="24"/>
      <c r="G418" s="24"/>
      <c r="H418" s="26"/>
      <c r="I418" s="26"/>
      <c r="J418" s="26"/>
      <c r="K418" s="15" t="str">
        <f t="shared" ca="1" si="12"/>
        <v/>
      </c>
      <c r="L418" s="15" t="str">
        <f t="shared" ca="1" si="13"/>
        <v/>
      </c>
      <c r="M418" s="31" t="str">
        <f>IF(B418="","",IF(COUNTIFS('Incident Log'!$A$9:$A$1008,B418)=1,INDEX('Incident Log'!$C$9:$C$1008,MATCH(B418,'Incident Log'!$A$9:$A$1008,0)),""))</f>
        <v/>
      </c>
      <c r="N418" s="15" t="str">
        <f>IF(COUNTA(A418:J418)=0,"",IF(A418="","Missing action ID",IF(COUNTIFS($A$9:$A$1008,A418)&gt;1,"Duplicate action ID",IF(COUNTIFS('Incident Log'!$A$9:$A$1008,B418)&lt;&gt;1,"Check linked Case ID",IF(OR(C418="",D418="",NOT(ISNUMBER(E418)),NOT(ISNUMBER(F418))),"Complete action details",IF(AND(ISNUMBER(G418),G418&lt;E418),"Check completed date","Ready"))))))</f>
        <v/>
      </c>
    </row>
    <row r="419" spans="1:14" ht="24.95" customHeight="1">
      <c r="A419" s="20"/>
      <c r="B419" s="20"/>
      <c r="C419" s="20"/>
      <c r="D419" s="20"/>
      <c r="E419" s="18"/>
      <c r="F419" s="18"/>
      <c r="G419" s="18"/>
      <c r="H419" s="20"/>
      <c r="I419" s="20"/>
      <c r="J419" s="20"/>
      <c r="K419" s="15" t="str">
        <f t="shared" ca="1" si="12"/>
        <v/>
      </c>
      <c r="L419" s="15" t="str">
        <f t="shared" ca="1" si="13"/>
        <v/>
      </c>
      <c r="M419" s="31" t="str">
        <f>IF(B419="","",IF(COUNTIFS('Incident Log'!$A$9:$A$1008,B419)=1,INDEX('Incident Log'!$C$9:$C$1008,MATCH(B419,'Incident Log'!$A$9:$A$1008,0)),""))</f>
        <v/>
      </c>
      <c r="N419" s="15" t="str">
        <f>IF(COUNTA(A419:J419)=0,"",IF(A419="","Missing action ID",IF(COUNTIFS($A$9:$A$1008,A419)&gt;1,"Duplicate action ID",IF(COUNTIFS('Incident Log'!$A$9:$A$1008,B419)&lt;&gt;1,"Check linked Case ID",IF(OR(C419="",D419="",NOT(ISNUMBER(E419)),NOT(ISNUMBER(F419))),"Complete action details",IF(AND(ISNUMBER(G419),G419&lt;E419),"Check completed date","Ready"))))))</f>
        <v/>
      </c>
    </row>
    <row r="420" spans="1:14" ht="24.95" customHeight="1">
      <c r="A420" s="26"/>
      <c r="B420" s="26"/>
      <c r="C420" s="26"/>
      <c r="D420" s="26"/>
      <c r="E420" s="24"/>
      <c r="F420" s="24"/>
      <c r="G420" s="24"/>
      <c r="H420" s="26"/>
      <c r="I420" s="26"/>
      <c r="J420" s="26"/>
      <c r="K420" s="15" t="str">
        <f t="shared" ca="1" si="12"/>
        <v/>
      </c>
      <c r="L420" s="15" t="str">
        <f t="shared" ca="1" si="13"/>
        <v/>
      </c>
      <c r="M420" s="31" t="str">
        <f>IF(B420="","",IF(COUNTIFS('Incident Log'!$A$9:$A$1008,B420)=1,INDEX('Incident Log'!$C$9:$C$1008,MATCH(B420,'Incident Log'!$A$9:$A$1008,0)),""))</f>
        <v/>
      </c>
      <c r="N420" s="15" t="str">
        <f>IF(COUNTA(A420:J420)=0,"",IF(A420="","Missing action ID",IF(COUNTIFS($A$9:$A$1008,A420)&gt;1,"Duplicate action ID",IF(COUNTIFS('Incident Log'!$A$9:$A$1008,B420)&lt;&gt;1,"Check linked Case ID",IF(OR(C420="",D420="",NOT(ISNUMBER(E420)),NOT(ISNUMBER(F420))),"Complete action details",IF(AND(ISNUMBER(G420),G420&lt;E420),"Check completed date","Ready"))))))</f>
        <v/>
      </c>
    </row>
    <row r="421" spans="1:14" ht="24.95" customHeight="1">
      <c r="A421" s="20"/>
      <c r="B421" s="20"/>
      <c r="C421" s="20"/>
      <c r="D421" s="20"/>
      <c r="E421" s="18"/>
      <c r="F421" s="18"/>
      <c r="G421" s="18"/>
      <c r="H421" s="20"/>
      <c r="I421" s="20"/>
      <c r="J421" s="20"/>
      <c r="K421" s="15" t="str">
        <f t="shared" ca="1" si="12"/>
        <v/>
      </c>
      <c r="L421" s="15" t="str">
        <f t="shared" ca="1" si="13"/>
        <v/>
      </c>
      <c r="M421" s="31" t="str">
        <f>IF(B421="","",IF(COUNTIFS('Incident Log'!$A$9:$A$1008,B421)=1,INDEX('Incident Log'!$C$9:$C$1008,MATCH(B421,'Incident Log'!$A$9:$A$1008,0)),""))</f>
        <v/>
      </c>
      <c r="N421" s="15" t="str">
        <f>IF(COUNTA(A421:J421)=0,"",IF(A421="","Missing action ID",IF(COUNTIFS($A$9:$A$1008,A421)&gt;1,"Duplicate action ID",IF(COUNTIFS('Incident Log'!$A$9:$A$1008,B421)&lt;&gt;1,"Check linked Case ID",IF(OR(C421="",D421="",NOT(ISNUMBER(E421)),NOT(ISNUMBER(F421))),"Complete action details",IF(AND(ISNUMBER(G421),G421&lt;E421),"Check completed date","Ready"))))))</f>
        <v/>
      </c>
    </row>
    <row r="422" spans="1:14" ht="24.95" customHeight="1">
      <c r="A422" s="26"/>
      <c r="B422" s="26"/>
      <c r="C422" s="26"/>
      <c r="D422" s="26"/>
      <c r="E422" s="24"/>
      <c r="F422" s="24"/>
      <c r="G422" s="24"/>
      <c r="H422" s="26"/>
      <c r="I422" s="26"/>
      <c r="J422" s="26"/>
      <c r="K422" s="15" t="str">
        <f t="shared" ca="1" si="12"/>
        <v/>
      </c>
      <c r="L422" s="15" t="str">
        <f t="shared" ca="1" si="13"/>
        <v/>
      </c>
      <c r="M422" s="31" t="str">
        <f>IF(B422="","",IF(COUNTIFS('Incident Log'!$A$9:$A$1008,B422)=1,INDEX('Incident Log'!$C$9:$C$1008,MATCH(B422,'Incident Log'!$A$9:$A$1008,0)),""))</f>
        <v/>
      </c>
      <c r="N422" s="15" t="str">
        <f>IF(COUNTA(A422:J422)=0,"",IF(A422="","Missing action ID",IF(COUNTIFS($A$9:$A$1008,A422)&gt;1,"Duplicate action ID",IF(COUNTIFS('Incident Log'!$A$9:$A$1008,B422)&lt;&gt;1,"Check linked Case ID",IF(OR(C422="",D422="",NOT(ISNUMBER(E422)),NOT(ISNUMBER(F422))),"Complete action details",IF(AND(ISNUMBER(G422),G422&lt;E422),"Check completed date","Ready"))))))</f>
        <v/>
      </c>
    </row>
    <row r="423" spans="1:14" ht="24.95" customHeight="1">
      <c r="A423" s="20"/>
      <c r="B423" s="20"/>
      <c r="C423" s="20"/>
      <c r="D423" s="20"/>
      <c r="E423" s="18"/>
      <c r="F423" s="18"/>
      <c r="G423" s="18"/>
      <c r="H423" s="20"/>
      <c r="I423" s="20"/>
      <c r="J423" s="20"/>
      <c r="K423" s="15" t="str">
        <f t="shared" ca="1" si="12"/>
        <v/>
      </c>
      <c r="L423" s="15" t="str">
        <f t="shared" ca="1" si="13"/>
        <v/>
      </c>
      <c r="M423" s="31" t="str">
        <f>IF(B423="","",IF(COUNTIFS('Incident Log'!$A$9:$A$1008,B423)=1,INDEX('Incident Log'!$C$9:$C$1008,MATCH(B423,'Incident Log'!$A$9:$A$1008,0)),""))</f>
        <v/>
      </c>
      <c r="N423" s="15" t="str">
        <f>IF(COUNTA(A423:J423)=0,"",IF(A423="","Missing action ID",IF(COUNTIFS($A$9:$A$1008,A423)&gt;1,"Duplicate action ID",IF(COUNTIFS('Incident Log'!$A$9:$A$1008,B423)&lt;&gt;1,"Check linked Case ID",IF(OR(C423="",D423="",NOT(ISNUMBER(E423)),NOT(ISNUMBER(F423))),"Complete action details",IF(AND(ISNUMBER(G423),G423&lt;E423),"Check completed date","Ready"))))))</f>
        <v/>
      </c>
    </row>
    <row r="424" spans="1:14" ht="24.95" customHeight="1">
      <c r="A424" s="26"/>
      <c r="B424" s="26"/>
      <c r="C424" s="26"/>
      <c r="D424" s="26"/>
      <c r="E424" s="24"/>
      <c r="F424" s="24"/>
      <c r="G424" s="24"/>
      <c r="H424" s="26"/>
      <c r="I424" s="26"/>
      <c r="J424" s="26"/>
      <c r="K424" s="15" t="str">
        <f t="shared" ca="1" si="12"/>
        <v/>
      </c>
      <c r="L424" s="15" t="str">
        <f t="shared" ca="1" si="13"/>
        <v/>
      </c>
      <c r="M424" s="31" t="str">
        <f>IF(B424="","",IF(COUNTIFS('Incident Log'!$A$9:$A$1008,B424)=1,INDEX('Incident Log'!$C$9:$C$1008,MATCH(B424,'Incident Log'!$A$9:$A$1008,0)),""))</f>
        <v/>
      </c>
      <c r="N424" s="15" t="str">
        <f>IF(COUNTA(A424:J424)=0,"",IF(A424="","Missing action ID",IF(COUNTIFS($A$9:$A$1008,A424)&gt;1,"Duplicate action ID",IF(COUNTIFS('Incident Log'!$A$9:$A$1008,B424)&lt;&gt;1,"Check linked Case ID",IF(OR(C424="",D424="",NOT(ISNUMBER(E424)),NOT(ISNUMBER(F424))),"Complete action details",IF(AND(ISNUMBER(G424),G424&lt;E424),"Check completed date","Ready"))))))</f>
        <v/>
      </c>
    </row>
    <row r="425" spans="1:14" ht="24.95" customHeight="1">
      <c r="A425" s="20"/>
      <c r="B425" s="20"/>
      <c r="C425" s="20"/>
      <c r="D425" s="20"/>
      <c r="E425" s="18"/>
      <c r="F425" s="18"/>
      <c r="G425" s="18"/>
      <c r="H425" s="20"/>
      <c r="I425" s="20"/>
      <c r="J425" s="20"/>
      <c r="K425" s="15" t="str">
        <f t="shared" ca="1" si="12"/>
        <v/>
      </c>
      <c r="L425" s="15" t="str">
        <f t="shared" ca="1" si="13"/>
        <v/>
      </c>
      <c r="M425" s="31" t="str">
        <f>IF(B425="","",IF(COUNTIFS('Incident Log'!$A$9:$A$1008,B425)=1,INDEX('Incident Log'!$C$9:$C$1008,MATCH(B425,'Incident Log'!$A$9:$A$1008,0)),""))</f>
        <v/>
      </c>
      <c r="N425" s="15" t="str">
        <f>IF(COUNTA(A425:J425)=0,"",IF(A425="","Missing action ID",IF(COUNTIFS($A$9:$A$1008,A425)&gt;1,"Duplicate action ID",IF(COUNTIFS('Incident Log'!$A$9:$A$1008,B425)&lt;&gt;1,"Check linked Case ID",IF(OR(C425="",D425="",NOT(ISNUMBER(E425)),NOT(ISNUMBER(F425))),"Complete action details",IF(AND(ISNUMBER(G425),G425&lt;E425),"Check completed date","Ready"))))))</f>
        <v/>
      </c>
    </row>
    <row r="426" spans="1:14" ht="24.95" customHeight="1">
      <c r="A426" s="26"/>
      <c r="B426" s="26"/>
      <c r="C426" s="26"/>
      <c r="D426" s="26"/>
      <c r="E426" s="24"/>
      <c r="F426" s="24"/>
      <c r="G426" s="24"/>
      <c r="H426" s="26"/>
      <c r="I426" s="26"/>
      <c r="J426" s="26"/>
      <c r="K426" s="15" t="str">
        <f t="shared" ca="1" si="12"/>
        <v/>
      </c>
      <c r="L426" s="15" t="str">
        <f t="shared" ca="1" si="13"/>
        <v/>
      </c>
      <c r="M426" s="31" t="str">
        <f>IF(B426="","",IF(COUNTIFS('Incident Log'!$A$9:$A$1008,B426)=1,INDEX('Incident Log'!$C$9:$C$1008,MATCH(B426,'Incident Log'!$A$9:$A$1008,0)),""))</f>
        <v/>
      </c>
      <c r="N426" s="15" t="str">
        <f>IF(COUNTA(A426:J426)=0,"",IF(A426="","Missing action ID",IF(COUNTIFS($A$9:$A$1008,A426)&gt;1,"Duplicate action ID",IF(COUNTIFS('Incident Log'!$A$9:$A$1008,B426)&lt;&gt;1,"Check linked Case ID",IF(OR(C426="",D426="",NOT(ISNUMBER(E426)),NOT(ISNUMBER(F426))),"Complete action details",IF(AND(ISNUMBER(G426),G426&lt;E426),"Check completed date","Ready"))))))</f>
        <v/>
      </c>
    </row>
    <row r="427" spans="1:14" ht="24.95" customHeight="1">
      <c r="A427" s="20"/>
      <c r="B427" s="20"/>
      <c r="C427" s="20"/>
      <c r="D427" s="20"/>
      <c r="E427" s="18"/>
      <c r="F427" s="18"/>
      <c r="G427" s="18"/>
      <c r="H427" s="20"/>
      <c r="I427" s="20"/>
      <c r="J427" s="20"/>
      <c r="K427" s="15" t="str">
        <f t="shared" ca="1" si="12"/>
        <v/>
      </c>
      <c r="L427" s="15" t="str">
        <f t="shared" ca="1" si="13"/>
        <v/>
      </c>
      <c r="M427" s="31" t="str">
        <f>IF(B427="","",IF(COUNTIFS('Incident Log'!$A$9:$A$1008,B427)=1,INDEX('Incident Log'!$C$9:$C$1008,MATCH(B427,'Incident Log'!$A$9:$A$1008,0)),""))</f>
        <v/>
      </c>
      <c r="N427" s="15" t="str">
        <f>IF(COUNTA(A427:J427)=0,"",IF(A427="","Missing action ID",IF(COUNTIFS($A$9:$A$1008,A427)&gt;1,"Duplicate action ID",IF(COUNTIFS('Incident Log'!$A$9:$A$1008,B427)&lt;&gt;1,"Check linked Case ID",IF(OR(C427="",D427="",NOT(ISNUMBER(E427)),NOT(ISNUMBER(F427))),"Complete action details",IF(AND(ISNUMBER(G427),G427&lt;E427),"Check completed date","Ready"))))))</f>
        <v/>
      </c>
    </row>
    <row r="428" spans="1:14" ht="24.95" customHeight="1">
      <c r="A428" s="26"/>
      <c r="B428" s="26"/>
      <c r="C428" s="26"/>
      <c r="D428" s="26"/>
      <c r="E428" s="24"/>
      <c r="F428" s="24"/>
      <c r="G428" s="24"/>
      <c r="H428" s="26"/>
      <c r="I428" s="26"/>
      <c r="J428" s="26"/>
      <c r="K428" s="15" t="str">
        <f t="shared" ca="1" si="12"/>
        <v/>
      </c>
      <c r="L428" s="15" t="str">
        <f t="shared" ca="1" si="13"/>
        <v/>
      </c>
      <c r="M428" s="31" t="str">
        <f>IF(B428="","",IF(COUNTIFS('Incident Log'!$A$9:$A$1008,B428)=1,INDEX('Incident Log'!$C$9:$C$1008,MATCH(B428,'Incident Log'!$A$9:$A$1008,0)),""))</f>
        <v/>
      </c>
      <c r="N428" s="15" t="str">
        <f>IF(COUNTA(A428:J428)=0,"",IF(A428="","Missing action ID",IF(COUNTIFS($A$9:$A$1008,A428)&gt;1,"Duplicate action ID",IF(COUNTIFS('Incident Log'!$A$9:$A$1008,B428)&lt;&gt;1,"Check linked Case ID",IF(OR(C428="",D428="",NOT(ISNUMBER(E428)),NOT(ISNUMBER(F428))),"Complete action details",IF(AND(ISNUMBER(G428),G428&lt;E428),"Check completed date","Ready"))))))</f>
        <v/>
      </c>
    </row>
    <row r="429" spans="1:14" ht="24.95" customHeight="1">
      <c r="A429" s="20"/>
      <c r="B429" s="20"/>
      <c r="C429" s="20"/>
      <c r="D429" s="20"/>
      <c r="E429" s="18"/>
      <c r="F429" s="18"/>
      <c r="G429" s="18"/>
      <c r="H429" s="20"/>
      <c r="I429" s="20"/>
      <c r="J429" s="20"/>
      <c r="K429" s="15" t="str">
        <f t="shared" ca="1" si="12"/>
        <v/>
      </c>
      <c r="L429" s="15" t="str">
        <f t="shared" ca="1" si="13"/>
        <v/>
      </c>
      <c r="M429" s="31" t="str">
        <f>IF(B429="","",IF(COUNTIFS('Incident Log'!$A$9:$A$1008,B429)=1,INDEX('Incident Log'!$C$9:$C$1008,MATCH(B429,'Incident Log'!$A$9:$A$1008,0)),""))</f>
        <v/>
      </c>
      <c r="N429" s="15" t="str">
        <f>IF(COUNTA(A429:J429)=0,"",IF(A429="","Missing action ID",IF(COUNTIFS($A$9:$A$1008,A429)&gt;1,"Duplicate action ID",IF(COUNTIFS('Incident Log'!$A$9:$A$1008,B429)&lt;&gt;1,"Check linked Case ID",IF(OR(C429="",D429="",NOT(ISNUMBER(E429)),NOT(ISNUMBER(F429))),"Complete action details",IF(AND(ISNUMBER(G429),G429&lt;E429),"Check completed date","Ready"))))))</f>
        <v/>
      </c>
    </row>
    <row r="430" spans="1:14" ht="24.95" customHeight="1">
      <c r="A430" s="26"/>
      <c r="B430" s="26"/>
      <c r="C430" s="26"/>
      <c r="D430" s="26"/>
      <c r="E430" s="24"/>
      <c r="F430" s="24"/>
      <c r="G430" s="24"/>
      <c r="H430" s="26"/>
      <c r="I430" s="26"/>
      <c r="J430" s="26"/>
      <c r="K430" s="15" t="str">
        <f t="shared" ca="1" si="12"/>
        <v/>
      </c>
      <c r="L430" s="15" t="str">
        <f t="shared" ca="1" si="13"/>
        <v/>
      </c>
      <c r="M430" s="31" t="str">
        <f>IF(B430="","",IF(COUNTIFS('Incident Log'!$A$9:$A$1008,B430)=1,INDEX('Incident Log'!$C$9:$C$1008,MATCH(B430,'Incident Log'!$A$9:$A$1008,0)),""))</f>
        <v/>
      </c>
      <c r="N430" s="15" t="str">
        <f>IF(COUNTA(A430:J430)=0,"",IF(A430="","Missing action ID",IF(COUNTIFS($A$9:$A$1008,A430)&gt;1,"Duplicate action ID",IF(COUNTIFS('Incident Log'!$A$9:$A$1008,B430)&lt;&gt;1,"Check linked Case ID",IF(OR(C430="",D430="",NOT(ISNUMBER(E430)),NOT(ISNUMBER(F430))),"Complete action details",IF(AND(ISNUMBER(G430),G430&lt;E430),"Check completed date","Ready"))))))</f>
        <v/>
      </c>
    </row>
    <row r="431" spans="1:14" ht="24.95" customHeight="1">
      <c r="A431" s="20"/>
      <c r="B431" s="20"/>
      <c r="C431" s="20"/>
      <c r="D431" s="20"/>
      <c r="E431" s="18"/>
      <c r="F431" s="18"/>
      <c r="G431" s="18"/>
      <c r="H431" s="20"/>
      <c r="I431" s="20"/>
      <c r="J431" s="20"/>
      <c r="K431" s="15" t="str">
        <f t="shared" ca="1" si="12"/>
        <v/>
      </c>
      <c r="L431" s="15" t="str">
        <f t="shared" ca="1" si="13"/>
        <v/>
      </c>
      <c r="M431" s="31" t="str">
        <f>IF(B431="","",IF(COUNTIFS('Incident Log'!$A$9:$A$1008,B431)=1,INDEX('Incident Log'!$C$9:$C$1008,MATCH(B431,'Incident Log'!$A$9:$A$1008,0)),""))</f>
        <v/>
      </c>
      <c r="N431" s="15" t="str">
        <f>IF(COUNTA(A431:J431)=0,"",IF(A431="","Missing action ID",IF(COUNTIFS($A$9:$A$1008,A431)&gt;1,"Duplicate action ID",IF(COUNTIFS('Incident Log'!$A$9:$A$1008,B431)&lt;&gt;1,"Check linked Case ID",IF(OR(C431="",D431="",NOT(ISNUMBER(E431)),NOT(ISNUMBER(F431))),"Complete action details",IF(AND(ISNUMBER(G431),G431&lt;E431),"Check completed date","Ready"))))))</f>
        <v/>
      </c>
    </row>
    <row r="432" spans="1:14" ht="24.95" customHeight="1">
      <c r="A432" s="26"/>
      <c r="B432" s="26"/>
      <c r="C432" s="26"/>
      <c r="D432" s="26"/>
      <c r="E432" s="24"/>
      <c r="F432" s="24"/>
      <c r="G432" s="24"/>
      <c r="H432" s="26"/>
      <c r="I432" s="26"/>
      <c r="J432" s="26"/>
      <c r="K432" s="15" t="str">
        <f t="shared" ca="1" si="12"/>
        <v/>
      </c>
      <c r="L432" s="15" t="str">
        <f t="shared" ca="1" si="13"/>
        <v/>
      </c>
      <c r="M432" s="31" t="str">
        <f>IF(B432="","",IF(COUNTIFS('Incident Log'!$A$9:$A$1008,B432)=1,INDEX('Incident Log'!$C$9:$C$1008,MATCH(B432,'Incident Log'!$A$9:$A$1008,0)),""))</f>
        <v/>
      </c>
      <c r="N432" s="15" t="str">
        <f>IF(COUNTA(A432:J432)=0,"",IF(A432="","Missing action ID",IF(COUNTIFS($A$9:$A$1008,A432)&gt;1,"Duplicate action ID",IF(COUNTIFS('Incident Log'!$A$9:$A$1008,B432)&lt;&gt;1,"Check linked Case ID",IF(OR(C432="",D432="",NOT(ISNUMBER(E432)),NOT(ISNUMBER(F432))),"Complete action details",IF(AND(ISNUMBER(G432),G432&lt;E432),"Check completed date","Ready"))))))</f>
        <v/>
      </c>
    </row>
    <row r="433" spans="1:14" ht="24.95" customHeight="1">
      <c r="A433" s="20"/>
      <c r="B433" s="20"/>
      <c r="C433" s="20"/>
      <c r="D433" s="20"/>
      <c r="E433" s="18"/>
      <c r="F433" s="18"/>
      <c r="G433" s="18"/>
      <c r="H433" s="20"/>
      <c r="I433" s="20"/>
      <c r="J433" s="20"/>
      <c r="K433" s="15" t="str">
        <f t="shared" ca="1" si="12"/>
        <v/>
      </c>
      <c r="L433" s="15" t="str">
        <f t="shared" ca="1" si="13"/>
        <v/>
      </c>
      <c r="M433" s="31" t="str">
        <f>IF(B433="","",IF(COUNTIFS('Incident Log'!$A$9:$A$1008,B433)=1,INDEX('Incident Log'!$C$9:$C$1008,MATCH(B433,'Incident Log'!$A$9:$A$1008,0)),""))</f>
        <v/>
      </c>
      <c r="N433" s="15" t="str">
        <f>IF(COUNTA(A433:J433)=0,"",IF(A433="","Missing action ID",IF(COUNTIFS($A$9:$A$1008,A433)&gt;1,"Duplicate action ID",IF(COUNTIFS('Incident Log'!$A$9:$A$1008,B433)&lt;&gt;1,"Check linked Case ID",IF(OR(C433="",D433="",NOT(ISNUMBER(E433)),NOT(ISNUMBER(F433))),"Complete action details",IF(AND(ISNUMBER(G433),G433&lt;E433),"Check completed date","Ready"))))))</f>
        <v/>
      </c>
    </row>
    <row r="434" spans="1:14" ht="24.95" customHeight="1">
      <c r="A434" s="26"/>
      <c r="B434" s="26"/>
      <c r="C434" s="26"/>
      <c r="D434" s="26"/>
      <c r="E434" s="24"/>
      <c r="F434" s="24"/>
      <c r="G434" s="24"/>
      <c r="H434" s="26"/>
      <c r="I434" s="26"/>
      <c r="J434" s="26"/>
      <c r="K434" s="15" t="str">
        <f t="shared" ca="1" si="12"/>
        <v/>
      </c>
      <c r="L434" s="15" t="str">
        <f t="shared" ca="1" si="13"/>
        <v/>
      </c>
      <c r="M434" s="31" t="str">
        <f>IF(B434="","",IF(COUNTIFS('Incident Log'!$A$9:$A$1008,B434)=1,INDEX('Incident Log'!$C$9:$C$1008,MATCH(B434,'Incident Log'!$A$9:$A$1008,0)),""))</f>
        <v/>
      </c>
      <c r="N434" s="15" t="str">
        <f>IF(COUNTA(A434:J434)=0,"",IF(A434="","Missing action ID",IF(COUNTIFS($A$9:$A$1008,A434)&gt;1,"Duplicate action ID",IF(COUNTIFS('Incident Log'!$A$9:$A$1008,B434)&lt;&gt;1,"Check linked Case ID",IF(OR(C434="",D434="",NOT(ISNUMBER(E434)),NOT(ISNUMBER(F434))),"Complete action details",IF(AND(ISNUMBER(G434),G434&lt;E434),"Check completed date","Ready"))))))</f>
        <v/>
      </c>
    </row>
    <row r="435" spans="1:14" ht="24.95" customHeight="1">
      <c r="A435" s="20"/>
      <c r="B435" s="20"/>
      <c r="C435" s="20"/>
      <c r="D435" s="20"/>
      <c r="E435" s="18"/>
      <c r="F435" s="18"/>
      <c r="G435" s="18"/>
      <c r="H435" s="20"/>
      <c r="I435" s="20"/>
      <c r="J435" s="20"/>
      <c r="K435" s="15" t="str">
        <f t="shared" ca="1" si="12"/>
        <v/>
      </c>
      <c r="L435" s="15" t="str">
        <f t="shared" ca="1" si="13"/>
        <v/>
      </c>
      <c r="M435" s="31" t="str">
        <f>IF(B435="","",IF(COUNTIFS('Incident Log'!$A$9:$A$1008,B435)=1,INDEX('Incident Log'!$C$9:$C$1008,MATCH(B435,'Incident Log'!$A$9:$A$1008,0)),""))</f>
        <v/>
      </c>
      <c r="N435" s="15" t="str">
        <f>IF(COUNTA(A435:J435)=0,"",IF(A435="","Missing action ID",IF(COUNTIFS($A$9:$A$1008,A435)&gt;1,"Duplicate action ID",IF(COUNTIFS('Incident Log'!$A$9:$A$1008,B435)&lt;&gt;1,"Check linked Case ID",IF(OR(C435="",D435="",NOT(ISNUMBER(E435)),NOT(ISNUMBER(F435))),"Complete action details",IF(AND(ISNUMBER(G435),G435&lt;E435),"Check completed date","Ready"))))))</f>
        <v/>
      </c>
    </row>
    <row r="436" spans="1:14" ht="24.95" customHeight="1">
      <c r="A436" s="26"/>
      <c r="B436" s="26"/>
      <c r="C436" s="26"/>
      <c r="D436" s="26"/>
      <c r="E436" s="24"/>
      <c r="F436" s="24"/>
      <c r="G436" s="24"/>
      <c r="H436" s="26"/>
      <c r="I436" s="26"/>
      <c r="J436" s="26"/>
      <c r="K436" s="15" t="str">
        <f t="shared" ca="1" si="12"/>
        <v/>
      </c>
      <c r="L436" s="15" t="str">
        <f t="shared" ca="1" si="13"/>
        <v/>
      </c>
      <c r="M436" s="31" t="str">
        <f>IF(B436="","",IF(COUNTIFS('Incident Log'!$A$9:$A$1008,B436)=1,INDEX('Incident Log'!$C$9:$C$1008,MATCH(B436,'Incident Log'!$A$9:$A$1008,0)),""))</f>
        <v/>
      </c>
      <c r="N436" s="15" t="str">
        <f>IF(COUNTA(A436:J436)=0,"",IF(A436="","Missing action ID",IF(COUNTIFS($A$9:$A$1008,A436)&gt;1,"Duplicate action ID",IF(COUNTIFS('Incident Log'!$A$9:$A$1008,B436)&lt;&gt;1,"Check linked Case ID",IF(OR(C436="",D436="",NOT(ISNUMBER(E436)),NOT(ISNUMBER(F436))),"Complete action details",IF(AND(ISNUMBER(G436),G436&lt;E436),"Check completed date","Ready"))))))</f>
        <v/>
      </c>
    </row>
    <row r="437" spans="1:14" ht="24.95" customHeight="1">
      <c r="A437" s="20"/>
      <c r="B437" s="20"/>
      <c r="C437" s="20"/>
      <c r="D437" s="20"/>
      <c r="E437" s="18"/>
      <c r="F437" s="18"/>
      <c r="G437" s="18"/>
      <c r="H437" s="20"/>
      <c r="I437" s="20"/>
      <c r="J437" s="20"/>
      <c r="K437" s="15" t="str">
        <f t="shared" ca="1" si="12"/>
        <v/>
      </c>
      <c r="L437" s="15" t="str">
        <f t="shared" ca="1" si="13"/>
        <v/>
      </c>
      <c r="M437" s="31" t="str">
        <f>IF(B437="","",IF(COUNTIFS('Incident Log'!$A$9:$A$1008,B437)=1,INDEX('Incident Log'!$C$9:$C$1008,MATCH(B437,'Incident Log'!$A$9:$A$1008,0)),""))</f>
        <v/>
      </c>
      <c r="N437" s="15" t="str">
        <f>IF(COUNTA(A437:J437)=0,"",IF(A437="","Missing action ID",IF(COUNTIFS($A$9:$A$1008,A437)&gt;1,"Duplicate action ID",IF(COUNTIFS('Incident Log'!$A$9:$A$1008,B437)&lt;&gt;1,"Check linked Case ID",IF(OR(C437="",D437="",NOT(ISNUMBER(E437)),NOT(ISNUMBER(F437))),"Complete action details",IF(AND(ISNUMBER(G437),G437&lt;E437),"Check completed date","Ready"))))))</f>
        <v/>
      </c>
    </row>
    <row r="438" spans="1:14" ht="24.95" customHeight="1">
      <c r="A438" s="26"/>
      <c r="B438" s="26"/>
      <c r="C438" s="26"/>
      <c r="D438" s="26"/>
      <c r="E438" s="24"/>
      <c r="F438" s="24"/>
      <c r="G438" s="24"/>
      <c r="H438" s="26"/>
      <c r="I438" s="26"/>
      <c r="J438" s="26"/>
      <c r="K438" s="15" t="str">
        <f t="shared" ca="1" si="12"/>
        <v/>
      </c>
      <c r="L438" s="15" t="str">
        <f t="shared" ca="1" si="13"/>
        <v/>
      </c>
      <c r="M438" s="31" t="str">
        <f>IF(B438="","",IF(COUNTIFS('Incident Log'!$A$9:$A$1008,B438)=1,INDEX('Incident Log'!$C$9:$C$1008,MATCH(B438,'Incident Log'!$A$9:$A$1008,0)),""))</f>
        <v/>
      </c>
      <c r="N438" s="15" t="str">
        <f>IF(COUNTA(A438:J438)=0,"",IF(A438="","Missing action ID",IF(COUNTIFS($A$9:$A$1008,A438)&gt;1,"Duplicate action ID",IF(COUNTIFS('Incident Log'!$A$9:$A$1008,B438)&lt;&gt;1,"Check linked Case ID",IF(OR(C438="",D438="",NOT(ISNUMBER(E438)),NOT(ISNUMBER(F438))),"Complete action details",IF(AND(ISNUMBER(G438),G438&lt;E438),"Check completed date","Ready"))))))</f>
        <v/>
      </c>
    </row>
    <row r="439" spans="1:14" ht="24.95" customHeight="1">
      <c r="A439" s="20"/>
      <c r="B439" s="20"/>
      <c r="C439" s="20"/>
      <c r="D439" s="20"/>
      <c r="E439" s="18"/>
      <c r="F439" s="18"/>
      <c r="G439" s="18"/>
      <c r="H439" s="20"/>
      <c r="I439" s="20"/>
      <c r="J439" s="20"/>
      <c r="K439" s="15" t="str">
        <f t="shared" ca="1" si="12"/>
        <v/>
      </c>
      <c r="L439" s="15" t="str">
        <f t="shared" ca="1" si="13"/>
        <v/>
      </c>
      <c r="M439" s="31" t="str">
        <f>IF(B439="","",IF(COUNTIFS('Incident Log'!$A$9:$A$1008,B439)=1,INDEX('Incident Log'!$C$9:$C$1008,MATCH(B439,'Incident Log'!$A$9:$A$1008,0)),""))</f>
        <v/>
      </c>
      <c r="N439" s="15" t="str">
        <f>IF(COUNTA(A439:J439)=0,"",IF(A439="","Missing action ID",IF(COUNTIFS($A$9:$A$1008,A439)&gt;1,"Duplicate action ID",IF(COUNTIFS('Incident Log'!$A$9:$A$1008,B439)&lt;&gt;1,"Check linked Case ID",IF(OR(C439="",D439="",NOT(ISNUMBER(E439)),NOT(ISNUMBER(F439))),"Complete action details",IF(AND(ISNUMBER(G439),G439&lt;E439),"Check completed date","Ready"))))))</f>
        <v/>
      </c>
    </row>
    <row r="440" spans="1:14" ht="24.95" customHeight="1">
      <c r="A440" s="26"/>
      <c r="B440" s="26"/>
      <c r="C440" s="26"/>
      <c r="D440" s="26"/>
      <c r="E440" s="24"/>
      <c r="F440" s="24"/>
      <c r="G440" s="24"/>
      <c r="H440" s="26"/>
      <c r="I440" s="26"/>
      <c r="J440" s="26"/>
      <c r="K440" s="15" t="str">
        <f t="shared" ca="1" si="12"/>
        <v/>
      </c>
      <c r="L440" s="15" t="str">
        <f t="shared" ca="1" si="13"/>
        <v/>
      </c>
      <c r="M440" s="31" t="str">
        <f>IF(B440="","",IF(COUNTIFS('Incident Log'!$A$9:$A$1008,B440)=1,INDEX('Incident Log'!$C$9:$C$1008,MATCH(B440,'Incident Log'!$A$9:$A$1008,0)),""))</f>
        <v/>
      </c>
      <c r="N440" s="15" t="str">
        <f>IF(COUNTA(A440:J440)=0,"",IF(A440="","Missing action ID",IF(COUNTIFS($A$9:$A$1008,A440)&gt;1,"Duplicate action ID",IF(COUNTIFS('Incident Log'!$A$9:$A$1008,B440)&lt;&gt;1,"Check linked Case ID",IF(OR(C440="",D440="",NOT(ISNUMBER(E440)),NOT(ISNUMBER(F440))),"Complete action details",IF(AND(ISNUMBER(G440),G440&lt;E440),"Check completed date","Ready"))))))</f>
        <v/>
      </c>
    </row>
    <row r="441" spans="1:14" ht="24.95" customHeight="1">
      <c r="A441" s="20"/>
      <c r="B441" s="20"/>
      <c r="C441" s="20"/>
      <c r="D441" s="20"/>
      <c r="E441" s="18"/>
      <c r="F441" s="18"/>
      <c r="G441" s="18"/>
      <c r="H441" s="20"/>
      <c r="I441" s="20"/>
      <c r="J441" s="20"/>
      <c r="K441" s="15" t="str">
        <f t="shared" ca="1" si="12"/>
        <v/>
      </c>
      <c r="L441" s="15" t="str">
        <f t="shared" ca="1" si="13"/>
        <v/>
      </c>
      <c r="M441" s="31" t="str">
        <f>IF(B441="","",IF(COUNTIFS('Incident Log'!$A$9:$A$1008,B441)=1,INDEX('Incident Log'!$C$9:$C$1008,MATCH(B441,'Incident Log'!$A$9:$A$1008,0)),""))</f>
        <v/>
      </c>
      <c r="N441" s="15" t="str">
        <f>IF(COUNTA(A441:J441)=0,"",IF(A441="","Missing action ID",IF(COUNTIFS($A$9:$A$1008,A441)&gt;1,"Duplicate action ID",IF(COUNTIFS('Incident Log'!$A$9:$A$1008,B441)&lt;&gt;1,"Check linked Case ID",IF(OR(C441="",D441="",NOT(ISNUMBER(E441)),NOT(ISNUMBER(F441))),"Complete action details",IF(AND(ISNUMBER(G441),G441&lt;E441),"Check completed date","Ready"))))))</f>
        <v/>
      </c>
    </row>
    <row r="442" spans="1:14" ht="24.95" customHeight="1">
      <c r="A442" s="26"/>
      <c r="B442" s="26"/>
      <c r="C442" s="26"/>
      <c r="D442" s="26"/>
      <c r="E442" s="24"/>
      <c r="F442" s="24"/>
      <c r="G442" s="24"/>
      <c r="H442" s="26"/>
      <c r="I442" s="26"/>
      <c r="J442" s="26"/>
      <c r="K442" s="15" t="str">
        <f t="shared" ca="1" si="12"/>
        <v/>
      </c>
      <c r="L442" s="15" t="str">
        <f t="shared" ca="1" si="13"/>
        <v/>
      </c>
      <c r="M442" s="31" t="str">
        <f>IF(B442="","",IF(COUNTIFS('Incident Log'!$A$9:$A$1008,B442)=1,INDEX('Incident Log'!$C$9:$C$1008,MATCH(B442,'Incident Log'!$A$9:$A$1008,0)),""))</f>
        <v/>
      </c>
      <c r="N442" s="15" t="str">
        <f>IF(COUNTA(A442:J442)=0,"",IF(A442="","Missing action ID",IF(COUNTIFS($A$9:$A$1008,A442)&gt;1,"Duplicate action ID",IF(COUNTIFS('Incident Log'!$A$9:$A$1008,B442)&lt;&gt;1,"Check linked Case ID",IF(OR(C442="",D442="",NOT(ISNUMBER(E442)),NOT(ISNUMBER(F442))),"Complete action details",IF(AND(ISNUMBER(G442),G442&lt;E442),"Check completed date","Ready"))))))</f>
        <v/>
      </c>
    </row>
    <row r="443" spans="1:14" ht="24.95" customHeight="1">
      <c r="A443" s="20"/>
      <c r="B443" s="20"/>
      <c r="C443" s="20"/>
      <c r="D443" s="20"/>
      <c r="E443" s="18"/>
      <c r="F443" s="18"/>
      <c r="G443" s="18"/>
      <c r="H443" s="20"/>
      <c r="I443" s="20"/>
      <c r="J443" s="20"/>
      <c r="K443" s="15" t="str">
        <f t="shared" ca="1" si="12"/>
        <v/>
      </c>
      <c r="L443" s="15" t="str">
        <f t="shared" ca="1" si="13"/>
        <v/>
      </c>
      <c r="M443" s="31" t="str">
        <f>IF(B443="","",IF(COUNTIFS('Incident Log'!$A$9:$A$1008,B443)=1,INDEX('Incident Log'!$C$9:$C$1008,MATCH(B443,'Incident Log'!$A$9:$A$1008,0)),""))</f>
        <v/>
      </c>
      <c r="N443" s="15" t="str">
        <f>IF(COUNTA(A443:J443)=0,"",IF(A443="","Missing action ID",IF(COUNTIFS($A$9:$A$1008,A443)&gt;1,"Duplicate action ID",IF(COUNTIFS('Incident Log'!$A$9:$A$1008,B443)&lt;&gt;1,"Check linked Case ID",IF(OR(C443="",D443="",NOT(ISNUMBER(E443)),NOT(ISNUMBER(F443))),"Complete action details",IF(AND(ISNUMBER(G443),G443&lt;E443),"Check completed date","Ready"))))))</f>
        <v/>
      </c>
    </row>
    <row r="444" spans="1:14" ht="24.95" customHeight="1">
      <c r="A444" s="26"/>
      <c r="B444" s="26"/>
      <c r="C444" s="26"/>
      <c r="D444" s="26"/>
      <c r="E444" s="24"/>
      <c r="F444" s="24"/>
      <c r="G444" s="24"/>
      <c r="H444" s="26"/>
      <c r="I444" s="26"/>
      <c r="J444" s="26"/>
      <c r="K444" s="15" t="str">
        <f t="shared" ca="1" si="12"/>
        <v/>
      </c>
      <c r="L444" s="15" t="str">
        <f t="shared" ca="1" si="13"/>
        <v/>
      </c>
      <c r="M444" s="31" t="str">
        <f>IF(B444="","",IF(COUNTIFS('Incident Log'!$A$9:$A$1008,B444)=1,INDEX('Incident Log'!$C$9:$C$1008,MATCH(B444,'Incident Log'!$A$9:$A$1008,0)),""))</f>
        <v/>
      </c>
      <c r="N444" s="15" t="str">
        <f>IF(COUNTA(A444:J444)=0,"",IF(A444="","Missing action ID",IF(COUNTIFS($A$9:$A$1008,A444)&gt;1,"Duplicate action ID",IF(COUNTIFS('Incident Log'!$A$9:$A$1008,B444)&lt;&gt;1,"Check linked Case ID",IF(OR(C444="",D444="",NOT(ISNUMBER(E444)),NOT(ISNUMBER(F444))),"Complete action details",IF(AND(ISNUMBER(G444),G444&lt;E444),"Check completed date","Ready"))))))</f>
        <v/>
      </c>
    </row>
    <row r="445" spans="1:14" ht="24.95" customHeight="1">
      <c r="A445" s="20"/>
      <c r="B445" s="20"/>
      <c r="C445" s="20"/>
      <c r="D445" s="20"/>
      <c r="E445" s="18"/>
      <c r="F445" s="18"/>
      <c r="G445" s="18"/>
      <c r="H445" s="20"/>
      <c r="I445" s="20"/>
      <c r="J445" s="20"/>
      <c r="K445" s="15" t="str">
        <f t="shared" ca="1" si="12"/>
        <v/>
      </c>
      <c r="L445" s="15" t="str">
        <f t="shared" ca="1" si="13"/>
        <v/>
      </c>
      <c r="M445" s="31" t="str">
        <f>IF(B445="","",IF(COUNTIFS('Incident Log'!$A$9:$A$1008,B445)=1,INDEX('Incident Log'!$C$9:$C$1008,MATCH(B445,'Incident Log'!$A$9:$A$1008,0)),""))</f>
        <v/>
      </c>
      <c r="N445" s="15" t="str">
        <f>IF(COUNTA(A445:J445)=0,"",IF(A445="","Missing action ID",IF(COUNTIFS($A$9:$A$1008,A445)&gt;1,"Duplicate action ID",IF(COUNTIFS('Incident Log'!$A$9:$A$1008,B445)&lt;&gt;1,"Check linked Case ID",IF(OR(C445="",D445="",NOT(ISNUMBER(E445)),NOT(ISNUMBER(F445))),"Complete action details",IF(AND(ISNUMBER(G445),G445&lt;E445),"Check completed date","Ready"))))))</f>
        <v/>
      </c>
    </row>
    <row r="446" spans="1:14" ht="24.95" customHeight="1">
      <c r="A446" s="26"/>
      <c r="B446" s="26"/>
      <c r="C446" s="26"/>
      <c r="D446" s="26"/>
      <c r="E446" s="24"/>
      <c r="F446" s="24"/>
      <c r="G446" s="24"/>
      <c r="H446" s="26"/>
      <c r="I446" s="26"/>
      <c r="J446" s="26"/>
      <c r="K446" s="15" t="str">
        <f t="shared" ca="1" si="12"/>
        <v/>
      </c>
      <c r="L446" s="15" t="str">
        <f t="shared" ca="1" si="13"/>
        <v/>
      </c>
      <c r="M446" s="31" t="str">
        <f>IF(B446="","",IF(COUNTIFS('Incident Log'!$A$9:$A$1008,B446)=1,INDEX('Incident Log'!$C$9:$C$1008,MATCH(B446,'Incident Log'!$A$9:$A$1008,0)),""))</f>
        <v/>
      </c>
      <c r="N446" s="15" t="str">
        <f>IF(COUNTA(A446:J446)=0,"",IF(A446="","Missing action ID",IF(COUNTIFS($A$9:$A$1008,A446)&gt;1,"Duplicate action ID",IF(COUNTIFS('Incident Log'!$A$9:$A$1008,B446)&lt;&gt;1,"Check linked Case ID",IF(OR(C446="",D446="",NOT(ISNUMBER(E446)),NOT(ISNUMBER(F446))),"Complete action details",IF(AND(ISNUMBER(G446),G446&lt;E446),"Check completed date","Ready"))))))</f>
        <v/>
      </c>
    </row>
    <row r="447" spans="1:14" ht="24.95" customHeight="1">
      <c r="A447" s="20"/>
      <c r="B447" s="20"/>
      <c r="C447" s="20"/>
      <c r="D447" s="20"/>
      <c r="E447" s="18"/>
      <c r="F447" s="18"/>
      <c r="G447" s="18"/>
      <c r="H447" s="20"/>
      <c r="I447" s="20"/>
      <c r="J447" s="20"/>
      <c r="K447" s="15" t="str">
        <f t="shared" ca="1" si="12"/>
        <v/>
      </c>
      <c r="L447" s="15" t="str">
        <f t="shared" ca="1" si="13"/>
        <v/>
      </c>
      <c r="M447" s="31" t="str">
        <f>IF(B447="","",IF(COUNTIFS('Incident Log'!$A$9:$A$1008,B447)=1,INDEX('Incident Log'!$C$9:$C$1008,MATCH(B447,'Incident Log'!$A$9:$A$1008,0)),""))</f>
        <v/>
      </c>
      <c r="N447" s="15" t="str">
        <f>IF(COUNTA(A447:J447)=0,"",IF(A447="","Missing action ID",IF(COUNTIFS($A$9:$A$1008,A447)&gt;1,"Duplicate action ID",IF(COUNTIFS('Incident Log'!$A$9:$A$1008,B447)&lt;&gt;1,"Check linked Case ID",IF(OR(C447="",D447="",NOT(ISNUMBER(E447)),NOT(ISNUMBER(F447))),"Complete action details",IF(AND(ISNUMBER(G447),G447&lt;E447),"Check completed date","Ready"))))))</f>
        <v/>
      </c>
    </row>
    <row r="448" spans="1:14" ht="24.95" customHeight="1">
      <c r="A448" s="26"/>
      <c r="B448" s="26"/>
      <c r="C448" s="26"/>
      <c r="D448" s="26"/>
      <c r="E448" s="24"/>
      <c r="F448" s="24"/>
      <c r="G448" s="24"/>
      <c r="H448" s="26"/>
      <c r="I448" s="26"/>
      <c r="J448" s="26"/>
      <c r="K448" s="15" t="str">
        <f t="shared" ca="1" si="12"/>
        <v/>
      </c>
      <c r="L448" s="15" t="str">
        <f t="shared" ca="1" si="13"/>
        <v/>
      </c>
      <c r="M448" s="31" t="str">
        <f>IF(B448="","",IF(COUNTIFS('Incident Log'!$A$9:$A$1008,B448)=1,INDEX('Incident Log'!$C$9:$C$1008,MATCH(B448,'Incident Log'!$A$9:$A$1008,0)),""))</f>
        <v/>
      </c>
      <c r="N448" s="15" t="str">
        <f>IF(COUNTA(A448:J448)=0,"",IF(A448="","Missing action ID",IF(COUNTIFS($A$9:$A$1008,A448)&gt;1,"Duplicate action ID",IF(COUNTIFS('Incident Log'!$A$9:$A$1008,B448)&lt;&gt;1,"Check linked Case ID",IF(OR(C448="",D448="",NOT(ISNUMBER(E448)),NOT(ISNUMBER(F448))),"Complete action details",IF(AND(ISNUMBER(G448),G448&lt;E448),"Check completed date","Ready"))))))</f>
        <v/>
      </c>
    </row>
    <row r="449" spans="1:14" ht="24.95" customHeight="1">
      <c r="A449" s="20"/>
      <c r="B449" s="20"/>
      <c r="C449" s="20"/>
      <c r="D449" s="20"/>
      <c r="E449" s="18"/>
      <c r="F449" s="18"/>
      <c r="G449" s="18"/>
      <c r="H449" s="20"/>
      <c r="I449" s="20"/>
      <c r="J449" s="20"/>
      <c r="K449" s="15" t="str">
        <f t="shared" ca="1" si="12"/>
        <v/>
      </c>
      <c r="L449" s="15" t="str">
        <f t="shared" ca="1" si="13"/>
        <v/>
      </c>
      <c r="M449" s="31" t="str">
        <f>IF(B449="","",IF(COUNTIFS('Incident Log'!$A$9:$A$1008,B449)=1,INDEX('Incident Log'!$C$9:$C$1008,MATCH(B449,'Incident Log'!$A$9:$A$1008,0)),""))</f>
        <v/>
      </c>
      <c r="N449" s="15" t="str">
        <f>IF(COUNTA(A449:J449)=0,"",IF(A449="","Missing action ID",IF(COUNTIFS($A$9:$A$1008,A449)&gt;1,"Duplicate action ID",IF(COUNTIFS('Incident Log'!$A$9:$A$1008,B449)&lt;&gt;1,"Check linked Case ID",IF(OR(C449="",D449="",NOT(ISNUMBER(E449)),NOT(ISNUMBER(F449))),"Complete action details",IF(AND(ISNUMBER(G449),G449&lt;E449),"Check completed date","Ready"))))))</f>
        <v/>
      </c>
    </row>
    <row r="450" spans="1:14" ht="24.95" customHeight="1">
      <c r="A450" s="26"/>
      <c r="B450" s="26"/>
      <c r="C450" s="26"/>
      <c r="D450" s="26"/>
      <c r="E450" s="24"/>
      <c r="F450" s="24"/>
      <c r="G450" s="24"/>
      <c r="H450" s="26"/>
      <c r="I450" s="26"/>
      <c r="J450" s="26"/>
      <c r="K450" s="15" t="str">
        <f t="shared" ca="1" si="12"/>
        <v/>
      </c>
      <c r="L450" s="15" t="str">
        <f t="shared" ca="1" si="13"/>
        <v/>
      </c>
      <c r="M450" s="31" t="str">
        <f>IF(B450="","",IF(COUNTIFS('Incident Log'!$A$9:$A$1008,B450)=1,INDEX('Incident Log'!$C$9:$C$1008,MATCH(B450,'Incident Log'!$A$9:$A$1008,0)),""))</f>
        <v/>
      </c>
      <c r="N450" s="15" t="str">
        <f>IF(COUNTA(A450:J450)=0,"",IF(A450="","Missing action ID",IF(COUNTIFS($A$9:$A$1008,A450)&gt;1,"Duplicate action ID",IF(COUNTIFS('Incident Log'!$A$9:$A$1008,B450)&lt;&gt;1,"Check linked Case ID",IF(OR(C450="",D450="",NOT(ISNUMBER(E450)),NOT(ISNUMBER(F450))),"Complete action details",IF(AND(ISNUMBER(G450),G450&lt;E450),"Check completed date","Ready"))))))</f>
        <v/>
      </c>
    </row>
    <row r="451" spans="1:14" ht="24.95" customHeight="1">
      <c r="A451" s="20"/>
      <c r="B451" s="20"/>
      <c r="C451" s="20"/>
      <c r="D451" s="20"/>
      <c r="E451" s="18"/>
      <c r="F451" s="18"/>
      <c r="G451" s="18"/>
      <c r="H451" s="20"/>
      <c r="I451" s="20"/>
      <c r="J451" s="20"/>
      <c r="K451" s="15" t="str">
        <f t="shared" ca="1" si="12"/>
        <v/>
      </c>
      <c r="L451" s="15" t="str">
        <f t="shared" ca="1" si="13"/>
        <v/>
      </c>
      <c r="M451" s="31" t="str">
        <f>IF(B451="","",IF(COUNTIFS('Incident Log'!$A$9:$A$1008,B451)=1,INDEX('Incident Log'!$C$9:$C$1008,MATCH(B451,'Incident Log'!$A$9:$A$1008,0)),""))</f>
        <v/>
      </c>
      <c r="N451" s="15" t="str">
        <f>IF(COUNTA(A451:J451)=0,"",IF(A451="","Missing action ID",IF(COUNTIFS($A$9:$A$1008,A451)&gt;1,"Duplicate action ID",IF(COUNTIFS('Incident Log'!$A$9:$A$1008,B451)&lt;&gt;1,"Check linked Case ID",IF(OR(C451="",D451="",NOT(ISNUMBER(E451)),NOT(ISNUMBER(F451))),"Complete action details",IF(AND(ISNUMBER(G451),G451&lt;E451),"Check completed date","Ready"))))))</f>
        <v/>
      </c>
    </row>
    <row r="452" spans="1:14" ht="24.95" customHeight="1">
      <c r="A452" s="26"/>
      <c r="B452" s="26"/>
      <c r="C452" s="26"/>
      <c r="D452" s="26"/>
      <c r="E452" s="24"/>
      <c r="F452" s="24"/>
      <c r="G452" s="24"/>
      <c r="H452" s="26"/>
      <c r="I452" s="26"/>
      <c r="J452" s="26"/>
      <c r="K452" s="15" t="str">
        <f t="shared" ca="1" si="12"/>
        <v/>
      </c>
      <c r="L452" s="15" t="str">
        <f t="shared" ca="1" si="13"/>
        <v/>
      </c>
      <c r="M452" s="31" t="str">
        <f>IF(B452="","",IF(COUNTIFS('Incident Log'!$A$9:$A$1008,B452)=1,INDEX('Incident Log'!$C$9:$C$1008,MATCH(B452,'Incident Log'!$A$9:$A$1008,0)),""))</f>
        <v/>
      </c>
      <c r="N452" s="15" t="str">
        <f>IF(COUNTA(A452:J452)=0,"",IF(A452="","Missing action ID",IF(COUNTIFS($A$9:$A$1008,A452)&gt;1,"Duplicate action ID",IF(COUNTIFS('Incident Log'!$A$9:$A$1008,B452)&lt;&gt;1,"Check linked Case ID",IF(OR(C452="",D452="",NOT(ISNUMBER(E452)),NOT(ISNUMBER(F452))),"Complete action details",IF(AND(ISNUMBER(G452),G452&lt;E452),"Check completed date","Ready"))))))</f>
        <v/>
      </c>
    </row>
    <row r="453" spans="1:14" ht="24.95" customHeight="1">
      <c r="A453" s="20"/>
      <c r="B453" s="20"/>
      <c r="C453" s="20"/>
      <c r="D453" s="20"/>
      <c r="E453" s="18"/>
      <c r="F453" s="18"/>
      <c r="G453" s="18"/>
      <c r="H453" s="20"/>
      <c r="I453" s="20"/>
      <c r="J453" s="20"/>
      <c r="K453" s="15" t="str">
        <f t="shared" ca="1" si="12"/>
        <v/>
      </c>
      <c r="L453" s="15" t="str">
        <f t="shared" ca="1" si="13"/>
        <v/>
      </c>
      <c r="M453" s="31" t="str">
        <f>IF(B453="","",IF(COUNTIFS('Incident Log'!$A$9:$A$1008,B453)=1,INDEX('Incident Log'!$C$9:$C$1008,MATCH(B453,'Incident Log'!$A$9:$A$1008,0)),""))</f>
        <v/>
      </c>
      <c r="N453" s="15" t="str">
        <f>IF(COUNTA(A453:J453)=0,"",IF(A453="","Missing action ID",IF(COUNTIFS($A$9:$A$1008,A453)&gt;1,"Duplicate action ID",IF(COUNTIFS('Incident Log'!$A$9:$A$1008,B453)&lt;&gt;1,"Check linked Case ID",IF(OR(C453="",D453="",NOT(ISNUMBER(E453)),NOT(ISNUMBER(F453))),"Complete action details",IF(AND(ISNUMBER(G453),G453&lt;E453),"Check completed date","Ready"))))))</f>
        <v/>
      </c>
    </row>
    <row r="454" spans="1:14" ht="24.95" customHeight="1">
      <c r="A454" s="26"/>
      <c r="B454" s="26"/>
      <c r="C454" s="26"/>
      <c r="D454" s="26"/>
      <c r="E454" s="24"/>
      <c r="F454" s="24"/>
      <c r="G454" s="24"/>
      <c r="H454" s="26"/>
      <c r="I454" s="26"/>
      <c r="J454" s="26"/>
      <c r="K454" s="15" t="str">
        <f t="shared" ca="1" si="12"/>
        <v/>
      </c>
      <c r="L454" s="15" t="str">
        <f t="shared" ca="1" si="13"/>
        <v/>
      </c>
      <c r="M454" s="31" t="str">
        <f>IF(B454="","",IF(COUNTIFS('Incident Log'!$A$9:$A$1008,B454)=1,INDEX('Incident Log'!$C$9:$C$1008,MATCH(B454,'Incident Log'!$A$9:$A$1008,0)),""))</f>
        <v/>
      </c>
      <c r="N454" s="15" t="str">
        <f>IF(COUNTA(A454:J454)=0,"",IF(A454="","Missing action ID",IF(COUNTIFS($A$9:$A$1008,A454)&gt;1,"Duplicate action ID",IF(COUNTIFS('Incident Log'!$A$9:$A$1008,B454)&lt;&gt;1,"Check linked Case ID",IF(OR(C454="",D454="",NOT(ISNUMBER(E454)),NOT(ISNUMBER(F454))),"Complete action details",IF(AND(ISNUMBER(G454),G454&lt;E454),"Check completed date","Ready"))))))</f>
        <v/>
      </c>
    </row>
    <row r="455" spans="1:14" ht="24.95" customHeight="1">
      <c r="A455" s="20"/>
      <c r="B455" s="20"/>
      <c r="C455" s="20"/>
      <c r="D455" s="20"/>
      <c r="E455" s="18"/>
      <c r="F455" s="18"/>
      <c r="G455" s="18"/>
      <c r="H455" s="20"/>
      <c r="I455" s="20"/>
      <c r="J455" s="20"/>
      <c r="K455" s="15" t="str">
        <f t="shared" ca="1" si="12"/>
        <v/>
      </c>
      <c r="L455" s="15" t="str">
        <f t="shared" ca="1" si="13"/>
        <v/>
      </c>
      <c r="M455" s="31" t="str">
        <f>IF(B455="","",IF(COUNTIFS('Incident Log'!$A$9:$A$1008,B455)=1,INDEX('Incident Log'!$C$9:$C$1008,MATCH(B455,'Incident Log'!$A$9:$A$1008,0)),""))</f>
        <v/>
      </c>
      <c r="N455" s="15" t="str">
        <f>IF(COUNTA(A455:J455)=0,"",IF(A455="","Missing action ID",IF(COUNTIFS($A$9:$A$1008,A455)&gt;1,"Duplicate action ID",IF(COUNTIFS('Incident Log'!$A$9:$A$1008,B455)&lt;&gt;1,"Check linked Case ID",IF(OR(C455="",D455="",NOT(ISNUMBER(E455)),NOT(ISNUMBER(F455))),"Complete action details",IF(AND(ISNUMBER(G455),G455&lt;E455),"Check completed date","Ready"))))))</f>
        <v/>
      </c>
    </row>
    <row r="456" spans="1:14" ht="24.95" customHeight="1">
      <c r="A456" s="26"/>
      <c r="B456" s="26"/>
      <c r="C456" s="26"/>
      <c r="D456" s="26"/>
      <c r="E456" s="24"/>
      <c r="F456" s="24"/>
      <c r="G456" s="24"/>
      <c r="H456" s="26"/>
      <c r="I456" s="26"/>
      <c r="J456" s="26"/>
      <c r="K456" s="15" t="str">
        <f t="shared" ca="1" si="12"/>
        <v/>
      </c>
      <c r="L456" s="15" t="str">
        <f t="shared" ca="1" si="13"/>
        <v/>
      </c>
      <c r="M456" s="31" t="str">
        <f>IF(B456="","",IF(COUNTIFS('Incident Log'!$A$9:$A$1008,B456)=1,INDEX('Incident Log'!$C$9:$C$1008,MATCH(B456,'Incident Log'!$A$9:$A$1008,0)),""))</f>
        <v/>
      </c>
      <c r="N456" s="15" t="str">
        <f>IF(COUNTA(A456:J456)=0,"",IF(A456="","Missing action ID",IF(COUNTIFS($A$9:$A$1008,A456)&gt;1,"Duplicate action ID",IF(COUNTIFS('Incident Log'!$A$9:$A$1008,B456)&lt;&gt;1,"Check linked Case ID",IF(OR(C456="",D456="",NOT(ISNUMBER(E456)),NOT(ISNUMBER(F456))),"Complete action details",IF(AND(ISNUMBER(G456),G456&lt;E456),"Check completed date","Ready"))))))</f>
        <v/>
      </c>
    </row>
    <row r="457" spans="1:14" ht="24.95" customHeight="1">
      <c r="A457" s="20"/>
      <c r="B457" s="20"/>
      <c r="C457" s="20"/>
      <c r="D457" s="20"/>
      <c r="E457" s="18"/>
      <c r="F457" s="18"/>
      <c r="G457" s="18"/>
      <c r="H457" s="20"/>
      <c r="I457" s="20"/>
      <c r="J457" s="20"/>
      <c r="K457" s="15" t="str">
        <f t="shared" ref="K457:K520" ca="1" si="14">IF(COUNTA(A457:J457)=0,"",IF(AND(ISNUMBER(G457),H457="Yes"),"Closed",IF(ISNUMBER(G457),"Verify effectiveness",IF(NOT(ISNUMBER(F457)),"Set due date",IF(F457&lt;TODAY(),"Overdue",IF(F457&lt;=TODAY()+7,"Due soon","Open"))))))</f>
        <v/>
      </c>
      <c r="L457" s="15" t="str">
        <f t="shared" ref="L457:L520" ca="1" si="15">IF(OR(K457="",K457="Closed",NOT(ISNUMBER(F457))),"",MAX(0,TODAY()-F457))</f>
        <v/>
      </c>
      <c r="M457" s="31" t="str">
        <f>IF(B457="","",IF(COUNTIFS('Incident Log'!$A$9:$A$1008,B457)=1,INDEX('Incident Log'!$C$9:$C$1008,MATCH(B457,'Incident Log'!$A$9:$A$1008,0)),""))</f>
        <v/>
      </c>
      <c r="N457" s="15" t="str">
        <f>IF(COUNTA(A457:J457)=0,"",IF(A457="","Missing action ID",IF(COUNTIFS($A$9:$A$1008,A457)&gt;1,"Duplicate action ID",IF(COUNTIFS('Incident Log'!$A$9:$A$1008,B457)&lt;&gt;1,"Check linked Case ID",IF(OR(C457="",D457="",NOT(ISNUMBER(E457)),NOT(ISNUMBER(F457))),"Complete action details",IF(AND(ISNUMBER(G457),G457&lt;E457),"Check completed date","Ready"))))))</f>
        <v/>
      </c>
    </row>
    <row r="458" spans="1:14" ht="24.95" customHeight="1">
      <c r="A458" s="26"/>
      <c r="B458" s="26"/>
      <c r="C458" s="26"/>
      <c r="D458" s="26"/>
      <c r="E458" s="24"/>
      <c r="F458" s="24"/>
      <c r="G458" s="24"/>
      <c r="H458" s="26"/>
      <c r="I458" s="26"/>
      <c r="J458" s="26"/>
      <c r="K458" s="15" t="str">
        <f t="shared" ca="1" si="14"/>
        <v/>
      </c>
      <c r="L458" s="15" t="str">
        <f t="shared" ca="1" si="15"/>
        <v/>
      </c>
      <c r="M458" s="31" t="str">
        <f>IF(B458="","",IF(COUNTIFS('Incident Log'!$A$9:$A$1008,B458)=1,INDEX('Incident Log'!$C$9:$C$1008,MATCH(B458,'Incident Log'!$A$9:$A$1008,0)),""))</f>
        <v/>
      </c>
      <c r="N458" s="15" t="str">
        <f>IF(COUNTA(A458:J458)=0,"",IF(A458="","Missing action ID",IF(COUNTIFS($A$9:$A$1008,A458)&gt;1,"Duplicate action ID",IF(COUNTIFS('Incident Log'!$A$9:$A$1008,B458)&lt;&gt;1,"Check linked Case ID",IF(OR(C458="",D458="",NOT(ISNUMBER(E458)),NOT(ISNUMBER(F458))),"Complete action details",IF(AND(ISNUMBER(G458),G458&lt;E458),"Check completed date","Ready"))))))</f>
        <v/>
      </c>
    </row>
    <row r="459" spans="1:14" ht="24.95" customHeight="1">
      <c r="A459" s="20"/>
      <c r="B459" s="20"/>
      <c r="C459" s="20"/>
      <c r="D459" s="20"/>
      <c r="E459" s="18"/>
      <c r="F459" s="18"/>
      <c r="G459" s="18"/>
      <c r="H459" s="20"/>
      <c r="I459" s="20"/>
      <c r="J459" s="20"/>
      <c r="K459" s="15" t="str">
        <f t="shared" ca="1" si="14"/>
        <v/>
      </c>
      <c r="L459" s="15" t="str">
        <f t="shared" ca="1" si="15"/>
        <v/>
      </c>
      <c r="M459" s="31" t="str">
        <f>IF(B459="","",IF(COUNTIFS('Incident Log'!$A$9:$A$1008,B459)=1,INDEX('Incident Log'!$C$9:$C$1008,MATCH(B459,'Incident Log'!$A$9:$A$1008,0)),""))</f>
        <v/>
      </c>
      <c r="N459" s="15" t="str">
        <f>IF(COUNTA(A459:J459)=0,"",IF(A459="","Missing action ID",IF(COUNTIFS($A$9:$A$1008,A459)&gt;1,"Duplicate action ID",IF(COUNTIFS('Incident Log'!$A$9:$A$1008,B459)&lt;&gt;1,"Check linked Case ID",IF(OR(C459="",D459="",NOT(ISNUMBER(E459)),NOT(ISNUMBER(F459))),"Complete action details",IF(AND(ISNUMBER(G459),G459&lt;E459),"Check completed date","Ready"))))))</f>
        <v/>
      </c>
    </row>
    <row r="460" spans="1:14" ht="24.95" customHeight="1">
      <c r="A460" s="26"/>
      <c r="B460" s="26"/>
      <c r="C460" s="26"/>
      <c r="D460" s="26"/>
      <c r="E460" s="24"/>
      <c r="F460" s="24"/>
      <c r="G460" s="24"/>
      <c r="H460" s="26"/>
      <c r="I460" s="26"/>
      <c r="J460" s="26"/>
      <c r="K460" s="15" t="str">
        <f t="shared" ca="1" si="14"/>
        <v/>
      </c>
      <c r="L460" s="15" t="str">
        <f t="shared" ca="1" si="15"/>
        <v/>
      </c>
      <c r="M460" s="31" t="str">
        <f>IF(B460="","",IF(COUNTIFS('Incident Log'!$A$9:$A$1008,B460)=1,INDEX('Incident Log'!$C$9:$C$1008,MATCH(B460,'Incident Log'!$A$9:$A$1008,0)),""))</f>
        <v/>
      </c>
      <c r="N460" s="15" t="str">
        <f>IF(COUNTA(A460:J460)=0,"",IF(A460="","Missing action ID",IF(COUNTIFS($A$9:$A$1008,A460)&gt;1,"Duplicate action ID",IF(COUNTIFS('Incident Log'!$A$9:$A$1008,B460)&lt;&gt;1,"Check linked Case ID",IF(OR(C460="",D460="",NOT(ISNUMBER(E460)),NOT(ISNUMBER(F460))),"Complete action details",IF(AND(ISNUMBER(G460),G460&lt;E460),"Check completed date","Ready"))))))</f>
        <v/>
      </c>
    </row>
    <row r="461" spans="1:14" ht="24.95" customHeight="1">
      <c r="A461" s="20"/>
      <c r="B461" s="20"/>
      <c r="C461" s="20"/>
      <c r="D461" s="20"/>
      <c r="E461" s="18"/>
      <c r="F461" s="18"/>
      <c r="G461" s="18"/>
      <c r="H461" s="20"/>
      <c r="I461" s="20"/>
      <c r="J461" s="20"/>
      <c r="K461" s="15" t="str">
        <f t="shared" ca="1" si="14"/>
        <v/>
      </c>
      <c r="L461" s="15" t="str">
        <f t="shared" ca="1" si="15"/>
        <v/>
      </c>
      <c r="M461" s="31" t="str">
        <f>IF(B461="","",IF(COUNTIFS('Incident Log'!$A$9:$A$1008,B461)=1,INDEX('Incident Log'!$C$9:$C$1008,MATCH(B461,'Incident Log'!$A$9:$A$1008,0)),""))</f>
        <v/>
      </c>
      <c r="N461" s="15" t="str">
        <f>IF(COUNTA(A461:J461)=0,"",IF(A461="","Missing action ID",IF(COUNTIFS($A$9:$A$1008,A461)&gt;1,"Duplicate action ID",IF(COUNTIFS('Incident Log'!$A$9:$A$1008,B461)&lt;&gt;1,"Check linked Case ID",IF(OR(C461="",D461="",NOT(ISNUMBER(E461)),NOT(ISNUMBER(F461))),"Complete action details",IF(AND(ISNUMBER(G461),G461&lt;E461),"Check completed date","Ready"))))))</f>
        <v/>
      </c>
    </row>
    <row r="462" spans="1:14" ht="24.95" customHeight="1">
      <c r="A462" s="26"/>
      <c r="B462" s="26"/>
      <c r="C462" s="26"/>
      <c r="D462" s="26"/>
      <c r="E462" s="24"/>
      <c r="F462" s="24"/>
      <c r="G462" s="24"/>
      <c r="H462" s="26"/>
      <c r="I462" s="26"/>
      <c r="J462" s="26"/>
      <c r="K462" s="15" t="str">
        <f t="shared" ca="1" si="14"/>
        <v/>
      </c>
      <c r="L462" s="15" t="str">
        <f t="shared" ca="1" si="15"/>
        <v/>
      </c>
      <c r="M462" s="31" t="str">
        <f>IF(B462="","",IF(COUNTIFS('Incident Log'!$A$9:$A$1008,B462)=1,INDEX('Incident Log'!$C$9:$C$1008,MATCH(B462,'Incident Log'!$A$9:$A$1008,0)),""))</f>
        <v/>
      </c>
      <c r="N462" s="15" t="str">
        <f>IF(COUNTA(A462:J462)=0,"",IF(A462="","Missing action ID",IF(COUNTIFS($A$9:$A$1008,A462)&gt;1,"Duplicate action ID",IF(COUNTIFS('Incident Log'!$A$9:$A$1008,B462)&lt;&gt;1,"Check linked Case ID",IF(OR(C462="",D462="",NOT(ISNUMBER(E462)),NOT(ISNUMBER(F462))),"Complete action details",IF(AND(ISNUMBER(G462),G462&lt;E462),"Check completed date","Ready"))))))</f>
        <v/>
      </c>
    </row>
    <row r="463" spans="1:14" ht="24.95" customHeight="1">
      <c r="A463" s="20"/>
      <c r="B463" s="20"/>
      <c r="C463" s="20"/>
      <c r="D463" s="20"/>
      <c r="E463" s="18"/>
      <c r="F463" s="18"/>
      <c r="G463" s="18"/>
      <c r="H463" s="20"/>
      <c r="I463" s="20"/>
      <c r="J463" s="20"/>
      <c r="K463" s="15" t="str">
        <f t="shared" ca="1" si="14"/>
        <v/>
      </c>
      <c r="L463" s="15" t="str">
        <f t="shared" ca="1" si="15"/>
        <v/>
      </c>
      <c r="M463" s="31" t="str">
        <f>IF(B463="","",IF(COUNTIFS('Incident Log'!$A$9:$A$1008,B463)=1,INDEX('Incident Log'!$C$9:$C$1008,MATCH(B463,'Incident Log'!$A$9:$A$1008,0)),""))</f>
        <v/>
      </c>
      <c r="N463" s="15" t="str">
        <f>IF(COUNTA(A463:J463)=0,"",IF(A463="","Missing action ID",IF(COUNTIFS($A$9:$A$1008,A463)&gt;1,"Duplicate action ID",IF(COUNTIFS('Incident Log'!$A$9:$A$1008,B463)&lt;&gt;1,"Check linked Case ID",IF(OR(C463="",D463="",NOT(ISNUMBER(E463)),NOT(ISNUMBER(F463))),"Complete action details",IF(AND(ISNUMBER(G463),G463&lt;E463),"Check completed date","Ready"))))))</f>
        <v/>
      </c>
    </row>
    <row r="464" spans="1:14" ht="24.95" customHeight="1">
      <c r="A464" s="26"/>
      <c r="B464" s="26"/>
      <c r="C464" s="26"/>
      <c r="D464" s="26"/>
      <c r="E464" s="24"/>
      <c r="F464" s="24"/>
      <c r="G464" s="24"/>
      <c r="H464" s="26"/>
      <c r="I464" s="26"/>
      <c r="J464" s="26"/>
      <c r="K464" s="15" t="str">
        <f t="shared" ca="1" si="14"/>
        <v/>
      </c>
      <c r="L464" s="15" t="str">
        <f t="shared" ca="1" si="15"/>
        <v/>
      </c>
      <c r="M464" s="31" t="str">
        <f>IF(B464="","",IF(COUNTIFS('Incident Log'!$A$9:$A$1008,B464)=1,INDEX('Incident Log'!$C$9:$C$1008,MATCH(B464,'Incident Log'!$A$9:$A$1008,0)),""))</f>
        <v/>
      </c>
      <c r="N464" s="15" t="str">
        <f>IF(COUNTA(A464:J464)=0,"",IF(A464="","Missing action ID",IF(COUNTIFS($A$9:$A$1008,A464)&gt;1,"Duplicate action ID",IF(COUNTIFS('Incident Log'!$A$9:$A$1008,B464)&lt;&gt;1,"Check linked Case ID",IF(OR(C464="",D464="",NOT(ISNUMBER(E464)),NOT(ISNUMBER(F464))),"Complete action details",IF(AND(ISNUMBER(G464),G464&lt;E464),"Check completed date","Ready"))))))</f>
        <v/>
      </c>
    </row>
    <row r="465" spans="1:14" ht="24.95" customHeight="1">
      <c r="A465" s="20"/>
      <c r="B465" s="20"/>
      <c r="C465" s="20"/>
      <c r="D465" s="20"/>
      <c r="E465" s="18"/>
      <c r="F465" s="18"/>
      <c r="G465" s="18"/>
      <c r="H465" s="20"/>
      <c r="I465" s="20"/>
      <c r="J465" s="20"/>
      <c r="K465" s="15" t="str">
        <f t="shared" ca="1" si="14"/>
        <v/>
      </c>
      <c r="L465" s="15" t="str">
        <f t="shared" ca="1" si="15"/>
        <v/>
      </c>
      <c r="M465" s="31" t="str">
        <f>IF(B465="","",IF(COUNTIFS('Incident Log'!$A$9:$A$1008,B465)=1,INDEX('Incident Log'!$C$9:$C$1008,MATCH(B465,'Incident Log'!$A$9:$A$1008,0)),""))</f>
        <v/>
      </c>
      <c r="N465" s="15" t="str">
        <f>IF(COUNTA(A465:J465)=0,"",IF(A465="","Missing action ID",IF(COUNTIFS($A$9:$A$1008,A465)&gt;1,"Duplicate action ID",IF(COUNTIFS('Incident Log'!$A$9:$A$1008,B465)&lt;&gt;1,"Check linked Case ID",IF(OR(C465="",D465="",NOT(ISNUMBER(E465)),NOT(ISNUMBER(F465))),"Complete action details",IF(AND(ISNUMBER(G465),G465&lt;E465),"Check completed date","Ready"))))))</f>
        <v/>
      </c>
    </row>
    <row r="466" spans="1:14" ht="24.95" customHeight="1">
      <c r="A466" s="26"/>
      <c r="B466" s="26"/>
      <c r="C466" s="26"/>
      <c r="D466" s="26"/>
      <c r="E466" s="24"/>
      <c r="F466" s="24"/>
      <c r="G466" s="24"/>
      <c r="H466" s="26"/>
      <c r="I466" s="26"/>
      <c r="J466" s="26"/>
      <c r="K466" s="15" t="str">
        <f t="shared" ca="1" si="14"/>
        <v/>
      </c>
      <c r="L466" s="15" t="str">
        <f t="shared" ca="1" si="15"/>
        <v/>
      </c>
      <c r="M466" s="31" t="str">
        <f>IF(B466="","",IF(COUNTIFS('Incident Log'!$A$9:$A$1008,B466)=1,INDEX('Incident Log'!$C$9:$C$1008,MATCH(B466,'Incident Log'!$A$9:$A$1008,0)),""))</f>
        <v/>
      </c>
      <c r="N466" s="15" t="str">
        <f>IF(COUNTA(A466:J466)=0,"",IF(A466="","Missing action ID",IF(COUNTIFS($A$9:$A$1008,A466)&gt;1,"Duplicate action ID",IF(COUNTIFS('Incident Log'!$A$9:$A$1008,B466)&lt;&gt;1,"Check linked Case ID",IF(OR(C466="",D466="",NOT(ISNUMBER(E466)),NOT(ISNUMBER(F466))),"Complete action details",IF(AND(ISNUMBER(G466),G466&lt;E466),"Check completed date","Ready"))))))</f>
        <v/>
      </c>
    </row>
    <row r="467" spans="1:14" ht="24.95" customHeight="1">
      <c r="A467" s="20"/>
      <c r="B467" s="20"/>
      <c r="C467" s="20"/>
      <c r="D467" s="20"/>
      <c r="E467" s="18"/>
      <c r="F467" s="18"/>
      <c r="G467" s="18"/>
      <c r="H467" s="20"/>
      <c r="I467" s="20"/>
      <c r="J467" s="20"/>
      <c r="K467" s="15" t="str">
        <f t="shared" ca="1" si="14"/>
        <v/>
      </c>
      <c r="L467" s="15" t="str">
        <f t="shared" ca="1" si="15"/>
        <v/>
      </c>
      <c r="M467" s="31" t="str">
        <f>IF(B467="","",IF(COUNTIFS('Incident Log'!$A$9:$A$1008,B467)=1,INDEX('Incident Log'!$C$9:$C$1008,MATCH(B467,'Incident Log'!$A$9:$A$1008,0)),""))</f>
        <v/>
      </c>
      <c r="N467" s="15" t="str">
        <f>IF(COUNTA(A467:J467)=0,"",IF(A467="","Missing action ID",IF(COUNTIFS($A$9:$A$1008,A467)&gt;1,"Duplicate action ID",IF(COUNTIFS('Incident Log'!$A$9:$A$1008,B467)&lt;&gt;1,"Check linked Case ID",IF(OR(C467="",D467="",NOT(ISNUMBER(E467)),NOT(ISNUMBER(F467))),"Complete action details",IF(AND(ISNUMBER(G467),G467&lt;E467),"Check completed date","Ready"))))))</f>
        <v/>
      </c>
    </row>
    <row r="468" spans="1:14" ht="24.95" customHeight="1">
      <c r="A468" s="26"/>
      <c r="B468" s="26"/>
      <c r="C468" s="26"/>
      <c r="D468" s="26"/>
      <c r="E468" s="24"/>
      <c r="F468" s="24"/>
      <c r="G468" s="24"/>
      <c r="H468" s="26"/>
      <c r="I468" s="26"/>
      <c r="J468" s="26"/>
      <c r="K468" s="15" t="str">
        <f t="shared" ca="1" si="14"/>
        <v/>
      </c>
      <c r="L468" s="15" t="str">
        <f t="shared" ca="1" si="15"/>
        <v/>
      </c>
      <c r="M468" s="31" t="str">
        <f>IF(B468="","",IF(COUNTIFS('Incident Log'!$A$9:$A$1008,B468)=1,INDEX('Incident Log'!$C$9:$C$1008,MATCH(B468,'Incident Log'!$A$9:$A$1008,0)),""))</f>
        <v/>
      </c>
      <c r="N468" s="15" t="str">
        <f>IF(COUNTA(A468:J468)=0,"",IF(A468="","Missing action ID",IF(COUNTIFS($A$9:$A$1008,A468)&gt;1,"Duplicate action ID",IF(COUNTIFS('Incident Log'!$A$9:$A$1008,B468)&lt;&gt;1,"Check linked Case ID",IF(OR(C468="",D468="",NOT(ISNUMBER(E468)),NOT(ISNUMBER(F468))),"Complete action details",IF(AND(ISNUMBER(G468),G468&lt;E468),"Check completed date","Ready"))))))</f>
        <v/>
      </c>
    </row>
    <row r="469" spans="1:14" ht="24.95" customHeight="1">
      <c r="A469" s="20"/>
      <c r="B469" s="20"/>
      <c r="C469" s="20"/>
      <c r="D469" s="20"/>
      <c r="E469" s="18"/>
      <c r="F469" s="18"/>
      <c r="G469" s="18"/>
      <c r="H469" s="20"/>
      <c r="I469" s="20"/>
      <c r="J469" s="20"/>
      <c r="K469" s="15" t="str">
        <f t="shared" ca="1" si="14"/>
        <v/>
      </c>
      <c r="L469" s="15" t="str">
        <f t="shared" ca="1" si="15"/>
        <v/>
      </c>
      <c r="M469" s="31" t="str">
        <f>IF(B469="","",IF(COUNTIFS('Incident Log'!$A$9:$A$1008,B469)=1,INDEX('Incident Log'!$C$9:$C$1008,MATCH(B469,'Incident Log'!$A$9:$A$1008,0)),""))</f>
        <v/>
      </c>
      <c r="N469" s="15" t="str">
        <f>IF(COUNTA(A469:J469)=0,"",IF(A469="","Missing action ID",IF(COUNTIFS($A$9:$A$1008,A469)&gt;1,"Duplicate action ID",IF(COUNTIFS('Incident Log'!$A$9:$A$1008,B469)&lt;&gt;1,"Check linked Case ID",IF(OR(C469="",D469="",NOT(ISNUMBER(E469)),NOT(ISNUMBER(F469))),"Complete action details",IF(AND(ISNUMBER(G469),G469&lt;E469),"Check completed date","Ready"))))))</f>
        <v/>
      </c>
    </row>
    <row r="470" spans="1:14" ht="24.95" customHeight="1">
      <c r="A470" s="26"/>
      <c r="B470" s="26"/>
      <c r="C470" s="26"/>
      <c r="D470" s="26"/>
      <c r="E470" s="24"/>
      <c r="F470" s="24"/>
      <c r="G470" s="24"/>
      <c r="H470" s="26"/>
      <c r="I470" s="26"/>
      <c r="J470" s="26"/>
      <c r="K470" s="15" t="str">
        <f t="shared" ca="1" si="14"/>
        <v/>
      </c>
      <c r="L470" s="15" t="str">
        <f t="shared" ca="1" si="15"/>
        <v/>
      </c>
      <c r="M470" s="31" t="str">
        <f>IF(B470="","",IF(COUNTIFS('Incident Log'!$A$9:$A$1008,B470)=1,INDEX('Incident Log'!$C$9:$C$1008,MATCH(B470,'Incident Log'!$A$9:$A$1008,0)),""))</f>
        <v/>
      </c>
      <c r="N470" s="15" t="str">
        <f>IF(COUNTA(A470:J470)=0,"",IF(A470="","Missing action ID",IF(COUNTIFS($A$9:$A$1008,A470)&gt;1,"Duplicate action ID",IF(COUNTIFS('Incident Log'!$A$9:$A$1008,B470)&lt;&gt;1,"Check linked Case ID",IF(OR(C470="",D470="",NOT(ISNUMBER(E470)),NOT(ISNUMBER(F470))),"Complete action details",IF(AND(ISNUMBER(G470),G470&lt;E470),"Check completed date","Ready"))))))</f>
        <v/>
      </c>
    </row>
    <row r="471" spans="1:14" ht="24.95" customHeight="1">
      <c r="A471" s="20"/>
      <c r="B471" s="20"/>
      <c r="C471" s="20"/>
      <c r="D471" s="20"/>
      <c r="E471" s="18"/>
      <c r="F471" s="18"/>
      <c r="G471" s="18"/>
      <c r="H471" s="20"/>
      <c r="I471" s="20"/>
      <c r="J471" s="20"/>
      <c r="K471" s="15" t="str">
        <f t="shared" ca="1" si="14"/>
        <v/>
      </c>
      <c r="L471" s="15" t="str">
        <f t="shared" ca="1" si="15"/>
        <v/>
      </c>
      <c r="M471" s="31" t="str">
        <f>IF(B471="","",IF(COUNTIFS('Incident Log'!$A$9:$A$1008,B471)=1,INDEX('Incident Log'!$C$9:$C$1008,MATCH(B471,'Incident Log'!$A$9:$A$1008,0)),""))</f>
        <v/>
      </c>
      <c r="N471" s="15" t="str">
        <f>IF(COUNTA(A471:J471)=0,"",IF(A471="","Missing action ID",IF(COUNTIFS($A$9:$A$1008,A471)&gt;1,"Duplicate action ID",IF(COUNTIFS('Incident Log'!$A$9:$A$1008,B471)&lt;&gt;1,"Check linked Case ID",IF(OR(C471="",D471="",NOT(ISNUMBER(E471)),NOT(ISNUMBER(F471))),"Complete action details",IF(AND(ISNUMBER(G471),G471&lt;E471),"Check completed date","Ready"))))))</f>
        <v/>
      </c>
    </row>
    <row r="472" spans="1:14" ht="24.95" customHeight="1">
      <c r="A472" s="26"/>
      <c r="B472" s="26"/>
      <c r="C472" s="26"/>
      <c r="D472" s="26"/>
      <c r="E472" s="24"/>
      <c r="F472" s="24"/>
      <c r="G472" s="24"/>
      <c r="H472" s="26"/>
      <c r="I472" s="26"/>
      <c r="J472" s="26"/>
      <c r="K472" s="15" t="str">
        <f t="shared" ca="1" si="14"/>
        <v/>
      </c>
      <c r="L472" s="15" t="str">
        <f t="shared" ca="1" si="15"/>
        <v/>
      </c>
      <c r="M472" s="31" t="str">
        <f>IF(B472="","",IF(COUNTIFS('Incident Log'!$A$9:$A$1008,B472)=1,INDEX('Incident Log'!$C$9:$C$1008,MATCH(B472,'Incident Log'!$A$9:$A$1008,0)),""))</f>
        <v/>
      </c>
      <c r="N472" s="15" t="str">
        <f>IF(COUNTA(A472:J472)=0,"",IF(A472="","Missing action ID",IF(COUNTIFS($A$9:$A$1008,A472)&gt;1,"Duplicate action ID",IF(COUNTIFS('Incident Log'!$A$9:$A$1008,B472)&lt;&gt;1,"Check linked Case ID",IF(OR(C472="",D472="",NOT(ISNUMBER(E472)),NOT(ISNUMBER(F472))),"Complete action details",IF(AND(ISNUMBER(G472),G472&lt;E472),"Check completed date","Ready"))))))</f>
        <v/>
      </c>
    </row>
    <row r="473" spans="1:14" ht="24.95" customHeight="1">
      <c r="A473" s="20"/>
      <c r="B473" s="20"/>
      <c r="C473" s="20"/>
      <c r="D473" s="20"/>
      <c r="E473" s="18"/>
      <c r="F473" s="18"/>
      <c r="G473" s="18"/>
      <c r="H473" s="20"/>
      <c r="I473" s="20"/>
      <c r="J473" s="20"/>
      <c r="K473" s="15" t="str">
        <f t="shared" ca="1" si="14"/>
        <v/>
      </c>
      <c r="L473" s="15" t="str">
        <f t="shared" ca="1" si="15"/>
        <v/>
      </c>
      <c r="M473" s="31" t="str">
        <f>IF(B473="","",IF(COUNTIFS('Incident Log'!$A$9:$A$1008,B473)=1,INDEX('Incident Log'!$C$9:$C$1008,MATCH(B473,'Incident Log'!$A$9:$A$1008,0)),""))</f>
        <v/>
      </c>
      <c r="N473" s="15" t="str">
        <f>IF(COUNTA(A473:J473)=0,"",IF(A473="","Missing action ID",IF(COUNTIFS($A$9:$A$1008,A473)&gt;1,"Duplicate action ID",IF(COUNTIFS('Incident Log'!$A$9:$A$1008,B473)&lt;&gt;1,"Check linked Case ID",IF(OR(C473="",D473="",NOT(ISNUMBER(E473)),NOT(ISNUMBER(F473))),"Complete action details",IF(AND(ISNUMBER(G473),G473&lt;E473),"Check completed date","Ready"))))))</f>
        <v/>
      </c>
    </row>
    <row r="474" spans="1:14" ht="24.95" customHeight="1">
      <c r="A474" s="26"/>
      <c r="B474" s="26"/>
      <c r="C474" s="26"/>
      <c r="D474" s="26"/>
      <c r="E474" s="24"/>
      <c r="F474" s="24"/>
      <c r="G474" s="24"/>
      <c r="H474" s="26"/>
      <c r="I474" s="26"/>
      <c r="J474" s="26"/>
      <c r="K474" s="15" t="str">
        <f t="shared" ca="1" si="14"/>
        <v/>
      </c>
      <c r="L474" s="15" t="str">
        <f t="shared" ca="1" si="15"/>
        <v/>
      </c>
      <c r="M474" s="31" t="str">
        <f>IF(B474="","",IF(COUNTIFS('Incident Log'!$A$9:$A$1008,B474)=1,INDEX('Incident Log'!$C$9:$C$1008,MATCH(B474,'Incident Log'!$A$9:$A$1008,0)),""))</f>
        <v/>
      </c>
      <c r="N474" s="15" t="str">
        <f>IF(COUNTA(A474:J474)=0,"",IF(A474="","Missing action ID",IF(COUNTIFS($A$9:$A$1008,A474)&gt;1,"Duplicate action ID",IF(COUNTIFS('Incident Log'!$A$9:$A$1008,B474)&lt;&gt;1,"Check linked Case ID",IF(OR(C474="",D474="",NOT(ISNUMBER(E474)),NOT(ISNUMBER(F474))),"Complete action details",IF(AND(ISNUMBER(G474),G474&lt;E474),"Check completed date","Ready"))))))</f>
        <v/>
      </c>
    </row>
    <row r="475" spans="1:14" ht="24.95" customHeight="1">
      <c r="A475" s="20"/>
      <c r="B475" s="20"/>
      <c r="C475" s="20"/>
      <c r="D475" s="20"/>
      <c r="E475" s="18"/>
      <c r="F475" s="18"/>
      <c r="G475" s="18"/>
      <c r="H475" s="20"/>
      <c r="I475" s="20"/>
      <c r="J475" s="20"/>
      <c r="K475" s="15" t="str">
        <f t="shared" ca="1" si="14"/>
        <v/>
      </c>
      <c r="L475" s="15" t="str">
        <f t="shared" ca="1" si="15"/>
        <v/>
      </c>
      <c r="M475" s="31" t="str">
        <f>IF(B475="","",IF(COUNTIFS('Incident Log'!$A$9:$A$1008,B475)=1,INDEX('Incident Log'!$C$9:$C$1008,MATCH(B475,'Incident Log'!$A$9:$A$1008,0)),""))</f>
        <v/>
      </c>
      <c r="N475" s="15" t="str">
        <f>IF(COUNTA(A475:J475)=0,"",IF(A475="","Missing action ID",IF(COUNTIFS($A$9:$A$1008,A475)&gt;1,"Duplicate action ID",IF(COUNTIFS('Incident Log'!$A$9:$A$1008,B475)&lt;&gt;1,"Check linked Case ID",IF(OR(C475="",D475="",NOT(ISNUMBER(E475)),NOT(ISNUMBER(F475))),"Complete action details",IF(AND(ISNUMBER(G475),G475&lt;E475),"Check completed date","Ready"))))))</f>
        <v/>
      </c>
    </row>
    <row r="476" spans="1:14" ht="24.95" customHeight="1">
      <c r="A476" s="26"/>
      <c r="B476" s="26"/>
      <c r="C476" s="26"/>
      <c r="D476" s="26"/>
      <c r="E476" s="24"/>
      <c r="F476" s="24"/>
      <c r="G476" s="24"/>
      <c r="H476" s="26"/>
      <c r="I476" s="26"/>
      <c r="J476" s="26"/>
      <c r="K476" s="15" t="str">
        <f t="shared" ca="1" si="14"/>
        <v/>
      </c>
      <c r="L476" s="15" t="str">
        <f t="shared" ca="1" si="15"/>
        <v/>
      </c>
      <c r="M476" s="31" t="str">
        <f>IF(B476="","",IF(COUNTIFS('Incident Log'!$A$9:$A$1008,B476)=1,INDEX('Incident Log'!$C$9:$C$1008,MATCH(B476,'Incident Log'!$A$9:$A$1008,0)),""))</f>
        <v/>
      </c>
      <c r="N476" s="15" t="str">
        <f>IF(COUNTA(A476:J476)=0,"",IF(A476="","Missing action ID",IF(COUNTIFS($A$9:$A$1008,A476)&gt;1,"Duplicate action ID",IF(COUNTIFS('Incident Log'!$A$9:$A$1008,B476)&lt;&gt;1,"Check linked Case ID",IF(OR(C476="",D476="",NOT(ISNUMBER(E476)),NOT(ISNUMBER(F476))),"Complete action details",IF(AND(ISNUMBER(G476),G476&lt;E476),"Check completed date","Ready"))))))</f>
        <v/>
      </c>
    </row>
    <row r="477" spans="1:14" ht="24.95" customHeight="1">
      <c r="A477" s="20"/>
      <c r="B477" s="20"/>
      <c r="C477" s="20"/>
      <c r="D477" s="20"/>
      <c r="E477" s="18"/>
      <c r="F477" s="18"/>
      <c r="G477" s="18"/>
      <c r="H477" s="20"/>
      <c r="I477" s="20"/>
      <c r="J477" s="20"/>
      <c r="K477" s="15" t="str">
        <f t="shared" ca="1" si="14"/>
        <v/>
      </c>
      <c r="L477" s="15" t="str">
        <f t="shared" ca="1" si="15"/>
        <v/>
      </c>
      <c r="M477" s="31" t="str">
        <f>IF(B477="","",IF(COUNTIFS('Incident Log'!$A$9:$A$1008,B477)=1,INDEX('Incident Log'!$C$9:$C$1008,MATCH(B477,'Incident Log'!$A$9:$A$1008,0)),""))</f>
        <v/>
      </c>
      <c r="N477" s="15" t="str">
        <f>IF(COUNTA(A477:J477)=0,"",IF(A477="","Missing action ID",IF(COUNTIFS($A$9:$A$1008,A477)&gt;1,"Duplicate action ID",IF(COUNTIFS('Incident Log'!$A$9:$A$1008,B477)&lt;&gt;1,"Check linked Case ID",IF(OR(C477="",D477="",NOT(ISNUMBER(E477)),NOT(ISNUMBER(F477))),"Complete action details",IF(AND(ISNUMBER(G477),G477&lt;E477),"Check completed date","Ready"))))))</f>
        <v/>
      </c>
    </row>
    <row r="478" spans="1:14" ht="24.95" customHeight="1">
      <c r="A478" s="26"/>
      <c r="B478" s="26"/>
      <c r="C478" s="26"/>
      <c r="D478" s="26"/>
      <c r="E478" s="24"/>
      <c r="F478" s="24"/>
      <c r="G478" s="24"/>
      <c r="H478" s="26"/>
      <c r="I478" s="26"/>
      <c r="J478" s="26"/>
      <c r="K478" s="15" t="str">
        <f t="shared" ca="1" si="14"/>
        <v/>
      </c>
      <c r="L478" s="15" t="str">
        <f t="shared" ca="1" si="15"/>
        <v/>
      </c>
      <c r="M478" s="31" t="str">
        <f>IF(B478="","",IF(COUNTIFS('Incident Log'!$A$9:$A$1008,B478)=1,INDEX('Incident Log'!$C$9:$C$1008,MATCH(B478,'Incident Log'!$A$9:$A$1008,0)),""))</f>
        <v/>
      </c>
      <c r="N478" s="15" t="str">
        <f>IF(COUNTA(A478:J478)=0,"",IF(A478="","Missing action ID",IF(COUNTIFS($A$9:$A$1008,A478)&gt;1,"Duplicate action ID",IF(COUNTIFS('Incident Log'!$A$9:$A$1008,B478)&lt;&gt;1,"Check linked Case ID",IF(OR(C478="",D478="",NOT(ISNUMBER(E478)),NOT(ISNUMBER(F478))),"Complete action details",IF(AND(ISNUMBER(G478),G478&lt;E478),"Check completed date","Ready"))))))</f>
        <v/>
      </c>
    </row>
    <row r="479" spans="1:14" ht="24.95" customHeight="1">
      <c r="A479" s="20"/>
      <c r="B479" s="20"/>
      <c r="C479" s="20"/>
      <c r="D479" s="20"/>
      <c r="E479" s="18"/>
      <c r="F479" s="18"/>
      <c r="G479" s="18"/>
      <c r="H479" s="20"/>
      <c r="I479" s="20"/>
      <c r="J479" s="20"/>
      <c r="K479" s="15" t="str">
        <f t="shared" ca="1" si="14"/>
        <v/>
      </c>
      <c r="L479" s="15" t="str">
        <f t="shared" ca="1" si="15"/>
        <v/>
      </c>
      <c r="M479" s="31" t="str">
        <f>IF(B479="","",IF(COUNTIFS('Incident Log'!$A$9:$A$1008,B479)=1,INDEX('Incident Log'!$C$9:$C$1008,MATCH(B479,'Incident Log'!$A$9:$A$1008,0)),""))</f>
        <v/>
      </c>
      <c r="N479" s="15" t="str">
        <f>IF(COUNTA(A479:J479)=0,"",IF(A479="","Missing action ID",IF(COUNTIFS($A$9:$A$1008,A479)&gt;1,"Duplicate action ID",IF(COUNTIFS('Incident Log'!$A$9:$A$1008,B479)&lt;&gt;1,"Check linked Case ID",IF(OR(C479="",D479="",NOT(ISNUMBER(E479)),NOT(ISNUMBER(F479))),"Complete action details",IF(AND(ISNUMBER(G479),G479&lt;E479),"Check completed date","Ready"))))))</f>
        <v/>
      </c>
    </row>
    <row r="480" spans="1:14" ht="24.95" customHeight="1">
      <c r="A480" s="26"/>
      <c r="B480" s="26"/>
      <c r="C480" s="26"/>
      <c r="D480" s="26"/>
      <c r="E480" s="24"/>
      <c r="F480" s="24"/>
      <c r="G480" s="24"/>
      <c r="H480" s="26"/>
      <c r="I480" s="26"/>
      <c r="J480" s="26"/>
      <c r="K480" s="15" t="str">
        <f t="shared" ca="1" si="14"/>
        <v/>
      </c>
      <c r="L480" s="15" t="str">
        <f t="shared" ca="1" si="15"/>
        <v/>
      </c>
      <c r="M480" s="31" t="str">
        <f>IF(B480="","",IF(COUNTIFS('Incident Log'!$A$9:$A$1008,B480)=1,INDEX('Incident Log'!$C$9:$C$1008,MATCH(B480,'Incident Log'!$A$9:$A$1008,0)),""))</f>
        <v/>
      </c>
      <c r="N480" s="15" t="str">
        <f>IF(COUNTA(A480:J480)=0,"",IF(A480="","Missing action ID",IF(COUNTIFS($A$9:$A$1008,A480)&gt;1,"Duplicate action ID",IF(COUNTIFS('Incident Log'!$A$9:$A$1008,B480)&lt;&gt;1,"Check linked Case ID",IF(OR(C480="",D480="",NOT(ISNUMBER(E480)),NOT(ISNUMBER(F480))),"Complete action details",IF(AND(ISNUMBER(G480),G480&lt;E480),"Check completed date","Ready"))))))</f>
        <v/>
      </c>
    </row>
    <row r="481" spans="1:14" ht="24.95" customHeight="1">
      <c r="A481" s="20"/>
      <c r="B481" s="20"/>
      <c r="C481" s="20"/>
      <c r="D481" s="20"/>
      <c r="E481" s="18"/>
      <c r="F481" s="18"/>
      <c r="G481" s="18"/>
      <c r="H481" s="20"/>
      <c r="I481" s="20"/>
      <c r="J481" s="20"/>
      <c r="K481" s="15" t="str">
        <f t="shared" ca="1" si="14"/>
        <v/>
      </c>
      <c r="L481" s="15" t="str">
        <f t="shared" ca="1" si="15"/>
        <v/>
      </c>
      <c r="M481" s="31" t="str">
        <f>IF(B481="","",IF(COUNTIFS('Incident Log'!$A$9:$A$1008,B481)=1,INDEX('Incident Log'!$C$9:$C$1008,MATCH(B481,'Incident Log'!$A$9:$A$1008,0)),""))</f>
        <v/>
      </c>
      <c r="N481" s="15" t="str">
        <f>IF(COUNTA(A481:J481)=0,"",IF(A481="","Missing action ID",IF(COUNTIFS($A$9:$A$1008,A481)&gt;1,"Duplicate action ID",IF(COUNTIFS('Incident Log'!$A$9:$A$1008,B481)&lt;&gt;1,"Check linked Case ID",IF(OR(C481="",D481="",NOT(ISNUMBER(E481)),NOT(ISNUMBER(F481))),"Complete action details",IF(AND(ISNUMBER(G481),G481&lt;E481),"Check completed date","Ready"))))))</f>
        <v/>
      </c>
    </row>
    <row r="482" spans="1:14" ht="24.95" customHeight="1">
      <c r="A482" s="26"/>
      <c r="B482" s="26"/>
      <c r="C482" s="26"/>
      <c r="D482" s="26"/>
      <c r="E482" s="24"/>
      <c r="F482" s="24"/>
      <c r="G482" s="24"/>
      <c r="H482" s="26"/>
      <c r="I482" s="26"/>
      <c r="J482" s="26"/>
      <c r="K482" s="15" t="str">
        <f t="shared" ca="1" si="14"/>
        <v/>
      </c>
      <c r="L482" s="15" t="str">
        <f t="shared" ca="1" si="15"/>
        <v/>
      </c>
      <c r="M482" s="31" t="str">
        <f>IF(B482="","",IF(COUNTIFS('Incident Log'!$A$9:$A$1008,B482)=1,INDEX('Incident Log'!$C$9:$C$1008,MATCH(B482,'Incident Log'!$A$9:$A$1008,0)),""))</f>
        <v/>
      </c>
      <c r="N482" s="15" t="str">
        <f>IF(COUNTA(A482:J482)=0,"",IF(A482="","Missing action ID",IF(COUNTIFS($A$9:$A$1008,A482)&gt;1,"Duplicate action ID",IF(COUNTIFS('Incident Log'!$A$9:$A$1008,B482)&lt;&gt;1,"Check linked Case ID",IF(OR(C482="",D482="",NOT(ISNUMBER(E482)),NOT(ISNUMBER(F482))),"Complete action details",IF(AND(ISNUMBER(G482),G482&lt;E482),"Check completed date","Ready"))))))</f>
        <v/>
      </c>
    </row>
    <row r="483" spans="1:14" ht="24.95" customHeight="1">
      <c r="A483" s="20"/>
      <c r="B483" s="20"/>
      <c r="C483" s="20"/>
      <c r="D483" s="20"/>
      <c r="E483" s="18"/>
      <c r="F483" s="18"/>
      <c r="G483" s="18"/>
      <c r="H483" s="20"/>
      <c r="I483" s="20"/>
      <c r="J483" s="20"/>
      <c r="K483" s="15" t="str">
        <f t="shared" ca="1" si="14"/>
        <v/>
      </c>
      <c r="L483" s="15" t="str">
        <f t="shared" ca="1" si="15"/>
        <v/>
      </c>
      <c r="M483" s="31" t="str">
        <f>IF(B483="","",IF(COUNTIFS('Incident Log'!$A$9:$A$1008,B483)=1,INDEX('Incident Log'!$C$9:$C$1008,MATCH(B483,'Incident Log'!$A$9:$A$1008,0)),""))</f>
        <v/>
      </c>
      <c r="N483" s="15" t="str">
        <f>IF(COUNTA(A483:J483)=0,"",IF(A483="","Missing action ID",IF(COUNTIFS($A$9:$A$1008,A483)&gt;1,"Duplicate action ID",IF(COUNTIFS('Incident Log'!$A$9:$A$1008,B483)&lt;&gt;1,"Check linked Case ID",IF(OR(C483="",D483="",NOT(ISNUMBER(E483)),NOT(ISNUMBER(F483))),"Complete action details",IF(AND(ISNUMBER(G483),G483&lt;E483),"Check completed date","Ready"))))))</f>
        <v/>
      </c>
    </row>
    <row r="484" spans="1:14" ht="24.95" customHeight="1">
      <c r="A484" s="26"/>
      <c r="B484" s="26"/>
      <c r="C484" s="26"/>
      <c r="D484" s="26"/>
      <c r="E484" s="24"/>
      <c r="F484" s="24"/>
      <c r="G484" s="24"/>
      <c r="H484" s="26"/>
      <c r="I484" s="26"/>
      <c r="J484" s="26"/>
      <c r="K484" s="15" t="str">
        <f t="shared" ca="1" si="14"/>
        <v/>
      </c>
      <c r="L484" s="15" t="str">
        <f t="shared" ca="1" si="15"/>
        <v/>
      </c>
      <c r="M484" s="31" t="str">
        <f>IF(B484="","",IF(COUNTIFS('Incident Log'!$A$9:$A$1008,B484)=1,INDEX('Incident Log'!$C$9:$C$1008,MATCH(B484,'Incident Log'!$A$9:$A$1008,0)),""))</f>
        <v/>
      </c>
      <c r="N484" s="15" t="str">
        <f>IF(COUNTA(A484:J484)=0,"",IF(A484="","Missing action ID",IF(COUNTIFS($A$9:$A$1008,A484)&gt;1,"Duplicate action ID",IF(COUNTIFS('Incident Log'!$A$9:$A$1008,B484)&lt;&gt;1,"Check linked Case ID",IF(OR(C484="",D484="",NOT(ISNUMBER(E484)),NOT(ISNUMBER(F484))),"Complete action details",IF(AND(ISNUMBER(G484),G484&lt;E484),"Check completed date","Ready"))))))</f>
        <v/>
      </c>
    </row>
    <row r="485" spans="1:14" ht="24.95" customHeight="1">
      <c r="A485" s="20"/>
      <c r="B485" s="20"/>
      <c r="C485" s="20"/>
      <c r="D485" s="20"/>
      <c r="E485" s="18"/>
      <c r="F485" s="18"/>
      <c r="G485" s="18"/>
      <c r="H485" s="20"/>
      <c r="I485" s="20"/>
      <c r="J485" s="20"/>
      <c r="K485" s="15" t="str">
        <f t="shared" ca="1" si="14"/>
        <v/>
      </c>
      <c r="L485" s="15" t="str">
        <f t="shared" ca="1" si="15"/>
        <v/>
      </c>
      <c r="M485" s="31" t="str">
        <f>IF(B485="","",IF(COUNTIFS('Incident Log'!$A$9:$A$1008,B485)=1,INDEX('Incident Log'!$C$9:$C$1008,MATCH(B485,'Incident Log'!$A$9:$A$1008,0)),""))</f>
        <v/>
      </c>
      <c r="N485" s="15" t="str">
        <f>IF(COUNTA(A485:J485)=0,"",IF(A485="","Missing action ID",IF(COUNTIFS($A$9:$A$1008,A485)&gt;1,"Duplicate action ID",IF(COUNTIFS('Incident Log'!$A$9:$A$1008,B485)&lt;&gt;1,"Check linked Case ID",IF(OR(C485="",D485="",NOT(ISNUMBER(E485)),NOT(ISNUMBER(F485))),"Complete action details",IF(AND(ISNUMBER(G485),G485&lt;E485),"Check completed date","Ready"))))))</f>
        <v/>
      </c>
    </row>
    <row r="486" spans="1:14" ht="24.95" customHeight="1">
      <c r="A486" s="26"/>
      <c r="B486" s="26"/>
      <c r="C486" s="26"/>
      <c r="D486" s="26"/>
      <c r="E486" s="24"/>
      <c r="F486" s="24"/>
      <c r="G486" s="24"/>
      <c r="H486" s="26"/>
      <c r="I486" s="26"/>
      <c r="J486" s="26"/>
      <c r="K486" s="15" t="str">
        <f t="shared" ca="1" si="14"/>
        <v/>
      </c>
      <c r="L486" s="15" t="str">
        <f t="shared" ca="1" si="15"/>
        <v/>
      </c>
      <c r="M486" s="31" t="str">
        <f>IF(B486="","",IF(COUNTIFS('Incident Log'!$A$9:$A$1008,B486)=1,INDEX('Incident Log'!$C$9:$C$1008,MATCH(B486,'Incident Log'!$A$9:$A$1008,0)),""))</f>
        <v/>
      </c>
      <c r="N486" s="15" t="str">
        <f>IF(COUNTA(A486:J486)=0,"",IF(A486="","Missing action ID",IF(COUNTIFS($A$9:$A$1008,A486)&gt;1,"Duplicate action ID",IF(COUNTIFS('Incident Log'!$A$9:$A$1008,B486)&lt;&gt;1,"Check linked Case ID",IF(OR(C486="",D486="",NOT(ISNUMBER(E486)),NOT(ISNUMBER(F486))),"Complete action details",IF(AND(ISNUMBER(G486),G486&lt;E486),"Check completed date","Ready"))))))</f>
        <v/>
      </c>
    </row>
    <row r="487" spans="1:14" ht="24.95" customHeight="1">
      <c r="A487" s="20"/>
      <c r="B487" s="20"/>
      <c r="C487" s="20"/>
      <c r="D487" s="20"/>
      <c r="E487" s="18"/>
      <c r="F487" s="18"/>
      <c r="G487" s="18"/>
      <c r="H487" s="20"/>
      <c r="I487" s="20"/>
      <c r="J487" s="20"/>
      <c r="K487" s="15" t="str">
        <f t="shared" ca="1" si="14"/>
        <v/>
      </c>
      <c r="L487" s="15" t="str">
        <f t="shared" ca="1" si="15"/>
        <v/>
      </c>
      <c r="M487" s="31" t="str">
        <f>IF(B487="","",IF(COUNTIFS('Incident Log'!$A$9:$A$1008,B487)=1,INDEX('Incident Log'!$C$9:$C$1008,MATCH(B487,'Incident Log'!$A$9:$A$1008,0)),""))</f>
        <v/>
      </c>
      <c r="N487" s="15" t="str">
        <f>IF(COUNTA(A487:J487)=0,"",IF(A487="","Missing action ID",IF(COUNTIFS($A$9:$A$1008,A487)&gt;1,"Duplicate action ID",IF(COUNTIFS('Incident Log'!$A$9:$A$1008,B487)&lt;&gt;1,"Check linked Case ID",IF(OR(C487="",D487="",NOT(ISNUMBER(E487)),NOT(ISNUMBER(F487))),"Complete action details",IF(AND(ISNUMBER(G487),G487&lt;E487),"Check completed date","Ready"))))))</f>
        <v/>
      </c>
    </row>
    <row r="488" spans="1:14" ht="24.95" customHeight="1">
      <c r="A488" s="26"/>
      <c r="B488" s="26"/>
      <c r="C488" s="26"/>
      <c r="D488" s="26"/>
      <c r="E488" s="24"/>
      <c r="F488" s="24"/>
      <c r="G488" s="24"/>
      <c r="H488" s="26"/>
      <c r="I488" s="26"/>
      <c r="J488" s="26"/>
      <c r="K488" s="15" t="str">
        <f t="shared" ca="1" si="14"/>
        <v/>
      </c>
      <c r="L488" s="15" t="str">
        <f t="shared" ca="1" si="15"/>
        <v/>
      </c>
      <c r="M488" s="31" t="str">
        <f>IF(B488="","",IF(COUNTIFS('Incident Log'!$A$9:$A$1008,B488)=1,INDEX('Incident Log'!$C$9:$C$1008,MATCH(B488,'Incident Log'!$A$9:$A$1008,0)),""))</f>
        <v/>
      </c>
      <c r="N488" s="15" t="str">
        <f>IF(COUNTA(A488:J488)=0,"",IF(A488="","Missing action ID",IF(COUNTIFS($A$9:$A$1008,A488)&gt;1,"Duplicate action ID",IF(COUNTIFS('Incident Log'!$A$9:$A$1008,B488)&lt;&gt;1,"Check linked Case ID",IF(OR(C488="",D488="",NOT(ISNUMBER(E488)),NOT(ISNUMBER(F488))),"Complete action details",IF(AND(ISNUMBER(G488),G488&lt;E488),"Check completed date","Ready"))))))</f>
        <v/>
      </c>
    </row>
    <row r="489" spans="1:14" ht="24.95" customHeight="1">
      <c r="A489" s="20"/>
      <c r="B489" s="20"/>
      <c r="C489" s="20"/>
      <c r="D489" s="20"/>
      <c r="E489" s="18"/>
      <c r="F489" s="18"/>
      <c r="G489" s="18"/>
      <c r="H489" s="20"/>
      <c r="I489" s="20"/>
      <c r="J489" s="20"/>
      <c r="K489" s="15" t="str">
        <f t="shared" ca="1" si="14"/>
        <v/>
      </c>
      <c r="L489" s="15" t="str">
        <f t="shared" ca="1" si="15"/>
        <v/>
      </c>
      <c r="M489" s="31" t="str">
        <f>IF(B489="","",IF(COUNTIFS('Incident Log'!$A$9:$A$1008,B489)=1,INDEX('Incident Log'!$C$9:$C$1008,MATCH(B489,'Incident Log'!$A$9:$A$1008,0)),""))</f>
        <v/>
      </c>
      <c r="N489" s="15" t="str">
        <f>IF(COUNTA(A489:J489)=0,"",IF(A489="","Missing action ID",IF(COUNTIFS($A$9:$A$1008,A489)&gt;1,"Duplicate action ID",IF(COUNTIFS('Incident Log'!$A$9:$A$1008,B489)&lt;&gt;1,"Check linked Case ID",IF(OR(C489="",D489="",NOT(ISNUMBER(E489)),NOT(ISNUMBER(F489))),"Complete action details",IF(AND(ISNUMBER(G489),G489&lt;E489),"Check completed date","Ready"))))))</f>
        <v/>
      </c>
    </row>
    <row r="490" spans="1:14" ht="24.95" customHeight="1">
      <c r="A490" s="26"/>
      <c r="B490" s="26"/>
      <c r="C490" s="26"/>
      <c r="D490" s="26"/>
      <c r="E490" s="24"/>
      <c r="F490" s="24"/>
      <c r="G490" s="24"/>
      <c r="H490" s="26"/>
      <c r="I490" s="26"/>
      <c r="J490" s="26"/>
      <c r="K490" s="15" t="str">
        <f t="shared" ca="1" si="14"/>
        <v/>
      </c>
      <c r="L490" s="15" t="str">
        <f t="shared" ca="1" si="15"/>
        <v/>
      </c>
      <c r="M490" s="31" t="str">
        <f>IF(B490="","",IF(COUNTIFS('Incident Log'!$A$9:$A$1008,B490)=1,INDEX('Incident Log'!$C$9:$C$1008,MATCH(B490,'Incident Log'!$A$9:$A$1008,0)),""))</f>
        <v/>
      </c>
      <c r="N490" s="15" t="str">
        <f>IF(COUNTA(A490:J490)=0,"",IF(A490="","Missing action ID",IF(COUNTIFS($A$9:$A$1008,A490)&gt;1,"Duplicate action ID",IF(COUNTIFS('Incident Log'!$A$9:$A$1008,B490)&lt;&gt;1,"Check linked Case ID",IF(OR(C490="",D490="",NOT(ISNUMBER(E490)),NOT(ISNUMBER(F490))),"Complete action details",IF(AND(ISNUMBER(G490),G490&lt;E490),"Check completed date","Ready"))))))</f>
        <v/>
      </c>
    </row>
    <row r="491" spans="1:14" ht="24.95" customHeight="1">
      <c r="A491" s="20"/>
      <c r="B491" s="20"/>
      <c r="C491" s="20"/>
      <c r="D491" s="20"/>
      <c r="E491" s="18"/>
      <c r="F491" s="18"/>
      <c r="G491" s="18"/>
      <c r="H491" s="20"/>
      <c r="I491" s="20"/>
      <c r="J491" s="20"/>
      <c r="K491" s="15" t="str">
        <f t="shared" ca="1" si="14"/>
        <v/>
      </c>
      <c r="L491" s="15" t="str">
        <f t="shared" ca="1" si="15"/>
        <v/>
      </c>
      <c r="M491" s="31" t="str">
        <f>IF(B491="","",IF(COUNTIFS('Incident Log'!$A$9:$A$1008,B491)=1,INDEX('Incident Log'!$C$9:$C$1008,MATCH(B491,'Incident Log'!$A$9:$A$1008,0)),""))</f>
        <v/>
      </c>
      <c r="N491" s="15" t="str">
        <f>IF(COUNTA(A491:J491)=0,"",IF(A491="","Missing action ID",IF(COUNTIFS($A$9:$A$1008,A491)&gt;1,"Duplicate action ID",IF(COUNTIFS('Incident Log'!$A$9:$A$1008,B491)&lt;&gt;1,"Check linked Case ID",IF(OR(C491="",D491="",NOT(ISNUMBER(E491)),NOT(ISNUMBER(F491))),"Complete action details",IF(AND(ISNUMBER(G491),G491&lt;E491),"Check completed date","Ready"))))))</f>
        <v/>
      </c>
    </row>
    <row r="492" spans="1:14" ht="24.95" customHeight="1">
      <c r="A492" s="26"/>
      <c r="B492" s="26"/>
      <c r="C492" s="26"/>
      <c r="D492" s="26"/>
      <c r="E492" s="24"/>
      <c r="F492" s="24"/>
      <c r="G492" s="24"/>
      <c r="H492" s="26"/>
      <c r="I492" s="26"/>
      <c r="J492" s="26"/>
      <c r="K492" s="15" t="str">
        <f t="shared" ca="1" si="14"/>
        <v/>
      </c>
      <c r="L492" s="15" t="str">
        <f t="shared" ca="1" si="15"/>
        <v/>
      </c>
      <c r="M492" s="31" t="str">
        <f>IF(B492="","",IF(COUNTIFS('Incident Log'!$A$9:$A$1008,B492)=1,INDEX('Incident Log'!$C$9:$C$1008,MATCH(B492,'Incident Log'!$A$9:$A$1008,0)),""))</f>
        <v/>
      </c>
      <c r="N492" s="15" t="str">
        <f>IF(COUNTA(A492:J492)=0,"",IF(A492="","Missing action ID",IF(COUNTIFS($A$9:$A$1008,A492)&gt;1,"Duplicate action ID",IF(COUNTIFS('Incident Log'!$A$9:$A$1008,B492)&lt;&gt;1,"Check linked Case ID",IF(OR(C492="",D492="",NOT(ISNUMBER(E492)),NOT(ISNUMBER(F492))),"Complete action details",IF(AND(ISNUMBER(G492),G492&lt;E492),"Check completed date","Ready"))))))</f>
        <v/>
      </c>
    </row>
    <row r="493" spans="1:14" ht="24.95" customHeight="1">
      <c r="A493" s="20"/>
      <c r="B493" s="20"/>
      <c r="C493" s="20"/>
      <c r="D493" s="20"/>
      <c r="E493" s="18"/>
      <c r="F493" s="18"/>
      <c r="G493" s="18"/>
      <c r="H493" s="20"/>
      <c r="I493" s="20"/>
      <c r="J493" s="20"/>
      <c r="K493" s="15" t="str">
        <f t="shared" ca="1" si="14"/>
        <v/>
      </c>
      <c r="L493" s="15" t="str">
        <f t="shared" ca="1" si="15"/>
        <v/>
      </c>
      <c r="M493" s="31" t="str">
        <f>IF(B493="","",IF(COUNTIFS('Incident Log'!$A$9:$A$1008,B493)=1,INDEX('Incident Log'!$C$9:$C$1008,MATCH(B493,'Incident Log'!$A$9:$A$1008,0)),""))</f>
        <v/>
      </c>
      <c r="N493" s="15" t="str">
        <f>IF(COUNTA(A493:J493)=0,"",IF(A493="","Missing action ID",IF(COUNTIFS($A$9:$A$1008,A493)&gt;1,"Duplicate action ID",IF(COUNTIFS('Incident Log'!$A$9:$A$1008,B493)&lt;&gt;1,"Check linked Case ID",IF(OR(C493="",D493="",NOT(ISNUMBER(E493)),NOT(ISNUMBER(F493))),"Complete action details",IF(AND(ISNUMBER(G493),G493&lt;E493),"Check completed date","Ready"))))))</f>
        <v/>
      </c>
    </row>
    <row r="494" spans="1:14" ht="24.95" customHeight="1">
      <c r="A494" s="26"/>
      <c r="B494" s="26"/>
      <c r="C494" s="26"/>
      <c r="D494" s="26"/>
      <c r="E494" s="24"/>
      <c r="F494" s="24"/>
      <c r="G494" s="24"/>
      <c r="H494" s="26"/>
      <c r="I494" s="26"/>
      <c r="J494" s="26"/>
      <c r="K494" s="15" t="str">
        <f t="shared" ca="1" si="14"/>
        <v/>
      </c>
      <c r="L494" s="15" t="str">
        <f t="shared" ca="1" si="15"/>
        <v/>
      </c>
      <c r="M494" s="31" t="str">
        <f>IF(B494="","",IF(COUNTIFS('Incident Log'!$A$9:$A$1008,B494)=1,INDEX('Incident Log'!$C$9:$C$1008,MATCH(B494,'Incident Log'!$A$9:$A$1008,0)),""))</f>
        <v/>
      </c>
      <c r="N494" s="15" t="str">
        <f>IF(COUNTA(A494:J494)=0,"",IF(A494="","Missing action ID",IF(COUNTIFS($A$9:$A$1008,A494)&gt;1,"Duplicate action ID",IF(COUNTIFS('Incident Log'!$A$9:$A$1008,B494)&lt;&gt;1,"Check linked Case ID",IF(OR(C494="",D494="",NOT(ISNUMBER(E494)),NOT(ISNUMBER(F494))),"Complete action details",IF(AND(ISNUMBER(G494),G494&lt;E494),"Check completed date","Ready"))))))</f>
        <v/>
      </c>
    </row>
    <row r="495" spans="1:14" ht="24.95" customHeight="1">
      <c r="A495" s="20"/>
      <c r="B495" s="20"/>
      <c r="C495" s="20"/>
      <c r="D495" s="20"/>
      <c r="E495" s="18"/>
      <c r="F495" s="18"/>
      <c r="G495" s="18"/>
      <c r="H495" s="20"/>
      <c r="I495" s="20"/>
      <c r="J495" s="20"/>
      <c r="K495" s="15" t="str">
        <f t="shared" ca="1" si="14"/>
        <v/>
      </c>
      <c r="L495" s="15" t="str">
        <f t="shared" ca="1" si="15"/>
        <v/>
      </c>
      <c r="M495" s="31" t="str">
        <f>IF(B495="","",IF(COUNTIFS('Incident Log'!$A$9:$A$1008,B495)=1,INDEX('Incident Log'!$C$9:$C$1008,MATCH(B495,'Incident Log'!$A$9:$A$1008,0)),""))</f>
        <v/>
      </c>
      <c r="N495" s="15" t="str">
        <f>IF(COUNTA(A495:J495)=0,"",IF(A495="","Missing action ID",IF(COUNTIFS($A$9:$A$1008,A495)&gt;1,"Duplicate action ID",IF(COUNTIFS('Incident Log'!$A$9:$A$1008,B495)&lt;&gt;1,"Check linked Case ID",IF(OR(C495="",D495="",NOT(ISNUMBER(E495)),NOT(ISNUMBER(F495))),"Complete action details",IF(AND(ISNUMBER(G495),G495&lt;E495),"Check completed date","Ready"))))))</f>
        <v/>
      </c>
    </row>
    <row r="496" spans="1:14" ht="24.95" customHeight="1">
      <c r="A496" s="26"/>
      <c r="B496" s="26"/>
      <c r="C496" s="26"/>
      <c r="D496" s="26"/>
      <c r="E496" s="24"/>
      <c r="F496" s="24"/>
      <c r="G496" s="24"/>
      <c r="H496" s="26"/>
      <c r="I496" s="26"/>
      <c r="J496" s="26"/>
      <c r="K496" s="15" t="str">
        <f t="shared" ca="1" si="14"/>
        <v/>
      </c>
      <c r="L496" s="15" t="str">
        <f t="shared" ca="1" si="15"/>
        <v/>
      </c>
      <c r="M496" s="31" t="str">
        <f>IF(B496="","",IF(COUNTIFS('Incident Log'!$A$9:$A$1008,B496)=1,INDEX('Incident Log'!$C$9:$C$1008,MATCH(B496,'Incident Log'!$A$9:$A$1008,0)),""))</f>
        <v/>
      </c>
      <c r="N496" s="15" t="str">
        <f>IF(COUNTA(A496:J496)=0,"",IF(A496="","Missing action ID",IF(COUNTIFS($A$9:$A$1008,A496)&gt;1,"Duplicate action ID",IF(COUNTIFS('Incident Log'!$A$9:$A$1008,B496)&lt;&gt;1,"Check linked Case ID",IF(OR(C496="",D496="",NOT(ISNUMBER(E496)),NOT(ISNUMBER(F496))),"Complete action details",IF(AND(ISNUMBER(G496),G496&lt;E496),"Check completed date","Ready"))))))</f>
        <v/>
      </c>
    </row>
    <row r="497" spans="1:14" ht="24.95" customHeight="1">
      <c r="A497" s="20"/>
      <c r="B497" s="20"/>
      <c r="C497" s="20"/>
      <c r="D497" s="20"/>
      <c r="E497" s="18"/>
      <c r="F497" s="18"/>
      <c r="G497" s="18"/>
      <c r="H497" s="20"/>
      <c r="I497" s="20"/>
      <c r="J497" s="20"/>
      <c r="K497" s="15" t="str">
        <f t="shared" ca="1" si="14"/>
        <v/>
      </c>
      <c r="L497" s="15" t="str">
        <f t="shared" ca="1" si="15"/>
        <v/>
      </c>
      <c r="M497" s="31" t="str">
        <f>IF(B497="","",IF(COUNTIFS('Incident Log'!$A$9:$A$1008,B497)=1,INDEX('Incident Log'!$C$9:$C$1008,MATCH(B497,'Incident Log'!$A$9:$A$1008,0)),""))</f>
        <v/>
      </c>
      <c r="N497" s="15" t="str">
        <f>IF(COUNTA(A497:J497)=0,"",IF(A497="","Missing action ID",IF(COUNTIFS($A$9:$A$1008,A497)&gt;1,"Duplicate action ID",IF(COUNTIFS('Incident Log'!$A$9:$A$1008,B497)&lt;&gt;1,"Check linked Case ID",IF(OR(C497="",D497="",NOT(ISNUMBER(E497)),NOT(ISNUMBER(F497))),"Complete action details",IF(AND(ISNUMBER(G497),G497&lt;E497),"Check completed date","Ready"))))))</f>
        <v/>
      </c>
    </row>
    <row r="498" spans="1:14" ht="24.95" customHeight="1">
      <c r="A498" s="26"/>
      <c r="B498" s="26"/>
      <c r="C498" s="26"/>
      <c r="D498" s="26"/>
      <c r="E498" s="24"/>
      <c r="F498" s="24"/>
      <c r="G498" s="24"/>
      <c r="H498" s="26"/>
      <c r="I498" s="26"/>
      <c r="J498" s="26"/>
      <c r="K498" s="15" t="str">
        <f t="shared" ca="1" si="14"/>
        <v/>
      </c>
      <c r="L498" s="15" t="str">
        <f t="shared" ca="1" si="15"/>
        <v/>
      </c>
      <c r="M498" s="31" t="str">
        <f>IF(B498="","",IF(COUNTIFS('Incident Log'!$A$9:$A$1008,B498)=1,INDEX('Incident Log'!$C$9:$C$1008,MATCH(B498,'Incident Log'!$A$9:$A$1008,0)),""))</f>
        <v/>
      </c>
      <c r="N498" s="15" t="str">
        <f>IF(COUNTA(A498:J498)=0,"",IF(A498="","Missing action ID",IF(COUNTIFS($A$9:$A$1008,A498)&gt;1,"Duplicate action ID",IF(COUNTIFS('Incident Log'!$A$9:$A$1008,B498)&lt;&gt;1,"Check linked Case ID",IF(OR(C498="",D498="",NOT(ISNUMBER(E498)),NOT(ISNUMBER(F498))),"Complete action details",IF(AND(ISNUMBER(G498),G498&lt;E498),"Check completed date","Ready"))))))</f>
        <v/>
      </c>
    </row>
    <row r="499" spans="1:14" ht="24.95" customHeight="1">
      <c r="A499" s="20"/>
      <c r="B499" s="20"/>
      <c r="C499" s="20"/>
      <c r="D499" s="20"/>
      <c r="E499" s="18"/>
      <c r="F499" s="18"/>
      <c r="G499" s="18"/>
      <c r="H499" s="20"/>
      <c r="I499" s="20"/>
      <c r="J499" s="20"/>
      <c r="K499" s="15" t="str">
        <f t="shared" ca="1" si="14"/>
        <v/>
      </c>
      <c r="L499" s="15" t="str">
        <f t="shared" ca="1" si="15"/>
        <v/>
      </c>
      <c r="M499" s="31" t="str">
        <f>IF(B499="","",IF(COUNTIFS('Incident Log'!$A$9:$A$1008,B499)=1,INDEX('Incident Log'!$C$9:$C$1008,MATCH(B499,'Incident Log'!$A$9:$A$1008,0)),""))</f>
        <v/>
      </c>
      <c r="N499" s="15" t="str">
        <f>IF(COUNTA(A499:J499)=0,"",IF(A499="","Missing action ID",IF(COUNTIFS($A$9:$A$1008,A499)&gt;1,"Duplicate action ID",IF(COUNTIFS('Incident Log'!$A$9:$A$1008,B499)&lt;&gt;1,"Check linked Case ID",IF(OR(C499="",D499="",NOT(ISNUMBER(E499)),NOT(ISNUMBER(F499))),"Complete action details",IF(AND(ISNUMBER(G499),G499&lt;E499),"Check completed date","Ready"))))))</f>
        <v/>
      </c>
    </row>
    <row r="500" spans="1:14" ht="24.95" customHeight="1">
      <c r="A500" s="26"/>
      <c r="B500" s="26"/>
      <c r="C500" s="26"/>
      <c r="D500" s="26"/>
      <c r="E500" s="24"/>
      <c r="F500" s="24"/>
      <c r="G500" s="24"/>
      <c r="H500" s="26"/>
      <c r="I500" s="26"/>
      <c r="J500" s="26"/>
      <c r="K500" s="15" t="str">
        <f t="shared" ca="1" si="14"/>
        <v/>
      </c>
      <c r="L500" s="15" t="str">
        <f t="shared" ca="1" si="15"/>
        <v/>
      </c>
      <c r="M500" s="31" t="str">
        <f>IF(B500="","",IF(COUNTIFS('Incident Log'!$A$9:$A$1008,B500)=1,INDEX('Incident Log'!$C$9:$C$1008,MATCH(B500,'Incident Log'!$A$9:$A$1008,0)),""))</f>
        <v/>
      </c>
      <c r="N500" s="15" t="str">
        <f>IF(COUNTA(A500:J500)=0,"",IF(A500="","Missing action ID",IF(COUNTIFS($A$9:$A$1008,A500)&gt;1,"Duplicate action ID",IF(COUNTIFS('Incident Log'!$A$9:$A$1008,B500)&lt;&gt;1,"Check linked Case ID",IF(OR(C500="",D500="",NOT(ISNUMBER(E500)),NOT(ISNUMBER(F500))),"Complete action details",IF(AND(ISNUMBER(G500),G500&lt;E500),"Check completed date","Ready"))))))</f>
        <v/>
      </c>
    </row>
    <row r="501" spans="1:14" ht="24.95" customHeight="1">
      <c r="A501" s="20"/>
      <c r="B501" s="20"/>
      <c r="C501" s="20"/>
      <c r="D501" s="20"/>
      <c r="E501" s="18"/>
      <c r="F501" s="18"/>
      <c r="G501" s="18"/>
      <c r="H501" s="20"/>
      <c r="I501" s="20"/>
      <c r="J501" s="20"/>
      <c r="K501" s="15" t="str">
        <f t="shared" ca="1" si="14"/>
        <v/>
      </c>
      <c r="L501" s="15" t="str">
        <f t="shared" ca="1" si="15"/>
        <v/>
      </c>
      <c r="M501" s="31" t="str">
        <f>IF(B501="","",IF(COUNTIFS('Incident Log'!$A$9:$A$1008,B501)=1,INDEX('Incident Log'!$C$9:$C$1008,MATCH(B501,'Incident Log'!$A$9:$A$1008,0)),""))</f>
        <v/>
      </c>
      <c r="N501" s="15" t="str">
        <f>IF(COUNTA(A501:J501)=0,"",IF(A501="","Missing action ID",IF(COUNTIFS($A$9:$A$1008,A501)&gt;1,"Duplicate action ID",IF(COUNTIFS('Incident Log'!$A$9:$A$1008,B501)&lt;&gt;1,"Check linked Case ID",IF(OR(C501="",D501="",NOT(ISNUMBER(E501)),NOT(ISNUMBER(F501))),"Complete action details",IF(AND(ISNUMBER(G501),G501&lt;E501),"Check completed date","Ready"))))))</f>
        <v/>
      </c>
    </row>
    <row r="502" spans="1:14" ht="24.95" customHeight="1">
      <c r="A502" s="26"/>
      <c r="B502" s="26"/>
      <c r="C502" s="26"/>
      <c r="D502" s="26"/>
      <c r="E502" s="24"/>
      <c r="F502" s="24"/>
      <c r="G502" s="24"/>
      <c r="H502" s="26"/>
      <c r="I502" s="26"/>
      <c r="J502" s="26"/>
      <c r="K502" s="15" t="str">
        <f t="shared" ca="1" si="14"/>
        <v/>
      </c>
      <c r="L502" s="15" t="str">
        <f t="shared" ca="1" si="15"/>
        <v/>
      </c>
      <c r="M502" s="31" t="str">
        <f>IF(B502="","",IF(COUNTIFS('Incident Log'!$A$9:$A$1008,B502)=1,INDEX('Incident Log'!$C$9:$C$1008,MATCH(B502,'Incident Log'!$A$9:$A$1008,0)),""))</f>
        <v/>
      </c>
      <c r="N502" s="15" t="str">
        <f>IF(COUNTA(A502:J502)=0,"",IF(A502="","Missing action ID",IF(COUNTIFS($A$9:$A$1008,A502)&gt;1,"Duplicate action ID",IF(COUNTIFS('Incident Log'!$A$9:$A$1008,B502)&lt;&gt;1,"Check linked Case ID",IF(OR(C502="",D502="",NOT(ISNUMBER(E502)),NOT(ISNUMBER(F502))),"Complete action details",IF(AND(ISNUMBER(G502),G502&lt;E502),"Check completed date","Ready"))))))</f>
        <v/>
      </c>
    </row>
    <row r="503" spans="1:14" ht="24.95" customHeight="1">
      <c r="A503" s="20"/>
      <c r="B503" s="20"/>
      <c r="C503" s="20"/>
      <c r="D503" s="20"/>
      <c r="E503" s="18"/>
      <c r="F503" s="18"/>
      <c r="G503" s="18"/>
      <c r="H503" s="20"/>
      <c r="I503" s="20"/>
      <c r="J503" s="20"/>
      <c r="K503" s="15" t="str">
        <f t="shared" ca="1" si="14"/>
        <v/>
      </c>
      <c r="L503" s="15" t="str">
        <f t="shared" ca="1" si="15"/>
        <v/>
      </c>
      <c r="M503" s="31" t="str">
        <f>IF(B503="","",IF(COUNTIFS('Incident Log'!$A$9:$A$1008,B503)=1,INDEX('Incident Log'!$C$9:$C$1008,MATCH(B503,'Incident Log'!$A$9:$A$1008,0)),""))</f>
        <v/>
      </c>
      <c r="N503" s="15" t="str">
        <f>IF(COUNTA(A503:J503)=0,"",IF(A503="","Missing action ID",IF(COUNTIFS($A$9:$A$1008,A503)&gt;1,"Duplicate action ID",IF(COUNTIFS('Incident Log'!$A$9:$A$1008,B503)&lt;&gt;1,"Check linked Case ID",IF(OR(C503="",D503="",NOT(ISNUMBER(E503)),NOT(ISNUMBER(F503))),"Complete action details",IF(AND(ISNUMBER(G503),G503&lt;E503),"Check completed date","Ready"))))))</f>
        <v/>
      </c>
    </row>
    <row r="504" spans="1:14" ht="24.95" customHeight="1">
      <c r="A504" s="26"/>
      <c r="B504" s="26"/>
      <c r="C504" s="26"/>
      <c r="D504" s="26"/>
      <c r="E504" s="24"/>
      <c r="F504" s="24"/>
      <c r="G504" s="24"/>
      <c r="H504" s="26"/>
      <c r="I504" s="26"/>
      <c r="J504" s="26"/>
      <c r="K504" s="15" t="str">
        <f t="shared" ca="1" si="14"/>
        <v/>
      </c>
      <c r="L504" s="15" t="str">
        <f t="shared" ca="1" si="15"/>
        <v/>
      </c>
      <c r="M504" s="31" t="str">
        <f>IF(B504="","",IF(COUNTIFS('Incident Log'!$A$9:$A$1008,B504)=1,INDEX('Incident Log'!$C$9:$C$1008,MATCH(B504,'Incident Log'!$A$9:$A$1008,0)),""))</f>
        <v/>
      </c>
      <c r="N504" s="15" t="str">
        <f>IF(COUNTA(A504:J504)=0,"",IF(A504="","Missing action ID",IF(COUNTIFS($A$9:$A$1008,A504)&gt;1,"Duplicate action ID",IF(COUNTIFS('Incident Log'!$A$9:$A$1008,B504)&lt;&gt;1,"Check linked Case ID",IF(OR(C504="",D504="",NOT(ISNUMBER(E504)),NOT(ISNUMBER(F504))),"Complete action details",IF(AND(ISNUMBER(G504),G504&lt;E504),"Check completed date","Ready"))))))</f>
        <v/>
      </c>
    </row>
    <row r="505" spans="1:14" ht="24.95" customHeight="1">
      <c r="A505" s="20"/>
      <c r="B505" s="20"/>
      <c r="C505" s="20"/>
      <c r="D505" s="20"/>
      <c r="E505" s="18"/>
      <c r="F505" s="18"/>
      <c r="G505" s="18"/>
      <c r="H505" s="20"/>
      <c r="I505" s="20"/>
      <c r="J505" s="20"/>
      <c r="K505" s="15" t="str">
        <f t="shared" ca="1" si="14"/>
        <v/>
      </c>
      <c r="L505" s="15" t="str">
        <f t="shared" ca="1" si="15"/>
        <v/>
      </c>
      <c r="M505" s="31" t="str">
        <f>IF(B505="","",IF(COUNTIFS('Incident Log'!$A$9:$A$1008,B505)=1,INDEX('Incident Log'!$C$9:$C$1008,MATCH(B505,'Incident Log'!$A$9:$A$1008,0)),""))</f>
        <v/>
      </c>
      <c r="N505" s="15" t="str">
        <f>IF(COUNTA(A505:J505)=0,"",IF(A505="","Missing action ID",IF(COUNTIFS($A$9:$A$1008,A505)&gt;1,"Duplicate action ID",IF(COUNTIFS('Incident Log'!$A$9:$A$1008,B505)&lt;&gt;1,"Check linked Case ID",IF(OR(C505="",D505="",NOT(ISNUMBER(E505)),NOT(ISNUMBER(F505))),"Complete action details",IF(AND(ISNUMBER(G505),G505&lt;E505),"Check completed date","Ready"))))))</f>
        <v/>
      </c>
    </row>
    <row r="506" spans="1:14" ht="24.95" customHeight="1">
      <c r="A506" s="26"/>
      <c r="B506" s="26"/>
      <c r="C506" s="26"/>
      <c r="D506" s="26"/>
      <c r="E506" s="24"/>
      <c r="F506" s="24"/>
      <c r="G506" s="24"/>
      <c r="H506" s="26"/>
      <c r="I506" s="26"/>
      <c r="J506" s="26"/>
      <c r="K506" s="15" t="str">
        <f t="shared" ca="1" si="14"/>
        <v/>
      </c>
      <c r="L506" s="15" t="str">
        <f t="shared" ca="1" si="15"/>
        <v/>
      </c>
      <c r="M506" s="31" t="str">
        <f>IF(B506="","",IF(COUNTIFS('Incident Log'!$A$9:$A$1008,B506)=1,INDEX('Incident Log'!$C$9:$C$1008,MATCH(B506,'Incident Log'!$A$9:$A$1008,0)),""))</f>
        <v/>
      </c>
      <c r="N506" s="15" t="str">
        <f>IF(COUNTA(A506:J506)=0,"",IF(A506="","Missing action ID",IF(COUNTIFS($A$9:$A$1008,A506)&gt;1,"Duplicate action ID",IF(COUNTIFS('Incident Log'!$A$9:$A$1008,B506)&lt;&gt;1,"Check linked Case ID",IF(OR(C506="",D506="",NOT(ISNUMBER(E506)),NOT(ISNUMBER(F506))),"Complete action details",IF(AND(ISNUMBER(G506),G506&lt;E506),"Check completed date","Ready"))))))</f>
        <v/>
      </c>
    </row>
    <row r="507" spans="1:14" ht="24.95" customHeight="1">
      <c r="A507" s="20"/>
      <c r="B507" s="20"/>
      <c r="C507" s="20"/>
      <c r="D507" s="20"/>
      <c r="E507" s="18"/>
      <c r="F507" s="18"/>
      <c r="G507" s="18"/>
      <c r="H507" s="20"/>
      <c r="I507" s="20"/>
      <c r="J507" s="20"/>
      <c r="K507" s="15" t="str">
        <f t="shared" ca="1" si="14"/>
        <v/>
      </c>
      <c r="L507" s="15" t="str">
        <f t="shared" ca="1" si="15"/>
        <v/>
      </c>
      <c r="M507" s="31" t="str">
        <f>IF(B507="","",IF(COUNTIFS('Incident Log'!$A$9:$A$1008,B507)=1,INDEX('Incident Log'!$C$9:$C$1008,MATCH(B507,'Incident Log'!$A$9:$A$1008,0)),""))</f>
        <v/>
      </c>
      <c r="N507" s="15" t="str">
        <f>IF(COUNTA(A507:J507)=0,"",IF(A507="","Missing action ID",IF(COUNTIFS($A$9:$A$1008,A507)&gt;1,"Duplicate action ID",IF(COUNTIFS('Incident Log'!$A$9:$A$1008,B507)&lt;&gt;1,"Check linked Case ID",IF(OR(C507="",D507="",NOT(ISNUMBER(E507)),NOT(ISNUMBER(F507))),"Complete action details",IF(AND(ISNUMBER(G507),G507&lt;E507),"Check completed date","Ready"))))))</f>
        <v/>
      </c>
    </row>
    <row r="508" spans="1:14" ht="24.95" customHeight="1">
      <c r="A508" s="26"/>
      <c r="B508" s="26"/>
      <c r="C508" s="26"/>
      <c r="D508" s="26"/>
      <c r="E508" s="24"/>
      <c r="F508" s="24"/>
      <c r="G508" s="24"/>
      <c r="H508" s="26"/>
      <c r="I508" s="26"/>
      <c r="J508" s="26"/>
      <c r="K508" s="15" t="str">
        <f t="shared" ca="1" si="14"/>
        <v/>
      </c>
      <c r="L508" s="15" t="str">
        <f t="shared" ca="1" si="15"/>
        <v/>
      </c>
      <c r="M508" s="31" t="str">
        <f>IF(B508="","",IF(COUNTIFS('Incident Log'!$A$9:$A$1008,B508)=1,INDEX('Incident Log'!$C$9:$C$1008,MATCH(B508,'Incident Log'!$A$9:$A$1008,0)),""))</f>
        <v/>
      </c>
      <c r="N508" s="15" t="str">
        <f>IF(COUNTA(A508:J508)=0,"",IF(A508="","Missing action ID",IF(COUNTIFS($A$9:$A$1008,A508)&gt;1,"Duplicate action ID",IF(COUNTIFS('Incident Log'!$A$9:$A$1008,B508)&lt;&gt;1,"Check linked Case ID",IF(OR(C508="",D508="",NOT(ISNUMBER(E508)),NOT(ISNUMBER(F508))),"Complete action details",IF(AND(ISNUMBER(G508),G508&lt;E508),"Check completed date","Ready"))))))</f>
        <v/>
      </c>
    </row>
    <row r="509" spans="1:14" ht="24.95" customHeight="1">
      <c r="A509" s="20"/>
      <c r="B509" s="20"/>
      <c r="C509" s="20"/>
      <c r="D509" s="20"/>
      <c r="E509" s="18"/>
      <c r="F509" s="18"/>
      <c r="G509" s="18"/>
      <c r="H509" s="20"/>
      <c r="I509" s="20"/>
      <c r="J509" s="20"/>
      <c r="K509" s="15" t="str">
        <f t="shared" ca="1" si="14"/>
        <v/>
      </c>
      <c r="L509" s="15" t="str">
        <f t="shared" ca="1" si="15"/>
        <v/>
      </c>
      <c r="M509" s="31" t="str">
        <f>IF(B509="","",IF(COUNTIFS('Incident Log'!$A$9:$A$1008,B509)=1,INDEX('Incident Log'!$C$9:$C$1008,MATCH(B509,'Incident Log'!$A$9:$A$1008,0)),""))</f>
        <v/>
      </c>
      <c r="N509" s="15" t="str">
        <f>IF(COUNTA(A509:J509)=0,"",IF(A509="","Missing action ID",IF(COUNTIFS($A$9:$A$1008,A509)&gt;1,"Duplicate action ID",IF(COUNTIFS('Incident Log'!$A$9:$A$1008,B509)&lt;&gt;1,"Check linked Case ID",IF(OR(C509="",D509="",NOT(ISNUMBER(E509)),NOT(ISNUMBER(F509))),"Complete action details",IF(AND(ISNUMBER(G509),G509&lt;E509),"Check completed date","Ready"))))))</f>
        <v/>
      </c>
    </row>
    <row r="510" spans="1:14" ht="24.95" customHeight="1">
      <c r="A510" s="26"/>
      <c r="B510" s="26"/>
      <c r="C510" s="26"/>
      <c r="D510" s="26"/>
      <c r="E510" s="24"/>
      <c r="F510" s="24"/>
      <c r="G510" s="24"/>
      <c r="H510" s="26"/>
      <c r="I510" s="26"/>
      <c r="J510" s="26"/>
      <c r="K510" s="15" t="str">
        <f t="shared" ca="1" si="14"/>
        <v/>
      </c>
      <c r="L510" s="15" t="str">
        <f t="shared" ca="1" si="15"/>
        <v/>
      </c>
      <c r="M510" s="31" t="str">
        <f>IF(B510="","",IF(COUNTIFS('Incident Log'!$A$9:$A$1008,B510)=1,INDEX('Incident Log'!$C$9:$C$1008,MATCH(B510,'Incident Log'!$A$9:$A$1008,0)),""))</f>
        <v/>
      </c>
      <c r="N510" s="15" t="str">
        <f>IF(COUNTA(A510:J510)=0,"",IF(A510="","Missing action ID",IF(COUNTIFS($A$9:$A$1008,A510)&gt;1,"Duplicate action ID",IF(COUNTIFS('Incident Log'!$A$9:$A$1008,B510)&lt;&gt;1,"Check linked Case ID",IF(OR(C510="",D510="",NOT(ISNUMBER(E510)),NOT(ISNUMBER(F510))),"Complete action details",IF(AND(ISNUMBER(G510),G510&lt;E510),"Check completed date","Ready"))))))</f>
        <v/>
      </c>
    </row>
    <row r="511" spans="1:14" ht="24.95" customHeight="1">
      <c r="A511" s="20"/>
      <c r="B511" s="20"/>
      <c r="C511" s="20"/>
      <c r="D511" s="20"/>
      <c r="E511" s="18"/>
      <c r="F511" s="18"/>
      <c r="G511" s="18"/>
      <c r="H511" s="20"/>
      <c r="I511" s="20"/>
      <c r="J511" s="20"/>
      <c r="K511" s="15" t="str">
        <f t="shared" ca="1" si="14"/>
        <v/>
      </c>
      <c r="L511" s="15" t="str">
        <f t="shared" ca="1" si="15"/>
        <v/>
      </c>
      <c r="M511" s="31" t="str">
        <f>IF(B511="","",IF(COUNTIFS('Incident Log'!$A$9:$A$1008,B511)=1,INDEX('Incident Log'!$C$9:$C$1008,MATCH(B511,'Incident Log'!$A$9:$A$1008,0)),""))</f>
        <v/>
      </c>
      <c r="N511" s="15" t="str">
        <f>IF(COUNTA(A511:J511)=0,"",IF(A511="","Missing action ID",IF(COUNTIFS($A$9:$A$1008,A511)&gt;1,"Duplicate action ID",IF(COUNTIFS('Incident Log'!$A$9:$A$1008,B511)&lt;&gt;1,"Check linked Case ID",IF(OR(C511="",D511="",NOT(ISNUMBER(E511)),NOT(ISNUMBER(F511))),"Complete action details",IF(AND(ISNUMBER(G511),G511&lt;E511),"Check completed date","Ready"))))))</f>
        <v/>
      </c>
    </row>
    <row r="512" spans="1:14" ht="24.95" customHeight="1">
      <c r="A512" s="26"/>
      <c r="B512" s="26"/>
      <c r="C512" s="26"/>
      <c r="D512" s="26"/>
      <c r="E512" s="24"/>
      <c r="F512" s="24"/>
      <c r="G512" s="24"/>
      <c r="H512" s="26"/>
      <c r="I512" s="26"/>
      <c r="J512" s="26"/>
      <c r="K512" s="15" t="str">
        <f t="shared" ca="1" si="14"/>
        <v/>
      </c>
      <c r="L512" s="15" t="str">
        <f t="shared" ca="1" si="15"/>
        <v/>
      </c>
      <c r="M512" s="31" t="str">
        <f>IF(B512="","",IF(COUNTIFS('Incident Log'!$A$9:$A$1008,B512)=1,INDEX('Incident Log'!$C$9:$C$1008,MATCH(B512,'Incident Log'!$A$9:$A$1008,0)),""))</f>
        <v/>
      </c>
      <c r="N512" s="15" t="str">
        <f>IF(COUNTA(A512:J512)=0,"",IF(A512="","Missing action ID",IF(COUNTIFS($A$9:$A$1008,A512)&gt;1,"Duplicate action ID",IF(COUNTIFS('Incident Log'!$A$9:$A$1008,B512)&lt;&gt;1,"Check linked Case ID",IF(OR(C512="",D512="",NOT(ISNUMBER(E512)),NOT(ISNUMBER(F512))),"Complete action details",IF(AND(ISNUMBER(G512),G512&lt;E512),"Check completed date","Ready"))))))</f>
        <v/>
      </c>
    </row>
    <row r="513" spans="1:14" ht="24.95" customHeight="1">
      <c r="A513" s="20"/>
      <c r="B513" s="20"/>
      <c r="C513" s="20"/>
      <c r="D513" s="20"/>
      <c r="E513" s="18"/>
      <c r="F513" s="18"/>
      <c r="G513" s="18"/>
      <c r="H513" s="20"/>
      <c r="I513" s="20"/>
      <c r="J513" s="20"/>
      <c r="K513" s="15" t="str">
        <f t="shared" ca="1" si="14"/>
        <v/>
      </c>
      <c r="L513" s="15" t="str">
        <f t="shared" ca="1" si="15"/>
        <v/>
      </c>
      <c r="M513" s="31" t="str">
        <f>IF(B513="","",IF(COUNTIFS('Incident Log'!$A$9:$A$1008,B513)=1,INDEX('Incident Log'!$C$9:$C$1008,MATCH(B513,'Incident Log'!$A$9:$A$1008,0)),""))</f>
        <v/>
      </c>
      <c r="N513" s="15" t="str">
        <f>IF(COUNTA(A513:J513)=0,"",IF(A513="","Missing action ID",IF(COUNTIFS($A$9:$A$1008,A513)&gt;1,"Duplicate action ID",IF(COUNTIFS('Incident Log'!$A$9:$A$1008,B513)&lt;&gt;1,"Check linked Case ID",IF(OR(C513="",D513="",NOT(ISNUMBER(E513)),NOT(ISNUMBER(F513))),"Complete action details",IF(AND(ISNUMBER(G513),G513&lt;E513),"Check completed date","Ready"))))))</f>
        <v/>
      </c>
    </row>
    <row r="514" spans="1:14" ht="24.95" customHeight="1">
      <c r="A514" s="26"/>
      <c r="B514" s="26"/>
      <c r="C514" s="26"/>
      <c r="D514" s="26"/>
      <c r="E514" s="24"/>
      <c r="F514" s="24"/>
      <c r="G514" s="24"/>
      <c r="H514" s="26"/>
      <c r="I514" s="26"/>
      <c r="J514" s="26"/>
      <c r="K514" s="15" t="str">
        <f t="shared" ca="1" si="14"/>
        <v/>
      </c>
      <c r="L514" s="15" t="str">
        <f t="shared" ca="1" si="15"/>
        <v/>
      </c>
      <c r="M514" s="31" t="str">
        <f>IF(B514="","",IF(COUNTIFS('Incident Log'!$A$9:$A$1008,B514)=1,INDEX('Incident Log'!$C$9:$C$1008,MATCH(B514,'Incident Log'!$A$9:$A$1008,0)),""))</f>
        <v/>
      </c>
      <c r="N514" s="15" t="str">
        <f>IF(COUNTA(A514:J514)=0,"",IF(A514="","Missing action ID",IF(COUNTIFS($A$9:$A$1008,A514)&gt;1,"Duplicate action ID",IF(COUNTIFS('Incident Log'!$A$9:$A$1008,B514)&lt;&gt;1,"Check linked Case ID",IF(OR(C514="",D514="",NOT(ISNUMBER(E514)),NOT(ISNUMBER(F514))),"Complete action details",IF(AND(ISNUMBER(G514),G514&lt;E514),"Check completed date","Ready"))))))</f>
        <v/>
      </c>
    </row>
    <row r="515" spans="1:14" ht="24.95" customHeight="1">
      <c r="A515" s="20"/>
      <c r="B515" s="20"/>
      <c r="C515" s="20"/>
      <c r="D515" s="20"/>
      <c r="E515" s="18"/>
      <c r="F515" s="18"/>
      <c r="G515" s="18"/>
      <c r="H515" s="20"/>
      <c r="I515" s="20"/>
      <c r="J515" s="20"/>
      <c r="K515" s="15" t="str">
        <f t="shared" ca="1" si="14"/>
        <v/>
      </c>
      <c r="L515" s="15" t="str">
        <f t="shared" ca="1" si="15"/>
        <v/>
      </c>
      <c r="M515" s="31" t="str">
        <f>IF(B515="","",IF(COUNTIFS('Incident Log'!$A$9:$A$1008,B515)=1,INDEX('Incident Log'!$C$9:$C$1008,MATCH(B515,'Incident Log'!$A$9:$A$1008,0)),""))</f>
        <v/>
      </c>
      <c r="N515" s="15" t="str">
        <f>IF(COUNTA(A515:J515)=0,"",IF(A515="","Missing action ID",IF(COUNTIFS($A$9:$A$1008,A515)&gt;1,"Duplicate action ID",IF(COUNTIFS('Incident Log'!$A$9:$A$1008,B515)&lt;&gt;1,"Check linked Case ID",IF(OR(C515="",D515="",NOT(ISNUMBER(E515)),NOT(ISNUMBER(F515))),"Complete action details",IF(AND(ISNUMBER(G515),G515&lt;E515),"Check completed date","Ready"))))))</f>
        <v/>
      </c>
    </row>
    <row r="516" spans="1:14" ht="24.95" customHeight="1">
      <c r="A516" s="26"/>
      <c r="B516" s="26"/>
      <c r="C516" s="26"/>
      <c r="D516" s="26"/>
      <c r="E516" s="24"/>
      <c r="F516" s="24"/>
      <c r="G516" s="24"/>
      <c r="H516" s="26"/>
      <c r="I516" s="26"/>
      <c r="J516" s="26"/>
      <c r="K516" s="15" t="str">
        <f t="shared" ca="1" si="14"/>
        <v/>
      </c>
      <c r="L516" s="15" t="str">
        <f t="shared" ca="1" si="15"/>
        <v/>
      </c>
      <c r="M516" s="31" t="str">
        <f>IF(B516="","",IF(COUNTIFS('Incident Log'!$A$9:$A$1008,B516)=1,INDEX('Incident Log'!$C$9:$C$1008,MATCH(B516,'Incident Log'!$A$9:$A$1008,0)),""))</f>
        <v/>
      </c>
      <c r="N516" s="15" t="str">
        <f>IF(COUNTA(A516:J516)=0,"",IF(A516="","Missing action ID",IF(COUNTIFS($A$9:$A$1008,A516)&gt;1,"Duplicate action ID",IF(COUNTIFS('Incident Log'!$A$9:$A$1008,B516)&lt;&gt;1,"Check linked Case ID",IF(OR(C516="",D516="",NOT(ISNUMBER(E516)),NOT(ISNUMBER(F516))),"Complete action details",IF(AND(ISNUMBER(G516),G516&lt;E516),"Check completed date","Ready"))))))</f>
        <v/>
      </c>
    </row>
    <row r="517" spans="1:14" ht="24.95" customHeight="1">
      <c r="A517" s="20"/>
      <c r="B517" s="20"/>
      <c r="C517" s="20"/>
      <c r="D517" s="20"/>
      <c r="E517" s="18"/>
      <c r="F517" s="18"/>
      <c r="G517" s="18"/>
      <c r="H517" s="20"/>
      <c r="I517" s="20"/>
      <c r="J517" s="20"/>
      <c r="K517" s="15" t="str">
        <f t="shared" ca="1" si="14"/>
        <v/>
      </c>
      <c r="L517" s="15" t="str">
        <f t="shared" ca="1" si="15"/>
        <v/>
      </c>
      <c r="M517" s="31" t="str">
        <f>IF(B517="","",IF(COUNTIFS('Incident Log'!$A$9:$A$1008,B517)=1,INDEX('Incident Log'!$C$9:$C$1008,MATCH(B517,'Incident Log'!$A$9:$A$1008,0)),""))</f>
        <v/>
      </c>
      <c r="N517" s="15" t="str">
        <f>IF(COUNTA(A517:J517)=0,"",IF(A517="","Missing action ID",IF(COUNTIFS($A$9:$A$1008,A517)&gt;1,"Duplicate action ID",IF(COUNTIFS('Incident Log'!$A$9:$A$1008,B517)&lt;&gt;1,"Check linked Case ID",IF(OR(C517="",D517="",NOT(ISNUMBER(E517)),NOT(ISNUMBER(F517))),"Complete action details",IF(AND(ISNUMBER(G517),G517&lt;E517),"Check completed date","Ready"))))))</f>
        <v/>
      </c>
    </row>
    <row r="518" spans="1:14" ht="24.95" customHeight="1">
      <c r="A518" s="26"/>
      <c r="B518" s="26"/>
      <c r="C518" s="26"/>
      <c r="D518" s="26"/>
      <c r="E518" s="24"/>
      <c r="F518" s="24"/>
      <c r="G518" s="24"/>
      <c r="H518" s="26"/>
      <c r="I518" s="26"/>
      <c r="J518" s="26"/>
      <c r="K518" s="15" t="str">
        <f t="shared" ca="1" si="14"/>
        <v/>
      </c>
      <c r="L518" s="15" t="str">
        <f t="shared" ca="1" si="15"/>
        <v/>
      </c>
      <c r="M518" s="31" t="str">
        <f>IF(B518="","",IF(COUNTIFS('Incident Log'!$A$9:$A$1008,B518)=1,INDEX('Incident Log'!$C$9:$C$1008,MATCH(B518,'Incident Log'!$A$9:$A$1008,0)),""))</f>
        <v/>
      </c>
      <c r="N518" s="15" t="str">
        <f>IF(COUNTA(A518:J518)=0,"",IF(A518="","Missing action ID",IF(COUNTIFS($A$9:$A$1008,A518)&gt;1,"Duplicate action ID",IF(COUNTIFS('Incident Log'!$A$9:$A$1008,B518)&lt;&gt;1,"Check linked Case ID",IF(OR(C518="",D518="",NOT(ISNUMBER(E518)),NOT(ISNUMBER(F518))),"Complete action details",IF(AND(ISNUMBER(G518),G518&lt;E518),"Check completed date","Ready"))))))</f>
        <v/>
      </c>
    </row>
    <row r="519" spans="1:14" ht="24.95" customHeight="1">
      <c r="A519" s="20"/>
      <c r="B519" s="20"/>
      <c r="C519" s="20"/>
      <c r="D519" s="20"/>
      <c r="E519" s="18"/>
      <c r="F519" s="18"/>
      <c r="G519" s="18"/>
      <c r="H519" s="20"/>
      <c r="I519" s="20"/>
      <c r="J519" s="20"/>
      <c r="K519" s="15" t="str">
        <f t="shared" ca="1" si="14"/>
        <v/>
      </c>
      <c r="L519" s="15" t="str">
        <f t="shared" ca="1" si="15"/>
        <v/>
      </c>
      <c r="M519" s="31" t="str">
        <f>IF(B519="","",IF(COUNTIFS('Incident Log'!$A$9:$A$1008,B519)=1,INDEX('Incident Log'!$C$9:$C$1008,MATCH(B519,'Incident Log'!$A$9:$A$1008,0)),""))</f>
        <v/>
      </c>
      <c r="N519" s="15" t="str">
        <f>IF(COUNTA(A519:J519)=0,"",IF(A519="","Missing action ID",IF(COUNTIFS($A$9:$A$1008,A519)&gt;1,"Duplicate action ID",IF(COUNTIFS('Incident Log'!$A$9:$A$1008,B519)&lt;&gt;1,"Check linked Case ID",IF(OR(C519="",D519="",NOT(ISNUMBER(E519)),NOT(ISNUMBER(F519))),"Complete action details",IF(AND(ISNUMBER(G519),G519&lt;E519),"Check completed date","Ready"))))))</f>
        <v/>
      </c>
    </row>
    <row r="520" spans="1:14" ht="24.95" customHeight="1">
      <c r="A520" s="26"/>
      <c r="B520" s="26"/>
      <c r="C520" s="26"/>
      <c r="D520" s="26"/>
      <c r="E520" s="24"/>
      <c r="F520" s="24"/>
      <c r="G520" s="24"/>
      <c r="H520" s="26"/>
      <c r="I520" s="26"/>
      <c r="J520" s="26"/>
      <c r="K520" s="15" t="str">
        <f t="shared" ca="1" si="14"/>
        <v/>
      </c>
      <c r="L520" s="15" t="str">
        <f t="shared" ca="1" si="15"/>
        <v/>
      </c>
      <c r="M520" s="31" t="str">
        <f>IF(B520="","",IF(COUNTIFS('Incident Log'!$A$9:$A$1008,B520)=1,INDEX('Incident Log'!$C$9:$C$1008,MATCH(B520,'Incident Log'!$A$9:$A$1008,0)),""))</f>
        <v/>
      </c>
      <c r="N520" s="15" t="str">
        <f>IF(COUNTA(A520:J520)=0,"",IF(A520="","Missing action ID",IF(COUNTIFS($A$9:$A$1008,A520)&gt;1,"Duplicate action ID",IF(COUNTIFS('Incident Log'!$A$9:$A$1008,B520)&lt;&gt;1,"Check linked Case ID",IF(OR(C520="",D520="",NOT(ISNUMBER(E520)),NOT(ISNUMBER(F520))),"Complete action details",IF(AND(ISNUMBER(G520),G520&lt;E520),"Check completed date","Ready"))))))</f>
        <v/>
      </c>
    </row>
    <row r="521" spans="1:14" ht="24.95" customHeight="1">
      <c r="A521" s="20"/>
      <c r="B521" s="20"/>
      <c r="C521" s="20"/>
      <c r="D521" s="20"/>
      <c r="E521" s="18"/>
      <c r="F521" s="18"/>
      <c r="G521" s="18"/>
      <c r="H521" s="20"/>
      <c r="I521" s="20"/>
      <c r="J521" s="20"/>
      <c r="K521" s="15" t="str">
        <f t="shared" ref="K521:K584" ca="1" si="16">IF(COUNTA(A521:J521)=0,"",IF(AND(ISNUMBER(G521),H521="Yes"),"Closed",IF(ISNUMBER(G521),"Verify effectiveness",IF(NOT(ISNUMBER(F521)),"Set due date",IF(F521&lt;TODAY(),"Overdue",IF(F521&lt;=TODAY()+7,"Due soon","Open"))))))</f>
        <v/>
      </c>
      <c r="L521" s="15" t="str">
        <f t="shared" ref="L521:L584" ca="1" si="17">IF(OR(K521="",K521="Closed",NOT(ISNUMBER(F521))),"",MAX(0,TODAY()-F521))</f>
        <v/>
      </c>
      <c r="M521" s="31" t="str">
        <f>IF(B521="","",IF(COUNTIFS('Incident Log'!$A$9:$A$1008,B521)=1,INDEX('Incident Log'!$C$9:$C$1008,MATCH(B521,'Incident Log'!$A$9:$A$1008,0)),""))</f>
        <v/>
      </c>
      <c r="N521" s="15" t="str">
        <f>IF(COUNTA(A521:J521)=0,"",IF(A521="","Missing action ID",IF(COUNTIFS($A$9:$A$1008,A521)&gt;1,"Duplicate action ID",IF(COUNTIFS('Incident Log'!$A$9:$A$1008,B521)&lt;&gt;1,"Check linked Case ID",IF(OR(C521="",D521="",NOT(ISNUMBER(E521)),NOT(ISNUMBER(F521))),"Complete action details",IF(AND(ISNUMBER(G521),G521&lt;E521),"Check completed date","Ready"))))))</f>
        <v/>
      </c>
    </row>
    <row r="522" spans="1:14" ht="24.95" customHeight="1">
      <c r="A522" s="26"/>
      <c r="B522" s="26"/>
      <c r="C522" s="26"/>
      <c r="D522" s="26"/>
      <c r="E522" s="24"/>
      <c r="F522" s="24"/>
      <c r="G522" s="24"/>
      <c r="H522" s="26"/>
      <c r="I522" s="26"/>
      <c r="J522" s="26"/>
      <c r="K522" s="15" t="str">
        <f t="shared" ca="1" si="16"/>
        <v/>
      </c>
      <c r="L522" s="15" t="str">
        <f t="shared" ca="1" si="17"/>
        <v/>
      </c>
      <c r="M522" s="31" t="str">
        <f>IF(B522="","",IF(COUNTIFS('Incident Log'!$A$9:$A$1008,B522)=1,INDEX('Incident Log'!$C$9:$C$1008,MATCH(B522,'Incident Log'!$A$9:$A$1008,0)),""))</f>
        <v/>
      </c>
      <c r="N522" s="15" t="str">
        <f>IF(COUNTA(A522:J522)=0,"",IF(A522="","Missing action ID",IF(COUNTIFS($A$9:$A$1008,A522)&gt;1,"Duplicate action ID",IF(COUNTIFS('Incident Log'!$A$9:$A$1008,B522)&lt;&gt;1,"Check linked Case ID",IF(OR(C522="",D522="",NOT(ISNUMBER(E522)),NOT(ISNUMBER(F522))),"Complete action details",IF(AND(ISNUMBER(G522),G522&lt;E522),"Check completed date","Ready"))))))</f>
        <v/>
      </c>
    </row>
    <row r="523" spans="1:14" ht="24.95" customHeight="1">
      <c r="A523" s="20"/>
      <c r="B523" s="20"/>
      <c r="C523" s="20"/>
      <c r="D523" s="20"/>
      <c r="E523" s="18"/>
      <c r="F523" s="18"/>
      <c r="G523" s="18"/>
      <c r="H523" s="20"/>
      <c r="I523" s="20"/>
      <c r="J523" s="20"/>
      <c r="K523" s="15" t="str">
        <f t="shared" ca="1" si="16"/>
        <v/>
      </c>
      <c r="L523" s="15" t="str">
        <f t="shared" ca="1" si="17"/>
        <v/>
      </c>
      <c r="M523" s="31" t="str">
        <f>IF(B523="","",IF(COUNTIFS('Incident Log'!$A$9:$A$1008,B523)=1,INDEX('Incident Log'!$C$9:$C$1008,MATCH(B523,'Incident Log'!$A$9:$A$1008,0)),""))</f>
        <v/>
      </c>
      <c r="N523" s="15" t="str">
        <f>IF(COUNTA(A523:J523)=0,"",IF(A523="","Missing action ID",IF(COUNTIFS($A$9:$A$1008,A523)&gt;1,"Duplicate action ID",IF(COUNTIFS('Incident Log'!$A$9:$A$1008,B523)&lt;&gt;1,"Check linked Case ID",IF(OR(C523="",D523="",NOT(ISNUMBER(E523)),NOT(ISNUMBER(F523))),"Complete action details",IF(AND(ISNUMBER(G523),G523&lt;E523),"Check completed date","Ready"))))))</f>
        <v/>
      </c>
    </row>
    <row r="524" spans="1:14" ht="24.95" customHeight="1">
      <c r="A524" s="26"/>
      <c r="B524" s="26"/>
      <c r="C524" s="26"/>
      <c r="D524" s="26"/>
      <c r="E524" s="24"/>
      <c r="F524" s="24"/>
      <c r="G524" s="24"/>
      <c r="H524" s="26"/>
      <c r="I524" s="26"/>
      <c r="J524" s="26"/>
      <c r="K524" s="15" t="str">
        <f t="shared" ca="1" si="16"/>
        <v/>
      </c>
      <c r="L524" s="15" t="str">
        <f t="shared" ca="1" si="17"/>
        <v/>
      </c>
      <c r="M524" s="31" t="str">
        <f>IF(B524="","",IF(COUNTIFS('Incident Log'!$A$9:$A$1008,B524)=1,INDEX('Incident Log'!$C$9:$C$1008,MATCH(B524,'Incident Log'!$A$9:$A$1008,0)),""))</f>
        <v/>
      </c>
      <c r="N524" s="15" t="str">
        <f>IF(COUNTA(A524:J524)=0,"",IF(A524="","Missing action ID",IF(COUNTIFS($A$9:$A$1008,A524)&gt;1,"Duplicate action ID",IF(COUNTIFS('Incident Log'!$A$9:$A$1008,B524)&lt;&gt;1,"Check linked Case ID",IF(OR(C524="",D524="",NOT(ISNUMBER(E524)),NOT(ISNUMBER(F524))),"Complete action details",IF(AND(ISNUMBER(G524),G524&lt;E524),"Check completed date","Ready"))))))</f>
        <v/>
      </c>
    </row>
    <row r="525" spans="1:14" ht="24.95" customHeight="1">
      <c r="A525" s="20"/>
      <c r="B525" s="20"/>
      <c r="C525" s="20"/>
      <c r="D525" s="20"/>
      <c r="E525" s="18"/>
      <c r="F525" s="18"/>
      <c r="G525" s="18"/>
      <c r="H525" s="20"/>
      <c r="I525" s="20"/>
      <c r="J525" s="20"/>
      <c r="K525" s="15" t="str">
        <f t="shared" ca="1" si="16"/>
        <v/>
      </c>
      <c r="L525" s="15" t="str">
        <f t="shared" ca="1" si="17"/>
        <v/>
      </c>
      <c r="M525" s="31" t="str">
        <f>IF(B525="","",IF(COUNTIFS('Incident Log'!$A$9:$A$1008,B525)=1,INDEX('Incident Log'!$C$9:$C$1008,MATCH(B525,'Incident Log'!$A$9:$A$1008,0)),""))</f>
        <v/>
      </c>
      <c r="N525" s="15" t="str">
        <f>IF(COUNTA(A525:J525)=0,"",IF(A525="","Missing action ID",IF(COUNTIFS($A$9:$A$1008,A525)&gt;1,"Duplicate action ID",IF(COUNTIFS('Incident Log'!$A$9:$A$1008,B525)&lt;&gt;1,"Check linked Case ID",IF(OR(C525="",D525="",NOT(ISNUMBER(E525)),NOT(ISNUMBER(F525))),"Complete action details",IF(AND(ISNUMBER(G525),G525&lt;E525),"Check completed date","Ready"))))))</f>
        <v/>
      </c>
    </row>
    <row r="526" spans="1:14" ht="24.95" customHeight="1">
      <c r="A526" s="26"/>
      <c r="B526" s="26"/>
      <c r="C526" s="26"/>
      <c r="D526" s="26"/>
      <c r="E526" s="24"/>
      <c r="F526" s="24"/>
      <c r="G526" s="24"/>
      <c r="H526" s="26"/>
      <c r="I526" s="26"/>
      <c r="J526" s="26"/>
      <c r="K526" s="15" t="str">
        <f t="shared" ca="1" si="16"/>
        <v/>
      </c>
      <c r="L526" s="15" t="str">
        <f t="shared" ca="1" si="17"/>
        <v/>
      </c>
      <c r="M526" s="31" t="str">
        <f>IF(B526="","",IF(COUNTIFS('Incident Log'!$A$9:$A$1008,B526)=1,INDEX('Incident Log'!$C$9:$C$1008,MATCH(B526,'Incident Log'!$A$9:$A$1008,0)),""))</f>
        <v/>
      </c>
      <c r="N526" s="15" t="str">
        <f>IF(COUNTA(A526:J526)=0,"",IF(A526="","Missing action ID",IF(COUNTIFS($A$9:$A$1008,A526)&gt;1,"Duplicate action ID",IF(COUNTIFS('Incident Log'!$A$9:$A$1008,B526)&lt;&gt;1,"Check linked Case ID",IF(OR(C526="",D526="",NOT(ISNUMBER(E526)),NOT(ISNUMBER(F526))),"Complete action details",IF(AND(ISNUMBER(G526),G526&lt;E526),"Check completed date","Ready"))))))</f>
        <v/>
      </c>
    </row>
    <row r="527" spans="1:14" ht="24.95" customHeight="1">
      <c r="A527" s="20"/>
      <c r="B527" s="20"/>
      <c r="C527" s="20"/>
      <c r="D527" s="20"/>
      <c r="E527" s="18"/>
      <c r="F527" s="18"/>
      <c r="G527" s="18"/>
      <c r="H527" s="20"/>
      <c r="I527" s="20"/>
      <c r="J527" s="20"/>
      <c r="K527" s="15" t="str">
        <f t="shared" ca="1" si="16"/>
        <v/>
      </c>
      <c r="L527" s="15" t="str">
        <f t="shared" ca="1" si="17"/>
        <v/>
      </c>
      <c r="M527" s="31" t="str">
        <f>IF(B527="","",IF(COUNTIFS('Incident Log'!$A$9:$A$1008,B527)=1,INDEX('Incident Log'!$C$9:$C$1008,MATCH(B527,'Incident Log'!$A$9:$A$1008,0)),""))</f>
        <v/>
      </c>
      <c r="N527" s="15" t="str">
        <f>IF(COUNTA(A527:J527)=0,"",IF(A527="","Missing action ID",IF(COUNTIFS($A$9:$A$1008,A527)&gt;1,"Duplicate action ID",IF(COUNTIFS('Incident Log'!$A$9:$A$1008,B527)&lt;&gt;1,"Check linked Case ID",IF(OR(C527="",D527="",NOT(ISNUMBER(E527)),NOT(ISNUMBER(F527))),"Complete action details",IF(AND(ISNUMBER(G527),G527&lt;E527),"Check completed date","Ready"))))))</f>
        <v/>
      </c>
    </row>
    <row r="528" spans="1:14" ht="24.95" customHeight="1">
      <c r="A528" s="26"/>
      <c r="B528" s="26"/>
      <c r="C528" s="26"/>
      <c r="D528" s="26"/>
      <c r="E528" s="24"/>
      <c r="F528" s="24"/>
      <c r="G528" s="24"/>
      <c r="H528" s="26"/>
      <c r="I528" s="26"/>
      <c r="J528" s="26"/>
      <c r="K528" s="15" t="str">
        <f t="shared" ca="1" si="16"/>
        <v/>
      </c>
      <c r="L528" s="15" t="str">
        <f t="shared" ca="1" si="17"/>
        <v/>
      </c>
      <c r="M528" s="31" t="str">
        <f>IF(B528="","",IF(COUNTIFS('Incident Log'!$A$9:$A$1008,B528)=1,INDEX('Incident Log'!$C$9:$C$1008,MATCH(B528,'Incident Log'!$A$9:$A$1008,0)),""))</f>
        <v/>
      </c>
      <c r="N528" s="15" t="str">
        <f>IF(COUNTA(A528:J528)=0,"",IF(A528="","Missing action ID",IF(COUNTIFS($A$9:$A$1008,A528)&gt;1,"Duplicate action ID",IF(COUNTIFS('Incident Log'!$A$9:$A$1008,B528)&lt;&gt;1,"Check linked Case ID",IF(OR(C528="",D528="",NOT(ISNUMBER(E528)),NOT(ISNUMBER(F528))),"Complete action details",IF(AND(ISNUMBER(G528),G528&lt;E528),"Check completed date","Ready"))))))</f>
        <v/>
      </c>
    </row>
    <row r="529" spans="1:14" ht="24.95" customHeight="1">
      <c r="A529" s="20"/>
      <c r="B529" s="20"/>
      <c r="C529" s="20"/>
      <c r="D529" s="20"/>
      <c r="E529" s="18"/>
      <c r="F529" s="18"/>
      <c r="G529" s="18"/>
      <c r="H529" s="20"/>
      <c r="I529" s="20"/>
      <c r="J529" s="20"/>
      <c r="K529" s="15" t="str">
        <f t="shared" ca="1" si="16"/>
        <v/>
      </c>
      <c r="L529" s="15" t="str">
        <f t="shared" ca="1" si="17"/>
        <v/>
      </c>
      <c r="M529" s="31" t="str">
        <f>IF(B529="","",IF(COUNTIFS('Incident Log'!$A$9:$A$1008,B529)=1,INDEX('Incident Log'!$C$9:$C$1008,MATCH(B529,'Incident Log'!$A$9:$A$1008,0)),""))</f>
        <v/>
      </c>
      <c r="N529" s="15" t="str">
        <f>IF(COUNTA(A529:J529)=0,"",IF(A529="","Missing action ID",IF(COUNTIFS($A$9:$A$1008,A529)&gt;1,"Duplicate action ID",IF(COUNTIFS('Incident Log'!$A$9:$A$1008,B529)&lt;&gt;1,"Check linked Case ID",IF(OR(C529="",D529="",NOT(ISNUMBER(E529)),NOT(ISNUMBER(F529))),"Complete action details",IF(AND(ISNUMBER(G529),G529&lt;E529),"Check completed date","Ready"))))))</f>
        <v/>
      </c>
    </row>
    <row r="530" spans="1:14" ht="24.95" customHeight="1">
      <c r="A530" s="26"/>
      <c r="B530" s="26"/>
      <c r="C530" s="26"/>
      <c r="D530" s="26"/>
      <c r="E530" s="24"/>
      <c r="F530" s="24"/>
      <c r="G530" s="24"/>
      <c r="H530" s="26"/>
      <c r="I530" s="26"/>
      <c r="J530" s="26"/>
      <c r="K530" s="15" t="str">
        <f t="shared" ca="1" si="16"/>
        <v/>
      </c>
      <c r="L530" s="15" t="str">
        <f t="shared" ca="1" si="17"/>
        <v/>
      </c>
      <c r="M530" s="31" t="str">
        <f>IF(B530="","",IF(COUNTIFS('Incident Log'!$A$9:$A$1008,B530)=1,INDEX('Incident Log'!$C$9:$C$1008,MATCH(B530,'Incident Log'!$A$9:$A$1008,0)),""))</f>
        <v/>
      </c>
      <c r="N530" s="15" t="str">
        <f>IF(COUNTA(A530:J530)=0,"",IF(A530="","Missing action ID",IF(COUNTIFS($A$9:$A$1008,A530)&gt;1,"Duplicate action ID",IF(COUNTIFS('Incident Log'!$A$9:$A$1008,B530)&lt;&gt;1,"Check linked Case ID",IF(OR(C530="",D530="",NOT(ISNUMBER(E530)),NOT(ISNUMBER(F530))),"Complete action details",IF(AND(ISNUMBER(G530),G530&lt;E530),"Check completed date","Ready"))))))</f>
        <v/>
      </c>
    </row>
    <row r="531" spans="1:14" ht="24.95" customHeight="1">
      <c r="A531" s="20"/>
      <c r="B531" s="20"/>
      <c r="C531" s="20"/>
      <c r="D531" s="20"/>
      <c r="E531" s="18"/>
      <c r="F531" s="18"/>
      <c r="G531" s="18"/>
      <c r="H531" s="20"/>
      <c r="I531" s="20"/>
      <c r="J531" s="20"/>
      <c r="K531" s="15" t="str">
        <f t="shared" ca="1" si="16"/>
        <v/>
      </c>
      <c r="L531" s="15" t="str">
        <f t="shared" ca="1" si="17"/>
        <v/>
      </c>
      <c r="M531" s="31" t="str">
        <f>IF(B531="","",IF(COUNTIFS('Incident Log'!$A$9:$A$1008,B531)=1,INDEX('Incident Log'!$C$9:$C$1008,MATCH(B531,'Incident Log'!$A$9:$A$1008,0)),""))</f>
        <v/>
      </c>
      <c r="N531" s="15" t="str">
        <f>IF(COUNTA(A531:J531)=0,"",IF(A531="","Missing action ID",IF(COUNTIFS($A$9:$A$1008,A531)&gt;1,"Duplicate action ID",IF(COUNTIFS('Incident Log'!$A$9:$A$1008,B531)&lt;&gt;1,"Check linked Case ID",IF(OR(C531="",D531="",NOT(ISNUMBER(E531)),NOT(ISNUMBER(F531))),"Complete action details",IF(AND(ISNUMBER(G531),G531&lt;E531),"Check completed date","Ready"))))))</f>
        <v/>
      </c>
    </row>
    <row r="532" spans="1:14" ht="24.95" customHeight="1">
      <c r="A532" s="26"/>
      <c r="B532" s="26"/>
      <c r="C532" s="26"/>
      <c r="D532" s="26"/>
      <c r="E532" s="24"/>
      <c r="F532" s="24"/>
      <c r="G532" s="24"/>
      <c r="H532" s="26"/>
      <c r="I532" s="26"/>
      <c r="J532" s="26"/>
      <c r="K532" s="15" t="str">
        <f t="shared" ca="1" si="16"/>
        <v/>
      </c>
      <c r="L532" s="15" t="str">
        <f t="shared" ca="1" si="17"/>
        <v/>
      </c>
      <c r="M532" s="31" t="str">
        <f>IF(B532="","",IF(COUNTIFS('Incident Log'!$A$9:$A$1008,B532)=1,INDEX('Incident Log'!$C$9:$C$1008,MATCH(B532,'Incident Log'!$A$9:$A$1008,0)),""))</f>
        <v/>
      </c>
      <c r="N532" s="15" t="str">
        <f>IF(COUNTA(A532:J532)=0,"",IF(A532="","Missing action ID",IF(COUNTIFS($A$9:$A$1008,A532)&gt;1,"Duplicate action ID",IF(COUNTIFS('Incident Log'!$A$9:$A$1008,B532)&lt;&gt;1,"Check linked Case ID",IF(OR(C532="",D532="",NOT(ISNUMBER(E532)),NOT(ISNUMBER(F532))),"Complete action details",IF(AND(ISNUMBER(G532),G532&lt;E532),"Check completed date","Ready"))))))</f>
        <v/>
      </c>
    </row>
    <row r="533" spans="1:14" ht="24.95" customHeight="1">
      <c r="A533" s="20"/>
      <c r="B533" s="20"/>
      <c r="C533" s="20"/>
      <c r="D533" s="20"/>
      <c r="E533" s="18"/>
      <c r="F533" s="18"/>
      <c r="G533" s="18"/>
      <c r="H533" s="20"/>
      <c r="I533" s="20"/>
      <c r="J533" s="20"/>
      <c r="K533" s="15" t="str">
        <f t="shared" ca="1" si="16"/>
        <v/>
      </c>
      <c r="L533" s="15" t="str">
        <f t="shared" ca="1" si="17"/>
        <v/>
      </c>
      <c r="M533" s="31" t="str">
        <f>IF(B533="","",IF(COUNTIFS('Incident Log'!$A$9:$A$1008,B533)=1,INDEX('Incident Log'!$C$9:$C$1008,MATCH(B533,'Incident Log'!$A$9:$A$1008,0)),""))</f>
        <v/>
      </c>
      <c r="N533" s="15" t="str">
        <f>IF(COUNTA(A533:J533)=0,"",IF(A533="","Missing action ID",IF(COUNTIFS($A$9:$A$1008,A533)&gt;1,"Duplicate action ID",IF(COUNTIFS('Incident Log'!$A$9:$A$1008,B533)&lt;&gt;1,"Check linked Case ID",IF(OR(C533="",D533="",NOT(ISNUMBER(E533)),NOT(ISNUMBER(F533))),"Complete action details",IF(AND(ISNUMBER(G533),G533&lt;E533),"Check completed date","Ready"))))))</f>
        <v/>
      </c>
    </row>
    <row r="534" spans="1:14" ht="24.95" customHeight="1">
      <c r="A534" s="26"/>
      <c r="B534" s="26"/>
      <c r="C534" s="26"/>
      <c r="D534" s="26"/>
      <c r="E534" s="24"/>
      <c r="F534" s="24"/>
      <c r="G534" s="24"/>
      <c r="H534" s="26"/>
      <c r="I534" s="26"/>
      <c r="J534" s="26"/>
      <c r="K534" s="15" t="str">
        <f t="shared" ca="1" si="16"/>
        <v/>
      </c>
      <c r="L534" s="15" t="str">
        <f t="shared" ca="1" si="17"/>
        <v/>
      </c>
      <c r="M534" s="31" t="str">
        <f>IF(B534="","",IF(COUNTIFS('Incident Log'!$A$9:$A$1008,B534)=1,INDEX('Incident Log'!$C$9:$C$1008,MATCH(B534,'Incident Log'!$A$9:$A$1008,0)),""))</f>
        <v/>
      </c>
      <c r="N534" s="15" t="str">
        <f>IF(COUNTA(A534:J534)=0,"",IF(A534="","Missing action ID",IF(COUNTIFS($A$9:$A$1008,A534)&gt;1,"Duplicate action ID",IF(COUNTIFS('Incident Log'!$A$9:$A$1008,B534)&lt;&gt;1,"Check linked Case ID",IF(OR(C534="",D534="",NOT(ISNUMBER(E534)),NOT(ISNUMBER(F534))),"Complete action details",IF(AND(ISNUMBER(G534),G534&lt;E534),"Check completed date","Ready"))))))</f>
        <v/>
      </c>
    </row>
    <row r="535" spans="1:14" ht="24.95" customHeight="1">
      <c r="A535" s="20"/>
      <c r="B535" s="20"/>
      <c r="C535" s="20"/>
      <c r="D535" s="20"/>
      <c r="E535" s="18"/>
      <c r="F535" s="18"/>
      <c r="G535" s="18"/>
      <c r="H535" s="20"/>
      <c r="I535" s="20"/>
      <c r="J535" s="20"/>
      <c r="K535" s="15" t="str">
        <f t="shared" ca="1" si="16"/>
        <v/>
      </c>
      <c r="L535" s="15" t="str">
        <f t="shared" ca="1" si="17"/>
        <v/>
      </c>
      <c r="M535" s="31" t="str">
        <f>IF(B535="","",IF(COUNTIFS('Incident Log'!$A$9:$A$1008,B535)=1,INDEX('Incident Log'!$C$9:$C$1008,MATCH(B535,'Incident Log'!$A$9:$A$1008,0)),""))</f>
        <v/>
      </c>
      <c r="N535" s="15" t="str">
        <f>IF(COUNTA(A535:J535)=0,"",IF(A535="","Missing action ID",IF(COUNTIFS($A$9:$A$1008,A535)&gt;1,"Duplicate action ID",IF(COUNTIFS('Incident Log'!$A$9:$A$1008,B535)&lt;&gt;1,"Check linked Case ID",IF(OR(C535="",D535="",NOT(ISNUMBER(E535)),NOT(ISNUMBER(F535))),"Complete action details",IF(AND(ISNUMBER(G535),G535&lt;E535),"Check completed date","Ready"))))))</f>
        <v/>
      </c>
    </row>
    <row r="536" spans="1:14" ht="24.95" customHeight="1">
      <c r="A536" s="26"/>
      <c r="B536" s="26"/>
      <c r="C536" s="26"/>
      <c r="D536" s="26"/>
      <c r="E536" s="24"/>
      <c r="F536" s="24"/>
      <c r="G536" s="24"/>
      <c r="H536" s="26"/>
      <c r="I536" s="26"/>
      <c r="J536" s="26"/>
      <c r="K536" s="15" t="str">
        <f t="shared" ca="1" si="16"/>
        <v/>
      </c>
      <c r="L536" s="15" t="str">
        <f t="shared" ca="1" si="17"/>
        <v/>
      </c>
      <c r="M536" s="31" t="str">
        <f>IF(B536="","",IF(COUNTIFS('Incident Log'!$A$9:$A$1008,B536)=1,INDEX('Incident Log'!$C$9:$C$1008,MATCH(B536,'Incident Log'!$A$9:$A$1008,0)),""))</f>
        <v/>
      </c>
      <c r="N536" s="15" t="str">
        <f>IF(COUNTA(A536:J536)=0,"",IF(A536="","Missing action ID",IF(COUNTIFS($A$9:$A$1008,A536)&gt;1,"Duplicate action ID",IF(COUNTIFS('Incident Log'!$A$9:$A$1008,B536)&lt;&gt;1,"Check linked Case ID",IF(OR(C536="",D536="",NOT(ISNUMBER(E536)),NOT(ISNUMBER(F536))),"Complete action details",IF(AND(ISNUMBER(G536),G536&lt;E536),"Check completed date","Ready"))))))</f>
        <v/>
      </c>
    </row>
    <row r="537" spans="1:14" ht="24.95" customHeight="1">
      <c r="A537" s="20"/>
      <c r="B537" s="20"/>
      <c r="C537" s="20"/>
      <c r="D537" s="20"/>
      <c r="E537" s="18"/>
      <c r="F537" s="18"/>
      <c r="G537" s="18"/>
      <c r="H537" s="20"/>
      <c r="I537" s="20"/>
      <c r="J537" s="20"/>
      <c r="K537" s="15" t="str">
        <f t="shared" ca="1" si="16"/>
        <v/>
      </c>
      <c r="L537" s="15" t="str">
        <f t="shared" ca="1" si="17"/>
        <v/>
      </c>
      <c r="M537" s="31" t="str">
        <f>IF(B537="","",IF(COUNTIFS('Incident Log'!$A$9:$A$1008,B537)=1,INDEX('Incident Log'!$C$9:$C$1008,MATCH(B537,'Incident Log'!$A$9:$A$1008,0)),""))</f>
        <v/>
      </c>
      <c r="N537" s="15" t="str">
        <f>IF(COUNTA(A537:J537)=0,"",IF(A537="","Missing action ID",IF(COUNTIFS($A$9:$A$1008,A537)&gt;1,"Duplicate action ID",IF(COUNTIFS('Incident Log'!$A$9:$A$1008,B537)&lt;&gt;1,"Check linked Case ID",IF(OR(C537="",D537="",NOT(ISNUMBER(E537)),NOT(ISNUMBER(F537))),"Complete action details",IF(AND(ISNUMBER(G537),G537&lt;E537),"Check completed date","Ready"))))))</f>
        <v/>
      </c>
    </row>
    <row r="538" spans="1:14" ht="24.95" customHeight="1">
      <c r="A538" s="26"/>
      <c r="B538" s="26"/>
      <c r="C538" s="26"/>
      <c r="D538" s="26"/>
      <c r="E538" s="24"/>
      <c r="F538" s="24"/>
      <c r="G538" s="24"/>
      <c r="H538" s="26"/>
      <c r="I538" s="26"/>
      <c r="J538" s="26"/>
      <c r="K538" s="15" t="str">
        <f t="shared" ca="1" si="16"/>
        <v/>
      </c>
      <c r="L538" s="15" t="str">
        <f t="shared" ca="1" si="17"/>
        <v/>
      </c>
      <c r="M538" s="31" t="str">
        <f>IF(B538="","",IF(COUNTIFS('Incident Log'!$A$9:$A$1008,B538)=1,INDEX('Incident Log'!$C$9:$C$1008,MATCH(B538,'Incident Log'!$A$9:$A$1008,0)),""))</f>
        <v/>
      </c>
      <c r="N538" s="15" t="str">
        <f>IF(COUNTA(A538:J538)=0,"",IF(A538="","Missing action ID",IF(COUNTIFS($A$9:$A$1008,A538)&gt;1,"Duplicate action ID",IF(COUNTIFS('Incident Log'!$A$9:$A$1008,B538)&lt;&gt;1,"Check linked Case ID",IF(OR(C538="",D538="",NOT(ISNUMBER(E538)),NOT(ISNUMBER(F538))),"Complete action details",IF(AND(ISNUMBER(G538),G538&lt;E538),"Check completed date","Ready"))))))</f>
        <v/>
      </c>
    </row>
    <row r="539" spans="1:14" ht="24.95" customHeight="1">
      <c r="A539" s="20"/>
      <c r="B539" s="20"/>
      <c r="C539" s="20"/>
      <c r="D539" s="20"/>
      <c r="E539" s="18"/>
      <c r="F539" s="18"/>
      <c r="G539" s="18"/>
      <c r="H539" s="20"/>
      <c r="I539" s="20"/>
      <c r="J539" s="20"/>
      <c r="K539" s="15" t="str">
        <f t="shared" ca="1" si="16"/>
        <v/>
      </c>
      <c r="L539" s="15" t="str">
        <f t="shared" ca="1" si="17"/>
        <v/>
      </c>
      <c r="M539" s="31" t="str">
        <f>IF(B539="","",IF(COUNTIFS('Incident Log'!$A$9:$A$1008,B539)=1,INDEX('Incident Log'!$C$9:$C$1008,MATCH(B539,'Incident Log'!$A$9:$A$1008,0)),""))</f>
        <v/>
      </c>
      <c r="N539" s="15" t="str">
        <f>IF(COUNTA(A539:J539)=0,"",IF(A539="","Missing action ID",IF(COUNTIFS($A$9:$A$1008,A539)&gt;1,"Duplicate action ID",IF(COUNTIFS('Incident Log'!$A$9:$A$1008,B539)&lt;&gt;1,"Check linked Case ID",IF(OR(C539="",D539="",NOT(ISNUMBER(E539)),NOT(ISNUMBER(F539))),"Complete action details",IF(AND(ISNUMBER(G539),G539&lt;E539),"Check completed date","Ready"))))))</f>
        <v/>
      </c>
    </row>
    <row r="540" spans="1:14" ht="24.95" customHeight="1">
      <c r="A540" s="26"/>
      <c r="B540" s="26"/>
      <c r="C540" s="26"/>
      <c r="D540" s="26"/>
      <c r="E540" s="24"/>
      <c r="F540" s="24"/>
      <c r="G540" s="24"/>
      <c r="H540" s="26"/>
      <c r="I540" s="26"/>
      <c r="J540" s="26"/>
      <c r="K540" s="15" t="str">
        <f t="shared" ca="1" si="16"/>
        <v/>
      </c>
      <c r="L540" s="15" t="str">
        <f t="shared" ca="1" si="17"/>
        <v/>
      </c>
      <c r="M540" s="31" t="str">
        <f>IF(B540="","",IF(COUNTIFS('Incident Log'!$A$9:$A$1008,B540)=1,INDEX('Incident Log'!$C$9:$C$1008,MATCH(B540,'Incident Log'!$A$9:$A$1008,0)),""))</f>
        <v/>
      </c>
      <c r="N540" s="15" t="str">
        <f>IF(COUNTA(A540:J540)=0,"",IF(A540="","Missing action ID",IF(COUNTIFS($A$9:$A$1008,A540)&gt;1,"Duplicate action ID",IF(COUNTIFS('Incident Log'!$A$9:$A$1008,B540)&lt;&gt;1,"Check linked Case ID",IF(OR(C540="",D540="",NOT(ISNUMBER(E540)),NOT(ISNUMBER(F540))),"Complete action details",IF(AND(ISNUMBER(G540),G540&lt;E540),"Check completed date","Ready"))))))</f>
        <v/>
      </c>
    </row>
    <row r="541" spans="1:14" ht="24.95" customHeight="1">
      <c r="A541" s="20"/>
      <c r="B541" s="20"/>
      <c r="C541" s="20"/>
      <c r="D541" s="20"/>
      <c r="E541" s="18"/>
      <c r="F541" s="18"/>
      <c r="G541" s="18"/>
      <c r="H541" s="20"/>
      <c r="I541" s="20"/>
      <c r="J541" s="20"/>
      <c r="K541" s="15" t="str">
        <f t="shared" ca="1" si="16"/>
        <v/>
      </c>
      <c r="L541" s="15" t="str">
        <f t="shared" ca="1" si="17"/>
        <v/>
      </c>
      <c r="M541" s="31" t="str">
        <f>IF(B541="","",IF(COUNTIFS('Incident Log'!$A$9:$A$1008,B541)=1,INDEX('Incident Log'!$C$9:$C$1008,MATCH(B541,'Incident Log'!$A$9:$A$1008,0)),""))</f>
        <v/>
      </c>
      <c r="N541" s="15" t="str">
        <f>IF(COUNTA(A541:J541)=0,"",IF(A541="","Missing action ID",IF(COUNTIFS($A$9:$A$1008,A541)&gt;1,"Duplicate action ID",IF(COUNTIFS('Incident Log'!$A$9:$A$1008,B541)&lt;&gt;1,"Check linked Case ID",IF(OR(C541="",D541="",NOT(ISNUMBER(E541)),NOT(ISNUMBER(F541))),"Complete action details",IF(AND(ISNUMBER(G541),G541&lt;E541),"Check completed date","Ready"))))))</f>
        <v/>
      </c>
    </row>
    <row r="542" spans="1:14" ht="24.95" customHeight="1">
      <c r="A542" s="26"/>
      <c r="B542" s="26"/>
      <c r="C542" s="26"/>
      <c r="D542" s="26"/>
      <c r="E542" s="24"/>
      <c r="F542" s="24"/>
      <c r="G542" s="24"/>
      <c r="H542" s="26"/>
      <c r="I542" s="26"/>
      <c r="J542" s="26"/>
      <c r="K542" s="15" t="str">
        <f t="shared" ca="1" si="16"/>
        <v/>
      </c>
      <c r="L542" s="15" t="str">
        <f t="shared" ca="1" si="17"/>
        <v/>
      </c>
      <c r="M542" s="31" t="str">
        <f>IF(B542="","",IF(COUNTIFS('Incident Log'!$A$9:$A$1008,B542)=1,INDEX('Incident Log'!$C$9:$C$1008,MATCH(B542,'Incident Log'!$A$9:$A$1008,0)),""))</f>
        <v/>
      </c>
      <c r="N542" s="15" t="str">
        <f>IF(COUNTA(A542:J542)=0,"",IF(A542="","Missing action ID",IF(COUNTIFS($A$9:$A$1008,A542)&gt;1,"Duplicate action ID",IF(COUNTIFS('Incident Log'!$A$9:$A$1008,B542)&lt;&gt;1,"Check linked Case ID",IF(OR(C542="",D542="",NOT(ISNUMBER(E542)),NOT(ISNUMBER(F542))),"Complete action details",IF(AND(ISNUMBER(G542),G542&lt;E542),"Check completed date","Ready"))))))</f>
        <v/>
      </c>
    </row>
    <row r="543" spans="1:14" ht="24.95" customHeight="1">
      <c r="A543" s="20"/>
      <c r="B543" s="20"/>
      <c r="C543" s="20"/>
      <c r="D543" s="20"/>
      <c r="E543" s="18"/>
      <c r="F543" s="18"/>
      <c r="G543" s="18"/>
      <c r="H543" s="20"/>
      <c r="I543" s="20"/>
      <c r="J543" s="20"/>
      <c r="K543" s="15" t="str">
        <f t="shared" ca="1" si="16"/>
        <v/>
      </c>
      <c r="L543" s="15" t="str">
        <f t="shared" ca="1" si="17"/>
        <v/>
      </c>
      <c r="M543" s="31" t="str">
        <f>IF(B543="","",IF(COUNTIFS('Incident Log'!$A$9:$A$1008,B543)=1,INDEX('Incident Log'!$C$9:$C$1008,MATCH(B543,'Incident Log'!$A$9:$A$1008,0)),""))</f>
        <v/>
      </c>
      <c r="N543" s="15" t="str">
        <f>IF(COUNTA(A543:J543)=0,"",IF(A543="","Missing action ID",IF(COUNTIFS($A$9:$A$1008,A543)&gt;1,"Duplicate action ID",IF(COUNTIFS('Incident Log'!$A$9:$A$1008,B543)&lt;&gt;1,"Check linked Case ID",IF(OR(C543="",D543="",NOT(ISNUMBER(E543)),NOT(ISNUMBER(F543))),"Complete action details",IF(AND(ISNUMBER(G543),G543&lt;E543),"Check completed date","Ready"))))))</f>
        <v/>
      </c>
    </row>
    <row r="544" spans="1:14" ht="24.95" customHeight="1">
      <c r="A544" s="26"/>
      <c r="B544" s="26"/>
      <c r="C544" s="26"/>
      <c r="D544" s="26"/>
      <c r="E544" s="24"/>
      <c r="F544" s="24"/>
      <c r="G544" s="24"/>
      <c r="H544" s="26"/>
      <c r="I544" s="26"/>
      <c r="J544" s="26"/>
      <c r="K544" s="15" t="str">
        <f t="shared" ca="1" si="16"/>
        <v/>
      </c>
      <c r="L544" s="15" t="str">
        <f t="shared" ca="1" si="17"/>
        <v/>
      </c>
      <c r="M544" s="31" t="str">
        <f>IF(B544="","",IF(COUNTIFS('Incident Log'!$A$9:$A$1008,B544)=1,INDEX('Incident Log'!$C$9:$C$1008,MATCH(B544,'Incident Log'!$A$9:$A$1008,0)),""))</f>
        <v/>
      </c>
      <c r="N544" s="15" t="str">
        <f>IF(COUNTA(A544:J544)=0,"",IF(A544="","Missing action ID",IF(COUNTIFS($A$9:$A$1008,A544)&gt;1,"Duplicate action ID",IF(COUNTIFS('Incident Log'!$A$9:$A$1008,B544)&lt;&gt;1,"Check linked Case ID",IF(OR(C544="",D544="",NOT(ISNUMBER(E544)),NOT(ISNUMBER(F544))),"Complete action details",IF(AND(ISNUMBER(G544),G544&lt;E544),"Check completed date","Ready"))))))</f>
        <v/>
      </c>
    </row>
    <row r="545" spans="1:14" ht="24.95" customHeight="1">
      <c r="A545" s="20"/>
      <c r="B545" s="20"/>
      <c r="C545" s="20"/>
      <c r="D545" s="20"/>
      <c r="E545" s="18"/>
      <c r="F545" s="18"/>
      <c r="G545" s="18"/>
      <c r="H545" s="20"/>
      <c r="I545" s="20"/>
      <c r="J545" s="20"/>
      <c r="K545" s="15" t="str">
        <f t="shared" ca="1" si="16"/>
        <v/>
      </c>
      <c r="L545" s="15" t="str">
        <f t="shared" ca="1" si="17"/>
        <v/>
      </c>
      <c r="M545" s="31" t="str">
        <f>IF(B545="","",IF(COUNTIFS('Incident Log'!$A$9:$A$1008,B545)=1,INDEX('Incident Log'!$C$9:$C$1008,MATCH(B545,'Incident Log'!$A$9:$A$1008,0)),""))</f>
        <v/>
      </c>
      <c r="N545" s="15" t="str">
        <f>IF(COUNTA(A545:J545)=0,"",IF(A545="","Missing action ID",IF(COUNTIFS($A$9:$A$1008,A545)&gt;1,"Duplicate action ID",IF(COUNTIFS('Incident Log'!$A$9:$A$1008,B545)&lt;&gt;1,"Check linked Case ID",IF(OR(C545="",D545="",NOT(ISNUMBER(E545)),NOT(ISNUMBER(F545))),"Complete action details",IF(AND(ISNUMBER(G545),G545&lt;E545),"Check completed date","Ready"))))))</f>
        <v/>
      </c>
    </row>
    <row r="546" spans="1:14" ht="24.95" customHeight="1">
      <c r="A546" s="26"/>
      <c r="B546" s="26"/>
      <c r="C546" s="26"/>
      <c r="D546" s="26"/>
      <c r="E546" s="24"/>
      <c r="F546" s="24"/>
      <c r="G546" s="24"/>
      <c r="H546" s="26"/>
      <c r="I546" s="26"/>
      <c r="J546" s="26"/>
      <c r="K546" s="15" t="str">
        <f t="shared" ca="1" si="16"/>
        <v/>
      </c>
      <c r="L546" s="15" t="str">
        <f t="shared" ca="1" si="17"/>
        <v/>
      </c>
      <c r="M546" s="31" t="str">
        <f>IF(B546="","",IF(COUNTIFS('Incident Log'!$A$9:$A$1008,B546)=1,INDEX('Incident Log'!$C$9:$C$1008,MATCH(B546,'Incident Log'!$A$9:$A$1008,0)),""))</f>
        <v/>
      </c>
      <c r="N546" s="15" t="str">
        <f>IF(COUNTA(A546:J546)=0,"",IF(A546="","Missing action ID",IF(COUNTIFS($A$9:$A$1008,A546)&gt;1,"Duplicate action ID",IF(COUNTIFS('Incident Log'!$A$9:$A$1008,B546)&lt;&gt;1,"Check linked Case ID",IF(OR(C546="",D546="",NOT(ISNUMBER(E546)),NOT(ISNUMBER(F546))),"Complete action details",IF(AND(ISNUMBER(G546),G546&lt;E546),"Check completed date","Ready"))))))</f>
        <v/>
      </c>
    </row>
    <row r="547" spans="1:14" ht="24.95" customHeight="1">
      <c r="A547" s="20"/>
      <c r="B547" s="20"/>
      <c r="C547" s="20"/>
      <c r="D547" s="20"/>
      <c r="E547" s="18"/>
      <c r="F547" s="18"/>
      <c r="G547" s="18"/>
      <c r="H547" s="20"/>
      <c r="I547" s="20"/>
      <c r="J547" s="20"/>
      <c r="K547" s="15" t="str">
        <f t="shared" ca="1" si="16"/>
        <v/>
      </c>
      <c r="L547" s="15" t="str">
        <f t="shared" ca="1" si="17"/>
        <v/>
      </c>
      <c r="M547" s="31" t="str">
        <f>IF(B547="","",IF(COUNTIFS('Incident Log'!$A$9:$A$1008,B547)=1,INDEX('Incident Log'!$C$9:$C$1008,MATCH(B547,'Incident Log'!$A$9:$A$1008,0)),""))</f>
        <v/>
      </c>
      <c r="N547" s="15" t="str">
        <f>IF(COUNTA(A547:J547)=0,"",IF(A547="","Missing action ID",IF(COUNTIFS($A$9:$A$1008,A547)&gt;1,"Duplicate action ID",IF(COUNTIFS('Incident Log'!$A$9:$A$1008,B547)&lt;&gt;1,"Check linked Case ID",IF(OR(C547="",D547="",NOT(ISNUMBER(E547)),NOT(ISNUMBER(F547))),"Complete action details",IF(AND(ISNUMBER(G547),G547&lt;E547),"Check completed date","Ready"))))))</f>
        <v/>
      </c>
    </row>
    <row r="548" spans="1:14" ht="24.95" customHeight="1">
      <c r="A548" s="26"/>
      <c r="B548" s="26"/>
      <c r="C548" s="26"/>
      <c r="D548" s="26"/>
      <c r="E548" s="24"/>
      <c r="F548" s="24"/>
      <c r="G548" s="24"/>
      <c r="H548" s="26"/>
      <c r="I548" s="26"/>
      <c r="J548" s="26"/>
      <c r="K548" s="15" t="str">
        <f t="shared" ca="1" si="16"/>
        <v/>
      </c>
      <c r="L548" s="15" t="str">
        <f t="shared" ca="1" si="17"/>
        <v/>
      </c>
      <c r="M548" s="31" t="str">
        <f>IF(B548="","",IF(COUNTIFS('Incident Log'!$A$9:$A$1008,B548)=1,INDEX('Incident Log'!$C$9:$C$1008,MATCH(B548,'Incident Log'!$A$9:$A$1008,0)),""))</f>
        <v/>
      </c>
      <c r="N548" s="15" t="str">
        <f>IF(COUNTA(A548:J548)=0,"",IF(A548="","Missing action ID",IF(COUNTIFS($A$9:$A$1008,A548)&gt;1,"Duplicate action ID",IF(COUNTIFS('Incident Log'!$A$9:$A$1008,B548)&lt;&gt;1,"Check linked Case ID",IF(OR(C548="",D548="",NOT(ISNUMBER(E548)),NOT(ISNUMBER(F548))),"Complete action details",IF(AND(ISNUMBER(G548),G548&lt;E548),"Check completed date","Ready"))))))</f>
        <v/>
      </c>
    </row>
    <row r="549" spans="1:14" ht="24.95" customHeight="1">
      <c r="A549" s="20"/>
      <c r="B549" s="20"/>
      <c r="C549" s="20"/>
      <c r="D549" s="20"/>
      <c r="E549" s="18"/>
      <c r="F549" s="18"/>
      <c r="G549" s="18"/>
      <c r="H549" s="20"/>
      <c r="I549" s="20"/>
      <c r="J549" s="20"/>
      <c r="K549" s="15" t="str">
        <f t="shared" ca="1" si="16"/>
        <v/>
      </c>
      <c r="L549" s="15" t="str">
        <f t="shared" ca="1" si="17"/>
        <v/>
      </c>
      <c r="M549" s="31" t="str">
        <f>IF(B549="","",IF(COUNTIFS('Incident Log'!$A$9:$A$1008,B549)=1,INDEX('Incident Log'!$C$9:$C$1008,MATCH(B549,'Incident Log'!$A$9:$A$1008,0)),""))</f>
        <v/>
      </c>
      <c r="N549" s="15" t="str">
        <f>IF(COUNTA(A549:J549)=0,"",IF(A549="","Missing action ID",IF(COUNTIFS($A$9:$A$1008,A549)&gt;1,"Duplicate action ID",IF(COUNTIFS('Incident Log'!$A$9:$A$1008,B549)&lt;&gt;1,"Check linked Case ID",IF(OR(C549="",D549="",NOT(ISNUMBER(E549)),NOT(ISNUMBER(F549))),"Complete action details",IF(AND(ISNUMBER(G549),G549&lt;E549),"Check completed date","Ready"))))))</f>
        <v/>
      </c>
    </row>
    <row r="550" spans="1:14" ht="24.95" customHeight="1">
      <c r="A550" s="26"/>
      <c r="B550" s="26"/>
      <c r="C550" s="26"/>
      <c r="D550" s="26"/>
      <c r="E550" s="24"/>
      <c r="F550" s="24"/>
      <c r="G550" s="24"/>
      <c r="H550" s="26"/>
      <c r="I550" s="26"/>
      <c r="J550" s="26"/>
      <c r="K550" s="15" t="str">
        <f t="shared" ca="1" si="16"/>
        <v/>
      </c>
      <c r="L550" s="15" t="str">
        <f t="shared" ca="1" si="17"/>
        <v/>
      </c>
      <c r="M550" s="31" t="str">
        <f>IF(B550="","",IF(COUNTIFS('Incident Log'!$A$9:$A$1008,B550)=1,INDEX('Incident Log'!$C$9:$C$1008,MATCH(B550,'Incident Log'!$A$9:$A$1008,0)),""))</f>
        <v/>
      </c>
      <c r="N550" s="15" t="str">
        <f>IF(COUNTA(A550:J550)=0,"",IF(A550="","Missing action ID",IF(COUNTIFS($A$9:$A$1008,A550)&gt;1,"Duplicate action ID",IF(COUNTIFS('Incident Log'!$A$9:$A$1008,B550)&lt;&gt;1,"Check linked Case ID",IF(OR(C550="",D550="",NOT(ISNUMBER(E550)),NOT(ISNUMBER(F550))),"Complete action details",IF(AND(ISNUMBER(G550),G550&lt;E550),"Check completed date","Ready"))))))</f>
        <v/>
      </c>
    </row>
    <row r="551" spans="1:14" ht="24.95" customHeight="1">
      <c r="A551" s="20"/>
      <c r="B551" s="20"/>
      <c r="C551" s="20"/>
      <c r="D551" s="20"/>
      <c r="E551" s="18"/>
      <c r="F551" s="18"/>
      <c r="G551" s="18"/>
      <c r="H551" s="20"/>
      <c r="I551" s="20"/>
      <c r="J551" s="20"/>
      <c r="K551" s="15" t="str">
        <f t="shared" ca="1" si="16"/>
        <v/>
      </c>
      <c r="L551" s="15" t="str">
        <f t="shared" ca="1" si="17"/>
        <v/>
      </c>
      <c r="M551" s="31" t="str">
        <f>IF(B551="","",IF(COUNTIFS('Incident Log'!$A$9:$A$1008,B551)=1,INDEX('Incident Log'!$C$9:$C$1008,MATCH(B551,'Incident Log'!$A$9:$A$1008,0)),""))</f>
        <v/>
      </c>
      <c r="N551" s="15" t="str">
        <f>IF(COUNTA(A551:J551)=0,"",IF(A551="","Missing action ID",IF(COUNTIFS($A$9:$A$1008,A551)&gt;1,"Duplicate action ID",IF(COUNTIFS('Incident Log'!$A$9:$A$1008,B551)&lt;&gt;1,"Check linked Case ID",IF(OR(C551="",D551="",NOT(ISNUMBER(E551)),NOT(ISNUMBER(F551))),"Complete action details",IF(AND(ISNUMBER(G551),G551&lt;E551),"Check completed date","Ready"))))))</f>
        <v/>
      </c>
    </row>
    <row r="552" spans="1:14" ht="24.95" customHeight="1">
      <c r="A552" s="26"/>
      <c r="B552" s="26"/>
      <c r="C552" s="26"/>
      <c r="D552" s="26"/>
      <c r="E552" s="24"/>
      <c r="F552" s="24"/>
      <c r="G552" s="24"/>
      <c r="H552" s="26"/>
      <c r="I552" s="26"/>
      <c r="J552" s="26"/>
      <c r="K552" s="15" t="str">
        <f t="shared" ca="1" si="16"/>
        <v/>
      </c>
      <c r="L552" s="15" t="str">
        <f t="shared" ca="1" si="17"/>
        <v/>
      </c>
      <c r="M552" s="31" t="str">
        <f>IF(B552="","",IF(COUNTIFS('Incident Log'!$A$9:$A$1008,B552)=1,INDEX('Incident Log'!$C$9:$C$1008,MATCH(B552,'Incident Log'!$A$9:$A$1008,0)),""))</f>
        <v/>
      </c>
      <c r="N552" s="15" t="str">
        <f>IF(COUNTA(A552:J552)=0,"",IF(A552="","Missing action ID",IF(COUNTIFS($A$9:$A$1008,A552)&gt;1,"Duplicate action ID",IF(COUNTIFS('Incident Log'!$A$9:$A$1008,B552)&lt;&gt;1,"Check linked Case ID",IF(OR(C552="",D552="",NOT(ISNUMBER(E552)),NOT(ISNUMBER(F552))),"Complete action details",IF(AND(ISNUMBER(G552),G552&lt;E552),"Check completed date","Ready"))))))</f>
        <v/>
      </c>
    </row>
    <row r="553" spans="1:14" ht="24.95" customHeight="1">
      <c r="A553" s="20"/>
      <c r="B553" s="20"/>
      <c r="C553" s="20"/>
      <c r="D553" s="20"/>
      <c r="E553" s="18"/>
      <c r="F553" s="18"/>
      <c r="G553" s="18"/>
      <c r="H553" s="20"/>
      <c r="I553" s="20"/>
      <c r="J553" s="20"/>
      <c r="K553" s="15" t="str">
        <f t="shared" ca="1" si="16"/>
        <v/>
      </c>
      <c r="L553" s="15" t="str">
        <f t="shared" ca="1" si="17"/>
        <v/>
      </c>
      <c r="M553" s="31" t="str">
        <f>IF(B553="","",IF(COUNTIFS('Incident Log'!$A$9:$A$1008,B553)=1,INDEX('Incident Log'!$C$9:$C$1008,MATCH(B553,'Incident Log'!$A$9:$A$1008,0)),""))</f>
        <v/>
      </c>
      <c r="N553" s="15" t="str">
        <f>IF(COUNTA(A553:J553)=0,"",IF(A553="","Missing action ID",IF(COUNTIFS($A$9:$A$1008,A553)&gt;1,"Duplicate action ID",IF(COUNTIFS('Incident Log'!$A$9:$A$1008,B553)&lt;&gt;1,"Check linked Case ID",IF(OR(C553="",D553="",NOT(ISNUMBER(E553)),NOT(ISNUMBER(F553))),"Complete action details",IF(AND(ISNUMBER(G553),G553&lt;E553),"Check completed date","Ready"))))))</f>
        <v/>
      </c>
    </row>
    <row r="554" spans="1:14" ht="24.95" customHeight="1">
      <c r="A554" s="26"/>
      <c r="B554" s="26"/>
      <c r="C554" s="26"/>
      <c r="D554" s="26"/>
      <c r="E554" s="24"/>
      <c r="F554" s="24"/>
      <c r="G554" s="24"/>
      <c r="H554" s="26"/>
      <c r="I554" s="26"/>
      <c r="J554" s="26"/>
      <c r="K554" s="15" t="str">
        <f t="shared" ca="1" si="16"/>
        <v/>
      </c>
      <c r="L554" s="15" t="str">
        <f t="shared" ca="1" si="17"/>
        <v/>
      </c>
      <c r="M554" s="31" t="str">
        <f>IF(B554="","",IF(COUNTIFS('Incident Log'!$A$9:$A$1008,B554)=1,INDEX('Incident Log'!$C$9:$C$1008,MATCH(B554,'Incident Log'!$A$9:$A$1008,0)),""))</f>
        <v/>
      </c>
      <c r="N554" s="15" t="str">
        <f>IF(COUNTA(A554:J554)=0,"",IF(A554="","Missing action ID",IF(COUNTIFS($A$9:$A$1008,A554)&gt;1,"Duplicate action ID",IF(COUNTIFS('Incident Log'!$A$9:$A$1008,B554)&lt;&gt;1,"Check linked Case ID",IF(OR(C554="",D554="",NOT(ISNUMBER(E554)),NOT(ISNUMBER(F554))),"Complete action details",IF(AND(ISNUMBER(G554),G554&lt;E554),"Check completed date","Ready"))))))</f>
        <v/>
      </c>
    </row>
    <row r="555" spans="1:14" ht="24.95" customHeight="1">
      <c r="A555" s="20"/>
      <c r="B555" s="20"/>
      <c r="C555" s="20"/>
      <c r="D555" s="20"/>
      <c r="E555" s="18"/>
      <c r="F555" s="18"/>
      <c r="G555" s="18"/>
      <c r="H555" s="20"/>
      <c r="I555" s="20"/>
      <c r="J555" s="20"/>
      <c r="K555" s="15" t="str">
        <f t="shared" ca="1" si="16"/>
        <v/>
      </c>
      <c r="L555" s="15" t="str">
        <f t="shared" ca="1" si="17"/>
        <v/>
      </c>
      <c r="M555" s="31" t="str">
        <f>IF(B555="","",IF(COUNTIFS('Incident Log'!$A$9:$A$1008,B555)=1,INDEX('Incident Log'!$C$9:$C$1008,MATCH(B555,'Incident Log'!$A$9:$A$1008,0)),""))</f>
        <v/>
      </c>
      <c r="N555" s="15" t="str">
        <f>IF(COUNTA(A555:J555)=0,"",IF(A555="","Missing action ID",IF(COUNTIFS($A$9:$A$1008,A555)&gt;1,"Duplicate action ID",IF(COUNTIFS('Incident Log'!$A$9:$A$1008,B555)&lt;&gt;1,"Check linked Case ID",IF(OR(C555="",D555="",NOT(ISNUMBER(E555)),NOT(ISNUMBER(F555))),"Complete action details",IF(AND(ISNUMBER(G555),G555&lt;E555),"Check completed date","Ready"))))))</f>
        <v/>
      </c>
    </row>
    <row r="556" spans="1:14" ht="24.95" customHeight="1">
      <c r="A556" s="26"/>
      <c r="B556" s="26"/>
      <c r="C556" s="26"/>
      <c r="D556" s="26"/>
      <c r="E556" s="24"/>
      <c r="F556" s="24"/>
      <c r="G556" s="24"/>
      <c r="H556" s="26"/>
      <c r="I556" s="26"/>
      <c r="J556" s="26"/>
      <c r="K556" s="15" t="str">
        <f t="shared" ca="1" si="16"/>
        <v/>
      </c>
      <c r="L556" s="15" t="str">
        <f t="shared" ca="1" si="17"/>
        <v/>
      </c>
      <c r="M556" s="31" t="str">
        <f>IF(B556="","",IF(COUNTIFS('Incident Log'!$A$9:$A$1008,B556)=1,INDEX('Incident Log'!$C$9:$C$1008,MATCH(B556,'Incident Log'!$A$9:$A$1008,0)),""))</f>
        <v/>
      </c>
      <c r="N556" s="15" t="str">
        <f>IF(COUNTA(A556:J556)=0,"",IF(A556="","Missing action ID",IF(COUNTIFS($A$9:$A$1008,A556)&gt;1,"Duplicate action ID",IF(COUNTIFS('Incident Log'!$A$9:$A$1008,B556)&lt;&gt;1,"Check linked Case ID",IF(OR(C556="",D556="",NOT(ISNUMBER(E556)),NOT(ISNUMBER(F556))),"Complete action details",IF(AND(ISNUMBER(G556),G556&lt;E556),"Check completed date","Ready"))))))</f>
        <v/>
      </c>
    </row>
    <row r="557" spans="1:14" ht="24.95" customHeight="1">
      <c r="A557" s="20"/>
      <c r="B557" s="20"/>
      <c r="C557" s="20"/>
      <c r="D557" s="20"/>
      <c r="E557" s="18"/>
      <c r="F557" s="18"/>
      <c r="G557" s="18"/>
      <c r="H557" s="20"/>
      <c r="I557" s="20"/>
      <c r="J557" s="20"/>
      <c r="K557" s="15" t="str">
        <f t="shared" ca="1" si="16"/>
        <v/>
      </c>
      <c r="L557" s="15" t="str">
        <f t="shared" ca="1" si="17"/>
        <v/>
      </c>
      <c r="M557" s="31" t="str">
        <f>IF(B557="","",IF(COUNTIFS('Incident Log'!$A$9:$A$1008,B557)=1,INDEX('Incident Log'!$C$9:$C$1008,MATCH(B557,'Incident Log'!$A$9:$A$1008,0)),""))</f>
        <v/>
      </c>
      <c r="N557" s="15" t="str">
        <f>IF(COUNTA(A557:J557)=0,"",IF(A557="","Missing action ID",IF(COUNTIFS($A$9:$A$1008,A557)&gt;1,"Duplicate action ID",IF(COUNTIFS('Incident Log'!$A$9:$A$1008,B557)&lt;&gt;1,"Check linked Case ID",IF(OR(C557="",D557="",NOT(ISNUMBER(E557)),NOT(ISNUMBER(F557))),"Complete action details",IF(AND(ISNUMBER(G557),G557&lt;E557),"Check completed date","Ready"))))))</f>
        <v/>
      </c>
    </row>
    <row r="558" spans="1:14" ht="24.95" customHeight="1">
      <c r="A558" s="26"/>
      <c r="B558" s="26"/>
      <c r="C558" s="26"/>
      <c r="D558" s="26"/>
      <c r="E558" s="24"/>
      <c r="F558" s="24"/>
      <c r="G558" s="24"/>
      <c r="H558" s="26"/>
      <c r="I558" s="26"/>
      <c r="J558" s="26"/>
      <c r="K558" s="15" t="str">
        <f t="shared" ca="1" si="16"/>
        <v/>
      </c>
      <c r="L558" s="15" t="str">
        <f t="shared" ca="1" si="17"/>
        <v/>
      </c>
      <c r="M558" s="31" t="str">
        <f>IF(B558="","",IF(COUNTIFS('Incident Log'!$A$9:$A$1008,B558)=1,INDEX('Incident Log'!$C$9:$C$1008,MATCH(B558,'Incident Log'!$A$9:$A$1008,0)),""))</f>
        <v/>
      </c>
      <c r="N558" s="15" t="str">
        <f>IF(COUNTA(A558:J558)=0,"",IF(A558="","Missing action ID",IF(COUNTIFS($A$9:$A$1008,A558)&gt;1,"Duplicate action ID",IF(COUNTIFS('Incident Log'!$A$9:$A$1008,B558)&lt;&gt;1,"Check linked Case ID",IF(OR(C558="",D558="",NOT(ISNUMBER(E558)),NOT(ISNUMBER(F558))),"Complete action details",IF(AND(ISNUMBER(G558),G558&lt;E558),"Check completed date","Ready"))))))</f>
        <v/>
      </c>
    </row>
    <row r="559" spans="1:14" ht="24.95" customHeight="1">
      <c r="A559" s="20"/>
      <c r="B559" s="20"/>
      <c r="C559" s="20"/>
      <c r="D559" s="20"/>
      <c r="E559" s="18"/>
      <c r="F559" s="18"/>
      <c r="G559" s="18"/>
      <c r="H559" s="20"/>
      <c r="I559" s="20"/>
      <c r="J559" s="20"/>
      <c r="K559" s="15" t="str">
        <f t="shared" ca="1" si="16"/>
        <v/>
      </c>
      <c r="L559" s="15" t="str">
        <f t="shared" ca="1" si="17"/>
        <v/>
      </c>
      <c r="M559" s="31" t="str">
        <f>IF(B559="","",IF(COUNTIFS('Incident Log'!$A$9:$A$1008,B559)=1,INDEX('Incident Log'!$C$9:$C$1008,MATCH(B559,'Incident Log'!$A$9:$A$1008,0)),""))</f>
        <v/>
      </c>
      <c r="N559" s="15" t="str">
        <f>IF(COUNTA(A559:J559)=0,"",IF(A559="","Missing action ID",IF(COUNTIFS($A$9:$A$1008,A559)&gt;1,"Duplicate action ID",IF(COUNTIFS('Incident Log'!$A$9:$A$1008,B559)&lt;&gt;1,"Check linked Case ID",IF(OR(C559="",D559="",NOT(ISNUMBER(E559)),NOT(ISNUMBER(F559))),"Complete action details",IF(AND(ISNUMBER(G559),G559&lt;E559),"Check completed date","Ready"))))))</f>
        <v/>
      </c>
    </row>
    <row r="560" spans="1:14" ht="24.95" customHeight="1">
      <c r="A560" s="26"/>
      <c r="B560" s="26"/>
      <c r="C560" s="26"/>
      <c r="D560" s="26"/>
      <c r="E560" s="24"/>
      <c r="F560" s="24"/>
      <c r="G560" s="24"/>
      <c r="H560" s="26"/>
      <c r="I560" s="26"/>
      <c r="J560" s="26"/>
      <c r="K560" s="15" t="str">
        <f t="shared" ca="1" si="16"/>
        <v/>
      </c>
      <c r="L560" s="15" t="str">
        <f t="shared" ca="1" si="17"/>
        <v/>
      </c>
      <c r="M560" s="31" t="str">
        <f>IF(B560="","",IF(COUNTIFS('Incident Log'!$A$9:$A$1008,B560)=1,INDEX('Incident Log'!$C$9:$C$1008,MATCH(B560,'Incident Log'!$A$9:$A$1008,0)),""))</f>
        <v/>
      </c>
      <c r="N560" s="15" t="str">
        <f>IF(COUNTA(A560:J560)=0,"",IF(A560="","Missing action ID",IF(COUNTIFS($A$9:$A$1008,A560)&gt;1,"Duplicate action ID",IF(COUNTIFS('Incident Log'!$A$9:$A$1008,B560)&lt;&gt;1,"Check linked Case ID",IF(OR(C560="",D560="",NOT(ISNUMBER(E560)),NOT(ISNUMBER(F560))),"Complete action details",IF(AND(ISNUMBER(G560),G560&lt;E560),"Check completed date","Ready"))))))</f>
        <v/>
      </c>
    </row>
    <row r="561" spans="1:14" ht="24.95" customHeight="1">
      <c r="A561" s="20"/>
      <c r="B561" s="20"/>
      <c r="C561" s="20"/>
      <c r="D561" s="20"/>
      <c r="E561" s="18"/>
      <c r="F561" s="18"/>
      <c r="G561" s="18"/>
      <c r="H561" s="20"/>
      <c r="I561" s="20"/>
      <c r="J561" s="20"/>
      <c r="K561" s="15" t="str">
        <f t="shared" ca="1" si="16"/>
        <v/>
      </c>
      <c r="L561" s="15" t="str">
        <f t="shared" ca="1" si="17"/>
        <v/>
      </c>
      <c r="M561" s="31" t="str">
        <f>IF(B561="","",IF(COUNTIFS('Incident Log'!$A$9:$A$1008,B561)=1,INDEX('Incident Log'!$C$9:$C$1008,MATCH(B561,'Incident Log'!$A$9:$A$1008,0)),""))</f>
        <v/>
      </c>
      <c r="N561" s="15" t="str">
        <f>IF(COUNTA(A561:J561)=0,"",IF(A561="","Missing action ID",IF(COUNTIFS($A$9:$A$1008,A561)&gt;1,"Duplicate action ID",IF(COUNTIFS('Incident Log'!$A$9:$A$1008,B561)&lt;&gt;1,"Check linked Case ID",IF(OR(C561="",D561="",NOT(ISNUMBER(E561)),NOT(ISNUMBER(F561))),"Complete action details",IF(AND(ISNUMBER(G561),G561&lt;E561),"Check completed date","Ready"))))))</f>
        <v/>
      </c>
    </row>
    <row r="562" spans="1:14" ht="24.95" customHeight="1">
      <c r="A562" s="26"/>
      <c r="B562" s="26"/>
      <c r="C562" s="26"/>
      <c r="D562" s="26"/>
      <c r="E562" s="24"/>
      <c r="F562" s="24"/>
      <c r="G562" s="24"/>
      <c r="H562" s="26"/>
      <c r="I562" s="26"/>
      <c r="J562" s="26"/>
      <c r="K562" s="15" t="str">
        <f t="shared" ca="1" si="16"/>
        <v/>
      </c>
      <c r="L562" s="15" t="str">
        <f t="shared" ca="1" si="17"/>
        <v/>
      </c>
      <c r="M562" s="31" t="str">
        <f>IF(B562="","",IF(COUNTIFS('Incident Log'!$A$9:$A$1008,B562)=1,INDEX('Incident Log'!$C$9:$C$1008,MATCH(B562,'Incident Log'!$A$9:$A$1008,0)),""))</f>
        <v/>
      </c>
      <c r="N562" s="15" t="str">
        <f>IF(COUNTA(A562:J562)=0,"",IF(A562="","Missing action ID",IF(COUNTIFS($A$9:$A$1008,A562)&gt;1,"Duplicate action ID",IF(COUNTIFS('Incident Log'!$A$9:$A$1008,B562)&lt;&gt;1,"Check linked Case ID",IF(OR(C562="",D562="",NOT(ISNUMBER(E562)),NOT(ISNUMBER(F562))),"Complete action details",IF(AND(ISNUMBER(G562),G562&lt;E562),"Check completed date","Ready"))))))</f>
        <v/>
      </c>
    </row>
    <row r="563" spans="1:14" ht="24.95" customHeight="1">
      <c r="A563" s="20"/>
      <c r="B563" s="20"/>
      <c r="C563" s="20"/>
      <c r="D563" s="20"/>
      <c r="E563" s="18"/>
      <c r="F563" s="18"/>
      <c r="G563" s="18"/>
      <c r="H563" s="20"/>
      <c r="I563" s="20"/>
      <c r="J563" s="20"/>
      <c r="K563" s="15" t="str">
        <f t="shared" ca="1" si="16"/>
        <v/>
      </c>
      <c r="L563" s="15" t="str">
        <f t="shared" ca="1" si="17"/>
        <v/>
      </c>
      <c r="M563" s="31" t="str">
        <f>IF(B563="","",IF(COUNTIFS('Incident Log'!$A$9:$A$1008,B563)=1,INDEX('Incident Log'!$C$9:$C$1008,MATCH(B563,'Incident Log'!$A$9:$A$1008,0)),""))</f>
        <v/>
      </c>
      <c r="N563" s="15" t="str">
        <f>IF(COUNTA(A563:J563)=0,"",IF(A563="","Missing action ID",IF(COUNTIFS($A$9:$A$1008,A563)&gt;1,"Duplicate action ID",IF(COUNTIFS('Incident Log'!$A$9:$A$1008,B563)&lt;&gt;1,"Check linked Case ID",IF(OR(C563="",D563="",NOT(ISNUMBER(E563)),NOT(ISNUMBER(F563))),"Complete action details",IF(AND(ISNUMBER(G563),G563&lt;E563),"Check completed date","Ready"))))))</f>
        <v/>
      </c>
    </row>
    <row r="564" spans="1:14" ht="24.95" customHeight="1">
      <c r="A564" s="26"/>
      <c r="B564" s="26"/>
      <c r="C564" s="26"/>
      <c r="D564" s="26"/>
      <c r="E564" s="24"/>
      <c r="F564" s="24"/>
      <c r="G564" s="24"/>
      <c r="H564" s="26"/>
      <c r="I564" s="26"/>
      <c r="J564" s="26"/>
      <c r="K564" s="15" t="str">
        <f t="shared" ca="1" si="16"/>
        <v/>
      </c>
      <c r="L564" s="15" t="str">
        <f t="shared" ca="1" si="17"/>
        <v/>
      </c>
      <c r="M564" s="31" t="str">
        <f>IF(B564="","",IF(COUNTIFS('Incident Log'!$A$9:$A$1008,B564)=1,INDEX('Incident Log'!$C$9:$C$1008,MATCH(B564,'Incident Log'!$A$9:$A$1008,0)),""))</f>
        <v/>
      </c>
      <c r="N564" s="15" t="str">
        <f>IF(COUNTA(A564:J564)=0,"",IF(A564="","Missing action ID",IF(COUNTIFS($A$9:$A$1008,A564)&gt;1,"Duplicate action ID",IF(COUNTIFS('Incident Log'!$A$9:$A$1008,B564)&lt;&gt;1,"Check linked Case ID",IF(OR(C564="",D564="",NOT(ISNUMBER(E564)),NOT(ISNUMBER(F564))),"Complete action details",IF(AND(ISNUMBER(G564),G564&lt;E564),"Check completed date","Ready"))))))</f>
        <v/>
      </c>
    </row>
    <row r="565" spans="1:14" ht="24.95" customHeight="1">
      <c r="A565" s="20"/>
      <c r="B565" s="20"/>
      <c r="C565" s="20"/>
      <c r="D565" s="20"/>
      <c r="E565" s="18"/>
      <c r="F565" s="18"/>
      <c r="G565" s="18"/>
      <c r="H565" s="20"/>
      <c r="I565" s="20"/>
      <c r="J565" s="20"/>
      <c r="K565" s="15" t="str">
        <f t="shared" ca="1" si="16"/>
        <v/>
      </c>
      <c r="L565" s="15" t="str">
        <f t="shared" ca="1" si="17"/>
        <v/>
      </c>
      <c r="M565" s="31" t="str">
        <f>IF(B565="","",IF(COUNTIFS('Incident Log'!$A$9:$A$1008,B565)=1,INDEX('Incident Log'!$C$9:$C$1008,MATCH(B565,'Incident Log'!$A$9:$A$1008,0)),""))</f>
        <v/>
      </c>
      <c r="N565" s="15" t="str">
        <f>IF(COUNTA(A565:J565)=0,"",IF(A565="","Missing action ID",IF(COUNTIFS($A$9:$A$1008,A565)&gt;1,"Duplicate action ID",IF(COUNTIFS('Incident Log'!$A$9:$A$1008,B565)&lt;&gt;1,"Check linked Case ID",IF(OR(C565="",D565="",NOT(ISNUMBER(E565)),NOT(ISNUMBER(F565))),"Complete action details",IF(AND(ISNUMBER(G565),G565&lt;E565),"Check completed date","Ready"))))))</f>
        <v/>
      </c>
    </row>
    <row r="566" spans="1:14" ht="24.95" customHeight="1">
      <c r="A566" s="26"/>
      <c r="B566" s="26"/>
      <c r="C566" s="26"/>
      <c r="D566" s="26"/>
      <c r="E566" s="24"/>
      <c r="F566" s="24"/>
      <c r="G566" s="24"/>
      <c r="H566" s="26"/>
      <c r="I566" s="26"/>
      <c r="J566" s="26"/>
      <c r="K566" s="15" t="str">
        <f t="shared" ca="1" si="16"/>
        <v/>
      </c>
      <c r="L566" s="15" t="str">
        <f t="shared" ca="1" si="17"/>
        <v/>
      </c>
      <c r="M566" s="31" t="str">
        <f>IF(B566="","",IF(COUNTIFS('Incident Log'!$A$9:$A$1008,B566)=1,INDEX('Incident Log'!$C$9:$C$1008,MATCH(B566,'Incident Log'!$A$9:$A$1008,0)),""))</f>
        <v/>
      </c>
      <c r="N566" s="15" t="str">
        <f>IF(COUNTA(A566:J566)=0,"",IF(A566="","Missing action ID",IF(COUNTIFS($A$9:$A$1008,A566)&gt;1,"Duplicate action ID",IF(COUNTIFS('Incident Log'!$A$9:$A$1008,B566)&lt;&gt;1,"Check linked Case ID",IF(OR(C566="",D566="",NOT(ISNUMBER(E566)),NOT(ISNUMBER(F566))),"Complete action details",IF(AND(ISNUMBER(G566),G566&lt;E566),"Check completed date","Ready"))))))</f>
        <v/>
      </c>
    </row>
    <row r="567" spans="1:14" ht="24.95" customHeight="1">
      <c r="A567" s="20"/>
      <c r="B567" s="20"/>
      <c r="C567" s="20"/>
      <c r="D567" s="20"/>
      <c r="E567" s="18"/>
      <c r="F567" s="18"/>
      <c r="G567" s="18"/>
      <c r="H567" s="20"/>
      <c r="I567" s="20"/>
      <c r="J567" s="20"/>
      <c r="K567" s="15" t="str">
        <f t="shared" ca="1" si="16"/>
        <v/>
      </c>
      <c r="L567" s="15" t="str">
        <f t="shared" ca="1" si="17"/>
        <v/>
      </c>
      <c r="M567" s="31" t="str">
        <f>IF(B567="","",IF(COUNTIFS('Incident Log'!$A$9:$A$1008,B567)=1,INDEX('Incident Log'!$C$9:$C$1008,MATCH(B567,'Incident Log'!$A$9:$A$1008,0)),""))</f>
        <v/>
      </c>
      <c r="N567" s="15" t="str">
        <f>IF(COUNTA(A567:J567)=0,"",IF(A567="","Missing action ID",IF(COUNTIFS($A$9:$A$1008,A567)&gt;1,"Duplicate action ID",IF(COUNTIFS('Incident Log'!$A$9:$A$1008,B567)&lt;&gt;1,"Check linked Case ID",IF(OR(C567="",D567="",NOT(ISNUMBER(E567)),NOT(ISNUMBER(F567))),"Complete action details",IF(AND(ISNUMBER(G567),G567&lt;E567),"Check completed date","Ready"))))))</f>
        <v/>
      </c>
    </row>
    <row r="568" spans="1:14" ht="24.95" customHeight="1">
      <c r="A568" s="26"/>
      <c r="B568" s="26"/>
      <c r="C568" s="26"/>
      <c r="D568" s="26"/>
      <c r="E568" s="24"/>
      <c r="F568" s="24"/>
      <c r="G568" s="24"/>
      <c r="H568" s="26"/>
      <c r="I568" s="26"/>
      <c r="J568" s="26"/>
      <c r="K568" s="15" t="str">
        <f t="shared" ca="1" si="16"/>
        <v/>
      </c>
      <c r="L568" s="15" t="str">
        <f t="shared" ca="1" si="17"/>
        <v/>
      </c>
      <c r="M568" s="31" t="str">
        <f>IF(B568="","",IF(COUNTIFS('Incident Log'!$A$9:$A$1008,B568)=1,INDEX('Incident Log'!$C$9:$C$1008,MATCH(B568,'Incident Log'!$A$9:$A$1008,0)),""))</f>
        <v/>
      </c>
      <c r="N568" s="15" t="str">
        <f>IF(COUNTA(A568:J568)=0,"",IF(A568="","Missing action ID",IF(COUNTIFS($A$9:$A$1008,A568)&gt;1,"Duplicate action ID",IF(COUNTIFS('Incident Log'!$A$9:$A$1008,B568)&lt;&gt;1,"Check linked Case ID",IF(OR(C568="",D568="",NOT(ISNUMBER(E568)),NOT(ISNUMBER(F568))),"Complete action details",IF(AND(ISNUMBER(G568),G568&lt;E568),"Check completed date","Ready"))))))</f>
        <v/>
      </c>
    </row>
    <row r="569" spans="1:14" ht="24.95" customHeight="1">
      <c r="A569" s="20"/>
      <c r="B569" s="20"/>
      <c r="C569" s="20"/>
      <c r="D569" s="20"/>
      <c r="E569" s="18"/>
      <c r="F569" s="18"/>
      <c r="G569" s="18"/>
      <c r="H569" s="20"/>
      <c r="I569" s="20"/>
      <c r="J569" s="20"/>
      <c r="K569" s="15" t="str">
        <f t="shared" ca="1" si="16"/>
        <v/>
      </c>
      <c r="L569" s="15" t="str">
        <f t="shared" ca="1" si="17"/>
        <v/>
      </c>
      <c r="M569" s="31" t="str">
        <f>IF(B569="","",IF(COUNTIFS('Incident Log'!$A$9:$A$1008,B569)=1,INDEX('Incident Log'!$C$9:$C$1008,MATCH(B569,'Incident Log'!$A$9:$A$1008,0)),""))</f>
        <v/>
      </c>
      <c r="N569" s="15" t="str">
        <f>IF(COUNTA(A569:J569)=0,"",IF(A569="","Missing action ID",IF(COUNTIFS($A$9:$A$1008,A569)&gt;1,"Duplicate action ID",IF(COUNTIFS('Incident Log'!$A$9:$A$1008,B569)&lt;&gt;1,"Check linked Case ID",IF(OR(C569="",D569="",NOT(ISNUMBER(E569)),NOT(ISNUMBER(F569))),"Complete action details",IF(AND(ISNUMBER(G569),G569&lt;E569),"Check completed date","Ready"))))))</f>
        <v/>
      </c>
    </row>
    <row r="570" spans="1:14" ht="24.95" customHeight="1">
      <c r="A570" s="26"/>
      <c r="B570" s="26"/>
      <c r="C570" s="26"/>
      <c r="D570" s="26"/>
      <c r="E570" s="24"/>
      <c r="F570" s="24"/>
      <c r="G570" s="24"/>
      <c r="H570" s="26"/>
      <c r="I570" s="26"/>
      <c r="J570" s="26"/>
      <c r="K570" s="15" t="str">
        <f t="shared" ca="1" si="16"/>
        <v/>
      </c>
      <c r="L570" s="15" t="str">
        <f t="shared" ca="1" si="17"/>
        <v/>
      </c>
      <c r="M570" s="31" t="str">
        <f>IF(B570="","",IF(COUNTIFS('Incident Log'!$A$9:$A$1008,B570)=1,INDEX('Incident Log'!$C$9:$C$1008,MATCH(B570,'Incident Log'!$A$9:$A$1008,0)),""))</f>
        <v/>
      </c>
      <c r="N570" s="15" t="str">
        <f>IF(COUNTA(A570:J570)=0,"",IF(A570="","Missing action ID",IF(COUNTIFS($A$9:$A$1008,A570)&gt;1,"Duplicate action ID",IF(COUNTIFS('Incident Log'!$A$9:$A$1008,B570)&lt;&gt;1,"Check linked Case ID",IF(OR(C570="",D570="",NOT(ISNUMBER(E570)),NOT(ISNUMBER(F570))),"Complete action details",IF(AND(ISNUMBER(G570),G570&lt;E570),"Check completed date","Ready"))))))</f>
        <v/>
      </c>
    </row>
    <row r="571" spans="1:14" ht="24.95" customHeight="1">
      <c r="A571" s="20"/>
      <c r="B571" s="20"/>
      <c r="C571" s="20"/>
      <c r="D571" s="20"/>
      <c r="E571" s="18"/>
      <c r="F571" s="18"/>
      <c r="G571" s="18"/>
      <c r="H571" s="20"/>
      <c r="I571" s="20"/>
      <c r="J571" s="20"/>
      <c r="K571" s="15" t="str">
        <f t="shared" ca="1" si="16"/>
        <v/>
      </c>
      <c r="L571" s="15" t="str">
        <f t="shared" ca="1" si="17"/>
        <v/>
      </c>
      <c r="M571" s="31" t="str">
        <f>IF(B571="","",IF(COUNTIFS('Incident Log'!$A$9:$A$1008,B571)=1,INDEX('Incident Log'!$C$9:$C$1008,MATCH(B571,'Incident Log'!$A$9:$A$1008,0)),""))</f>
        <v/>
      </c>
      <c r="N571" s="15" t="str">
        <f>IF(COUNTA(A571:J571)=0,"",IF(A571="","Missing action ID",IF(COUNTIFS($A$9:$A$1008,A571)&gt;1,"Duplicate action ID",IF(COUNTIFS('Incident Log'!$A$9:$A$1008,B571)&lt;&gt;1,"Check linked Case ID",IF(OR(C571="",D571="",NOT(ISNUMBER(E571)),NOT(ISNUMBER(F571))),"Complete action details",IF(AND(ISNUMBER(G571),G571&lt;E571),"Check completed date","Ready"))))))</f>
        <v/>
      </c>
    </row>
    <row r="572" spans="1:14" ht="24.95" customHeight="1">
      <c r="A572" s="26"/>
      <c r="B572" s="26"/>
      <c r="C572" s="26"/>
      <c r="D572" s="26"/>
      <c r="E572" s="24"/>
      <c r="F572" s="24"/>
      <c r="G572" s="24"/>
      <c r="H572" s="26"/>
      <c r="I572" s="26"/>
      <c r="J572" s="26"/>
      <c r="K572" s="15" t="str">
        <f t="shared" ca="1" si="16"/>
        <v/>
      </c>
      <c r="L572" s="15" t="str">
        <f t="shared" ca="1" si="17"/>
        <v/>
      </c>
      <c r="M572" s="31" t="str">
        <f>IF(B572="","",IF(COUNTIFS('Incident Log'!$A$9:$A$1008,B572)=1,INDEX('Incident Log'!$C$9:$C$1008,MATCH(B572,'Incident Log'!$A$9:$A$1008,0)),""))</f>
        <v/>
      </c>
      <c r="N572" s="15" t="str">
        <f>IF(COUNTA(A572:J572)=0,"",IF(A572="","Missing action ID",IF(COUNTIFS($A$9:$A$1008,A572)&gt;1,"Duplicate action ID",IF(COUNTIFS('Incident Log'!$A$9:$A$1008,B572)&lt;&gt;1,"Check linked Case ID",IF(OR(C572="",D572="",NOT(ISNUMBER(E572)),NOT(ISNUMBER(F572))),"Complete action details",IF(AND(ISNUMBER(G572),G572&lt;E572),"Check completed date","Ready"))))))</f>
        <v/>
      </c>
    </row>
    <row r="573" spans="1:14" ht="24.95" customHeight="1">
      <c r="A573" s="20"/>
      <c r="B573" s="20"/>
      <c r="C573" s="20"/>
      <c r="D573" s="20"/>
      <c r="E573" s="18"/>
      <c r="F573" s="18"/>
      <c r="G573" s="18"/>
      <c r="H573" s="20"/>
      <c r="I573" s="20"/>
      <c r="J573" s="20"/>
      <c r="K573" s="15" t="str">
        <f t="shared" ca="1" si="16"/>
        <v/>
      </c>
      <c r="L573" s="15" t="str">
        <f t="shared" ca="1" si="17"/>
        <v/>
      </c>
      <c r="M573" s="31" t="str">
        <f>IF(B573="","",IF(COUNTIFS('Incident Log'!$A$9:$A$1008,B573)=1,INDEX('Incident Log'!$C$9:$C$1008,MATCH(B573,'Incident Log'!$A$9:$A$1008,0)),""))</f>
        <v/>
      </c>
      <c r="N573" s="15" t="str">
        <f>IF(COUNTA(A573:J573)=0,"",IF(A573="","Missing action ID",IF(COUNTIFS($A$9:$A$1008,A573)&gt;1,"Duplicate action ID",IF(COUNTIFS('Incident Log'!$A$9:$A$1008,B573)&lt;&gt;1,"Check linked Case ID",IF(OR(C573="",D573="",NOT(ISNUMBER(E573)),NOT(ISNUMBER(F573))),"Complete action details",IF(AND(ISNUMBER(G573),G573&lt;E573),"Check completed date","Ready"))))))</f>
        <v/>
      </c>
    </row>
    <row r="574" spans="1:14" ht="24.95" customHeight="1">
      <c r="A574" s="26"/>
      <c r="B574" s="26"/>
      <c r="C574" s="26"/>
      <c r="D574" s="26"/>
      <c r="E574" s="24"/>
      <c r="F574" s="24"/>
      <c r="G574" s="24"/>
      <c r="H574" s="26"/>
      <c r="I574" s="26"/>
      <c r="J574" s="26"/>
      <c r="K574" s="15" t="str">
        <f t="shared" ca="1" si="16"/>
        <v/>
      </c>
      <c r="L574" s="15" t="str">
        <f t="shared" ca="1" si="17"/>
        <v/>
      </c>
      <c r="M574" s="31" t="str">
        <f>IF(B574="","",IF(COUNTIFS('Incident Log'!$A$9:$A$1008,B574)=1,INDEX('Incident Log'!$C$9:$C$1008,MATCH(B574,'Incident Log'!$A$9:$A$1008,0)),""))</f>
        <v/>
      </c>
      <c r="N574" s="15" t="str">
        <f>IF(COUNTA(A574:J574)=0,"",IF(A574="","Missing action ID",IF(COUNTIFS($A$9:$A$1008,A574)&gt;1,"Duplicate action ID",IF(COUNTIFS('Incident Log'!$A$9:$A$1008,B574)&lt;&gt;1,"Check linked Case ID",IF(OR(C574="",D574="",NOT(ISNUMBER(E574)),NOT(ISNUMBER(F574))),"Complete action details",IF(AND(ISNUMBER(G574),G574&lt;E574),"Check completed date","Ready"))))))</f>
        <v/>
      </c>
    </row>
    <row r="575" spans="1:14" ht="24.95" customHeight="1">
      <c r="A575" s="20"/>
      <c r="B575" s="20"/>
      <c r="C575" s="20"/>
      <c r="D575" s="20"/>
      <c r="E575" s="18"/>
      <c r="F575" s="18"/>
      <c r="G575" s="18"/>
      <c r="H575" s="20"/>
      <c r="I575" s="20"/>
      <c r="J575" s="20"/>
      <c r="K575" s="15" t="str">
        <f t="shared" ca="1" si="16"/>
        <v/>
      </c>
      <c r="L575" s="15" t="str">
        <f t="shared" ca="1" si="17"/>
        <v/>
      </c>
      <c r="M575" s="31" t="str">
        <f>IF(B575="","",IF(COUNTIFS('Incident Log'!$A$9:$A$1008,B575)=1,INDEX('Incident Log'!$C$9:$C$1008,MATCH(B575,'Incident Log'!$A$9:$A$1008,0)),""))</f>
        <v/>
      </c>
      <c r="N575" s="15" t="str">
        <f>IF(COUNTA(A575:J575)=0,"",IF(A575="","Missing action ID",IF(COUNTIFS($A$9:$A$1008,A575)&gt;1,"Duplicate action ID",IF(COUNTIFS('Incident Log'!$A$9:$A$1008,B575)&lt;&gt;1,"Check linked Case ID",IF(OR(C575="",D575="",NOT(ISNUMBER(E575)),NOT(ISNUMBER(F575))),"Complete action details",IF(AND(ISNUMBER(G575),G575&lt;E575),"Check completed date","Ready"))))))</f>
        <v/>
      </c>
    </row>
    <row r="576" spans="1:14" ht="24.95" customHeight="1">
      <c r="A576" s="26"/>
      <c r="B576" s="26"/>
      <c r="C576" s="26"/>
      <c r="D576" s="26"/>
      <c r="E576" s="24"/>
      <c r="F576" s="24"/>
      <c r="G576" s="24"/>
      <c r="H576" s="26"/>
      <c r="I576" s="26"/>
      <c r="J576" s="26"/>
      <c r="K576" s="15" t="str">
        <f t="shared" ca="1" si="16"/>
        <v/>
      </c>
      <c r="L576" s="15" t="str">
        <f t="shared" ca="1" si="17"/>
        <v/>
      </c>
      <c r="M576" s="31" t="str">
        <f>IF(B576="","",IF(COUNTIFS('Incident Log'!$A$9:$A$1008,B576)=1,INDEX('Incident Log'!$C$9:$C$1008,MATCH(B576,'Incident Log'!$A$9:$A$1008,0)),""))</f>
        <v/>
      </c>
      <c r="N576" s="15" t="str">
        <f>IF(COUNTA(A576:J576)=0,"",IF(A576="","Missing action ID",IF(COUNTIFS($A$9:$A$1008,A576)&gt;1,"Duplicate action ID",IF(COUNTIFS('Incident Log'!$A$9:$A$1008,B576)&lt;&gt;1,"Check linked Case ID",IF(OR(C576="",D576="",NOT(ISNUMBER(E576)),NOT(ISNUMBER(F576))),"Complete action details",IF(AND(ISNUMBER(G576),G576&lt;E576),"Check completed date","Ready"))))))</f>
        <v/>
      </c>
    </row>
    <row r="577" spans="1:14" ht="24.95" customHeight="1">
      <c r="A577" s="20"/>
      <c r="B577" s="20"/>
      <c r="C577" s="20"/>
      <c r="D577" s="20"/>
      <c r="E577" s="18"/>
      <c r="F577" s="18"/>
      <c r="G577" s="18"/>
      <c r="H577" s="20"/>
      <c r="I577" s="20"/>
      <c r="J577" s="20"/>
      <c r="K577" s="15" t="str">
        <f t="shared" ca="1" si="16"/>
        <v/>
      </c>
      <c r="L577" s="15" t="str">
        <f t="shared" ca="1" si="17"/>
        <v/>
      </c>
      <c r="M577" s="31" t="str">
        <f>IF(B577="","",IF(COUNTIFS('Incident Log'!$A$9:$A$1008,B577)=1,INDEX('Incident Log'!$C$9:$C$1008,MATCH(B577,'Incident Log'!$A$9:$A$1008,0)),""))</f>
        <v/>
      </c>
      <c r="N577" s="15" t="str">
        <f>IF(COUNTA(A577:J577)=0,"",IF(A577="","Missing action ID",IF(COUNTIFS($A$9:$A$1008,A577)&gt;1,"Duplicate action ID",IF(COUNTIFS('Incident Log'!$A$9:$A$1008,B577)&lt;&gt;1,"Check linked Case ID",IF(OR(C577="",D577="",NOT(ISNUMBER(E577)),NOT(ISNUMBER(F577))),"Complete action details",IF(AND(ISNUMBER(G577),G577&lt;E577),"Check completed date","Ready"))))))</f>
        <v/>
      </c>
    </row>
    <row r="578" spans="1:14" ht="24.95" customHeight="1">
      <c r="A578" s="26"/>
      <c r="B578" s="26"/>
      <c r="C578" s="26"/>
      <c r="D578" s="26"/>
      <c r="E578" s="24"/>
      <c r="F578" s="24"/>
      <c r="G578" s="24"/>
      <c r="H578" s="26"/>
      <c r="I578" s="26"/>
      <c r="J578" s="26"/>
      <c r="K578" s="15" t="str">
        <f t="shared" ca="1" si="16"/>
        <v/>
      </c>
      <c r="L578" s="15" t="str">
        <f t="shared" ca="1" si="17"/>
        <v/>
      </c>
      <c r="M578" s="31" t="str">
        <f>IF(B578="","",IF(COUNTIFS('Incident Log'!$A$9:$A$1008,B578)=1,INDEX('Incident Log'!$C$9:$C$1008,MATCH(B578,'Incident Log'!$A$9:$A$1008,0)),""))</f>
        <v/>
      </c>
      <c r="N578" s="15" t="str">
        <f>IF(COUNTA(A578:J578)=0,"",IF(A578="","Missing action ID",IF(COUNTIFS($A$9:$A$1008,A578)&gt;1,"Duplicate action ID",IF(COUNTIFS('Incident Log'!$A$9:$A$1008,B578)&lt;&gt;1,"Check linked Case ID",IF(OR(C578="",D578="",NOT(ISNUMBER(E578)),NOT(ISNUMBER(F578))),"Complete action details",IF(AND(ISNUMBER(G578),G578&lt;E578),"Check completed date","Ready"))))))</f>
        <v/>
      </c>
    </row>
    <row r="579" spans="1:14" ht="24.95" customHeight="1">
      <c r="A579" s="20"/>
      <c r="B579" s="20"/>
      <c r="C579" s="20"/>
      <c r="D579" s="20"/>
      <c r="E579" s="18"/>
      <c r="F579" s="18"/>
      <c r="G579" s="18"/>
      <c r="H579" s="20"/>
      <c r="I579" s="20"/>
      <c r="J579" s="20"/>
      <c r="K579" s="15" t="str">
        <f t="shared" ca="1" si="16"/>
        <v/>
      </c>
      <c r="L579" s="15" t="str">
        <f t="shared" ca="1" si="17"/>
        <v/>
      </c>
      <c r="M579" s="31" t="str">
        <f>IF(B579="","",IF(COUNTIFS('Incident Log'!$A$9:$A$1008,B579)=1,INDEX('Incident Log'!$C$9:$C$1008,MATCH(B579,'Incident Log'!$A$9:$A$1008,0)),""))</f>
        <v/>
      </c>
      <c r="N579" s="15" t="str">
        <f>IF(COUNTA(A579:J579)=0,"",IF(A579="","Missing action ID",IF(COUNTIFS($A$9:$A$1008,A579)&gt;1,"Duplicate action ID",IF(COUNTIFS('Incident Log'!$A$9:$A$1008,B579)&lt;&gt;1,"Check linked Case ID",IF(OR(C579="",D579="",NOT(ISNUMBER(E579)),NOT(ISNUMBER(F579))),"Complete action details",IF(AND(ISNUMBER(G579),G579&lt;E579),"Check completed date","Ready"))))))</f>
        <v/>
      </c>
    </row>
    <row r="580" spans="1:14" ht="24.95" customHeight="1">
      <c r="A580" s="26"/>
      <c r="B580" s="26"/>
      <c r="C580" s="26"/>
      <c r="D580" s="26"/>
      <c r="E580" s="24"/>
      <c r="F580" s="24"/>
      <c r="G580" s="24"/>
      <c r="H580" s="26"/>
      <c r="I580" s="26"/>
      <c r="J580" s="26"/>
      <c r="K580" s="15" t="str">
        <f t="shared" ca="1" si="16"/>
        <v/>
      </c>
      <c r="L580" s="15" t="str">
        <f t="shared" ca="1" si="17"/>
        <v/>
      </c>
      <c r="M580" s="31" t="str">
        <f>IF(B580="","",IF(COUNTIFS('Incident Log'!$A$9:$A$1008,B580)=1,INDEX('Incident Log'!$C$9:$C$1008,MATCH(B580,'Incident Log'!$A$9:$A$1008,0)),""))</f>
        <v/>
      </c>
      <c r="N580" s="15" t="str">
        <f>IF(COUNTA(A580:J580)=0,"",IF(A580="","Missing action ID",IF(COUNTIFS($A$9:$A$1008,A580)&gt;1,"Duplicate action ID",IF(COUNTIFS('Incident Log'!$A$9:$A$1008,B580)&lt;&gt;1,"Check linked Case ID",IF(OR(C580="",D580="",NOT(ISNUMBER(E580)),NOT(ISNUMBER(F580))),"Complete action details",IF(AND(ISNUMBER(G580),G580&lt;E580),"Check completed date","Ready"))))))</f>
        <v/>
      </c>
    </row>
    <row r="581" spans="1:14" ht="24.95" customHeight="1">
      <c r="A581" s="20"/>
      <c r="B581" s="20"/>
      <c r="C581" s="20"/>
      <c r="D581" s="20"/>
      <c r="E581" s="18"/>
      <c r="F581" s="18"/>
      <c r="G581" s="18"/>
      <c r="H581" s="20"/>
      <c r="I581" s="20"/>
      <c r="J581" s="20"/>
      <c r="K581" s="15" t="str">
        <f t="shared" ca="1" si="16"/>
        <v/>
      </c>
      <c r="L581" s="15" t="str">
        <f t="shared" ca="1" si="17"/>
        <v/>
      </c>
      <c r="M581" s="31" t="str">
        <f>IF(B581="","",IF(COUNTIFS('Incident Log'!$A$9:$A$1008,B581)=1,INDEX('Incident Log'!$C$9:$C$1008,MATCH(B581,'Incident Log'!$A$9:$A$1008,0)),""))</f>
        <v/>
      </c>
      <c r="N581" s="15" t="str">
        <f>IF(COUNTA(A581:J581)=0,"",IF(A581="","Missing action ID",IF(COUNTIFS($A$9:$A$1008,A581)&gt;1,"Duplicate action ID",IF(COUNTIFS('Incident Log'!$A$9:$A$1008,B581)&lt;&gt;1,"Check linked Case ID",IF(OR(C581="",D581="",NOT(ISNUMBER(E581)),NOT(ISNUMBER(F581))),"Complete action details",IF(AND(ISNUMBER(G581),G581&lt;E581),"Check completed date","Ready"))))))</f>
        <v/>
      </c>
    </row>
    <row r="582" spans="1:14" ht="24.95" customHeight="1">
      <c r="A582" s="26"/>
      <c r="B582" s="26"/>
      <c r="C582" s="26"/>
      <c r="D582" s="26"/>
      <c r="E582" s="24"/>
      <c r="F582" s="24"/>
      <c r="G582" s="24"/>
      <c r="H582" s="26"/>
      <c r="I582" s="26"/>
      <c r="J582" s="26"/>
      <c r="K582" s="15" t="str">
        <f t="shared" ca="1" si="16"/>
        <v/>
      </c>
      <c r="L582" s="15" t="str">
        <f t="shared" ca="1" si="17"/>
        <v/>
      </c>
      <c r="M582" s="31" t="str">
        <f>IF(B582="","",IF(COUNTIFS('Incident Log'!$A$9:$A$1008,B582)=1,INDEX('Incident Log'!$C$9:$C$1008,MATCH(B582,'Incident Log'!$A$9:$A$1008,0)),""))</f>
        <v/>
      </c>
      <c r="N582" s="15" t="str">
        <f>IF(COUNTA(A582:J582)=0,"",IF(A582="","Missing action ID",IF(COUNTIFS($A$9:$A$1008,A582)&gt;1,"Duplicate action ID",IF(COUNTIFS('Incident Log'!$A$9:$A$1008,B582)&lt;&gt;1,"Check linked Case ID",IF(OR(C582="",D582="",NOT(ISNUMBER(E582)),NOT(ISNUMBER(F582))),"Complete action details",IF(AND(ISNUMBER(G582),G582&lt;E582),"Check completed date","Ready"))))))</f>
        <v/>
      </c>
    </row>
    <row r="583" spans="1:14" ht="24.95" customHeight="1">
      <c r="A583" s="20"/>
      <c r="B583" s="20"/>
      <c r="C583" s="20"/>
      <c r="D583" s="20"/>
      <c r="E583" s="18"/>
      <c r="F583" s="18"/>
      <c r="G583" s="18"/>
      <c r="H583" s="20"/>
      <c r="I583" s="20"/>
      <c r="J583" s="20"/>
      <c r="K583" s="15" t="str">
        <f t="shared" ca="1" si="16"/>
        <v/>
      </c>
      <c r="L583" s="15" t="str">
        <f t="shared" ca="1" si="17"/>
        <v/>
      </c>
      <c r="M583" s="31" t="str">
        <f>IF(B583="","",IF(COUNTIFS('Incident Log'!$A$9:$A$1008,B583)=1,INDEX('Incident Log'!$C$9:$C$1008,MATCH(B583,'Incident Log'!$A$9:$A$1008,0)),""))</f>
        <v/>
      </c>
      <c r="N583" s="15" t="str">
        <f>IF(COUNTA(A583:J583)=0,"",IF(A583="","Missing action ID",IF(COUNTIFS($A$9:$A$1008,A583)&gt;1,"Duplicate action ID",IF(COUNTIFS('Incident Log'!$A$9:$A$1008,B583)&lt;&gt;1,"Check linked Case ID",IF(OR(C583="",D583="",NOT(ISNUMBER(E583)),NOT(ISNUMBER(F583))),"Complete action details",IF(AND(ISNUMBER(G583),G583&lt;E583),"Check completed date","Ready"))))))</f>
        <v/>
      </c>
    </row>
    <row r="584" spans="1:14" ht="24.95" customHeight="1">
      <c r="A584" s="26"/>
      <c r="B584" s="26"/>
      <c r="C584" s="26"/>
      <c r="D584" s="26"/>
      <c r="E584" s="24"/>
      <c r="F584" s="24"/>
      <c r="G584" s="24"/>
      <c r="H584" s="26"/>
      <c r="I584" s="26"/>
      <c r="J584" s="26"/>
      <c r="K584" s="15" t="str">
        <f t="shared" ca="1" si="16"/>
        <v/>
      </c>
      <c r="L584" s="15" t="str">
        <f t="shared" ca="1" si="17"/>
        <v/>
      </c>
      <c r="M584" s="31" t="str">
        <f>IF(B584="","",IF(COUNTIFS('Incident Log'!$A$9:$A$1008,B584)=1,INDEX('Incident Log'!$C$9:$C$1008,MATCH(B584,'Incident Log'!$A$9:$A$1008,0)),""))</f>
        <v/>
      </c>
      <c r="N584" s="15" t="str">
        <f>IF(COUNTA(A584:J584)=0,"",IF(A584="","Missing action ID",IF(COUNTIFS($A$9:$A$1008,A584)&gt;1,"Duplicate action ID",IF(COUNTIFS('Incident Log'!$A$9:$A$1008,B584)&lt;&gt;1,"Check linked Case ID",IF(OR(C584="",D584="",NOT(ISNUMBER(E584)),NOT(ISNUMBER(F584))),"Complete action details",IF(AND(ISNUMBER(G584),G584&lt;E584),"Check completed date","Ready"))))))</f>
        <v/>
      </c>
    </row>
    <row r="585" spans="1:14" ht="24.95" customHeight="1">
      <c r="A585" s="20"/>
      <c r="B585" s="20"/>
      <c r="C585" s="20"/>
      <c r="D585" s="20"/>
      <c r="E585" s="18"/>
      <c r="F585" s="18"/>
      <c r="G585" s="18"/>
      <c r="H585" s="20"/>
      <c r="I585" s="20"/>
      <c r="J585" s="20"/>
      <c r="K585" s="15" t="str">
        <f t="shared" ref="K585:K648" ca="1" si="18">IF(COUNTA(A585:J585)=0,"",IF(AND(ISNUMBER(G585),H585="Yes"),"Closed",IF(ISNUMBER(G585),"Verify effectiveness",IF(NOT(ISNUMBER(F585)),"Set due date",IF(F585&lt;TODAY(),"Overdue",IF(F585&lt;=TODAY()+7,"Due soon","Open"))))))</f>
        <v/>
      </c>
      <c r="L585" s="15" t="str">
        <f t="shared" ref="L585:L648" ca="1" si="19">IF(OR(K585="",K585="Closed",NOT(ISNUMBER(F585))),"",MAX(0,TODAY()-F585))</f>
        <v/>
      </c>
      <c r="M585" s="31" t="str">
        <f>IF(B585="","",IF(COUNTIFS('Incident Log'!$A$9:$A$1008,B585)=1,INDEX('Incident Log'!$C$9:$C$1008,MATCH(B585,'Incident Log'!$A$9:$A$1008,0)),""))</f>
        <v/>
      </c>
      <c r="N585" s="15" t="str">
        <f>IF(COUNTA(A585:J585)=0,"",IF(A585="","Missing action ID",IF(COUNTIFS($A$9:$A$1008,A585)&gt;1,"Duplicate action ID",IF(COUNTIFS('Incident Log'!$A$9:$A$1008,B585)&lt;&gt;1,"Check linked Case ID",IF(OR(C585="",D585="",NOT(ISNUMBER(E585)),NOT(ISNUMBER(F585))),"Complete action details",IF(AND(ISNUMBER(G585),G585&lt;E585),"Check completed date","Ready"))))))</f>
        <v/>
      </c>
    </row>
    <row r="586" spans="1:14" ht="24.95" customHeight="1">
      <c r="A586" s="26"/>
      <c r="B586" s="26"/>
      <c r="C586" s="26"/>
      <c r="D586" s="26"/>
      <c r="E586" s="24"/>
      <c r="F586" s="24"/>
      <c r="G586" s="24"/>
      <c r="H586" s="26"/>
      <c r="I586" s="26"/>
      <c r="J586" s="26"/>
      <c r="K586" s="15" t="str">
        <f t="shared" ca="1" si="18"/>
        <v/>
      </c>
      <c r="L586" s="15" t="str">
        <f t="shared" ca="1" si="19"/>
        <v/>
      </c>
      <c r="M586" s="31" t="str">
        <f>IF(B586="","",IF(COUNTIFS('Incident Log'!$A$9:$A$1008,B586)=1,INDEX('Incident Log'!$C$9:$C$1008,MATCH(B586,'Incident Log'!$A$9:$A$1008,0)),""))</f>
        <v/>
      </c>
      <c r="N586" s="15" t="str">
        <f>IF(COUNTA(A586:J586)=0,"",IF(A586="","Missing action ID",IF(COUNTIFS($A$9:$A$1008,A586)&gt;1,"Duplicate action ID",IF(COUNTIFS('Incident Log'!$A$9:$A$1008,B586)&lt;&gt;1,"Check linked Case ID",IF(OR(C586="",D586="",NOT(ISNUMBER(E586)),NOT(ISNUMBER(F586))),"Complete action details",IF(AND(ISNUMBER(G586),G586&lt;E586),"Check completed date","Ready"))))))</f>
        <v/>
      </c>
    </row>
    <row r="587" spans="1:14" ht="24.95" customHeight="1">
      <c r="A587" s="20"/>
      <c r="B587" s="20"/>
      <c r="C587" s="20"/>
      <c r="D587" s="20"/>
      <c r="E587" s="18"/>
      <c r="F587" s="18"/>
      <c r="G587" s="18"/>
      <c r="H587" s="20"/>
      <c r="I587" s="20"/>
      <c r="J587" s="20"/>
      <c r="K587" s="15" t="str">
        <f t="shared" ca="1" si="18"/>
        <v/>
      </c>
      <c r="L587" s="15" t="str">
        <f t="shared" ca="1" si="19"/>
        <v/>
      </c>
      <c r="M587" s="31" t="str">
        <f>IF(B587="","",IF(COUNTIFS('Incident Log'!$A$9:$A$1008,B587)=1,INDEX('Incident Log'!$C$9:$C$1008,MATCH(B587,'Incident Log'!$A$9:$A$1008,0)),""))</f>
        <v/>
      </c>
      <c r="N587" s="15" t="str">
        <f>IF(COUNTA(A587:J587)=0,"",IF(A587="","Missing action ID",IF(COUNTIFS($A$9:$A$1008,A587)&gt;1,"Duplicate action ID",IF(COUNTIFS('Incident Log'!$A$9:$A$1008,B587)&lt;&gt;1,"Check linked Case ID",IF(OR(C587="",D587="",NOT(ISNUMBER(E587)),NOT(ISNUMBER(F587))),"Complete action details",IF(AND(ISNUMBER(G587),G587&lt;E587),"Check completed date","Ready"))))))</f>
        <v/>
      </c>
    </row>
    <row r="588" spans="1:14" ht="24.95" customHeight="1">
      <c r="A588" s="26"/>
      <c r="B588" s="26"/>
      <c r="C588" s="26"/>
      <c r="D588" s="26"/>
      <c r="E588" s="24"/>
      <c r="F588" s="24"/>
      <c r="G588" s="24"/>
      <c r="H588" s="26"/>
      <c r="I588" s="26"/>
      <c r="J588" s="26"/>
      <c r="K588" s="15" t="str">
        <f t="shared" ca="1" si="18"/>
        <v/>
      </c>
      <c r="L588" s="15" t="str">
        <f t="shared" ca="1" si="19"/>
        <v/>
      </c>
      <c r="M588" s="31" t="str">
        <f>IF(B588="","",IF(COUNTIFS('Incident Log'!$A$9:$A$1008,B588)=1,INDEX('Incident Log'!$C$9:$C$1008,MATCH(B588,'Incident Log'!$A$9:$A$1008,0)),""))</f>
        <v/>
      </c>
      <c r="N588" s="15" t="str">
        <f>IF(COUNTA(A588:J588)=0,"",IF(A588="","Missing action ID",IF(COUNTIFS($A$9:$A$1008,A588)&gt;1,"Duplicate action ID",IF(COUNTIFS('Incident Log'!$A$9:$A$1008,B588)&lt;&gt;1,"Check linked Case ID",IF(OR(C588="",D588="",NOT(ISNUMBER(E588)),NOT(ISNUMBER(F588))),"Complete action details",IF(AND(ISNUMBER(G588),G588&lt;E588),"Check completed date","Ready"))))))</f>
        <v/>
      </c>
    </row>
    <row r="589" spans="1:14" ht="24.95" customHeight="1">
      <c r="A589" s="20"/>
      <c r="B589" s="20"/>
      <c r="C589" s="20"/>
      <c r="D589" s="20"/>
      <c r="E589" s="18"/>
      <c r="F589" s="18"/>
      <c r="G589" s="18"/>
      <c r="H589" s="20"/>
      <c r="I589" s="20"/>
      <c r="J589" s="20"/>
      <c r="K589" s="15" t="str">
        <f t="shared" ca="1" si="18"/>
        <v/>
      </c>
      <c r="L589" s="15" t="str">
        <f t="shared" ca="1" si="19"/>
        <v/>
      </c>
      <c r="M589" s="31" t="str">
        <f>IF(B589="","",IF(COUNTIFS('Incident Log'!$A$9:$A$1008,B589)=1,INDEX('Incident Log'!$C$9:$C$1008,MATCH(B589,'Incident Log'!$A$9:$A$1008,0)),""))</f>
        <v/>
      </c>
      <c r="N589" s="15" t="str">
        <f>IF(COUNTA(A589:J589)=0,"",IF(A589="","Missing action ID",IF(COUNTIFS($A$9:$A$1008,A589)&gt;1,"Duplicate action ID",IF(COUNTIFS('Incident Log'!$A$9:$A$1008,B589)&lt;&gt;1,"Check linked Case ID",IF(OR(C589="",D589="",NOT(ISNUMBER(E589)),NOT(ISNUMBER(F589))),"Complete action details",IF(AND(ISNUMBER(G589),G589&lt;E589),"Check completed date","Ready"))))))</f>
        <v/>
      </c>
    </row>
    <row r="590" spans="1:14" ht="24.95" customHeight="1">
      <c r="A590" s="26"/>
      <c r="B590" s="26"/>
      <c r="C590" s="26"/>
      <c r="D590" s="26"/>
      <c r="E590" s="24"/>
      <c r="F590" s="24"/>
      <c r="G590" s="24"/>
      <c r="H590" s="26"/>
      <c r="I590" s="26"/>
      <c r="J590" s="26"/>
      <c r="K590" s="15" t="str">
        <f t="shared" ca="1" si="18"/>
        <v/>
      </c>
      <c r="L590" s="15" t="str">
        <f t="shared" ca="1" si="19"/>
        <v/>
      </c>
      <c r="M590" s="31" t="str">
        <f>IF(B590="","",IF(COUNTIFS('Incident Log'!$A$9:$A$1008,B590)=1,INDEX('Incident Log'!$C$9:$C$1008,MATCH(B590,'Incident Log'!$A$9:$A$1008,0)),""))</f>
        <v/>
      </c>
      <c r="N590" s="15" t="str">
        <f>IF(COUNTA(A590:J590)=0,"",IF(A590="","Missing action ID",IF(COUNTIFS($A$9:$A$1008,A590)&gt;1,"Duplicate action ID",IF(COUNTIFS('Incident Log'!$A$9:$A$1008,B590)&lt;&gt;1,"Check linked Case ID",IF(OR(C590="",D590="",NOT(ISNUMBER(E590)),NOT(ISNUMBER(F590))),"Complete action details",IF(AND(ISNUMBER(G590),G590&lt;E590),"Check completed date","Ready"))))))</f>
        <v/>
      </c>
    </row>
    <row r="591" spans="1:14" ht="24.95" customHeight="1">
      <c r="A591" s="20"/>
      <c r="B591" s="20"/>
      <c r="C591" s="20"/>
      <c r="D591" s="20"/>
      <c r="E591" s="18"/>
      <c r="F591" s="18"/>
      <c r="G591" s="18"/>
      <c r="H591" s="20"/>
      <c r="I591" s="20"/>
      <c r="J591" s="20"/>
      <c r="K591" s="15" t="str">
        <f t="shared" ca="1" si="18"/>
        <v/>
      </c>
      <c r="L591" s="15" t="str">
        <f t="shared" ca="1" si="19"/>
        <v/>
      </c>
      <c r="M591" s="31" t="str">
        <f>IF(B591="","",IF(COUNTIFS('Incident Log'!$A$9:$A$1008,B591)=1,INDEX('Incident Log'!$C$9:$C$1008,MATCH(B591,'Incident Log'!$A$9:$A$1008,0)),""))</f>
        <v/>
      </c>
      <c r="N591" s="15" t="str">
        <f>IF(COUNTA(A591:J591)=0,"",IF(A591="","Missing action ID",IF(COUNTIFS($A$9:$A$1008,A591)&gt;1,"Duplicate action ID",IF(COUNTIFS('Incident Log'!$A$9:$A$1008,B591)&lt;&gt;1,"Check linked Case ID",IF(OR(C591="",D591="",NOT(ISNUMBER(E591)),NOT(ISNUMBER(F591))),"Complete action details",IF(AND(ISNUMBER(G591),G591&lt;E591),"Check completed date","Ready"))))))</f>
        <v/>
      </c>
    </row>
    <row r="592" spans="1:14" ht="24.95" customHeight="1">
      <c r="A592" s="26"/>
      <c r="B592" s="26"/>
      <c r="C592" s="26"/>
      <c r="D592" s="26"/>
      <c r="E592" s="24"/>
      <c r="F592" s="24"/>
      <c r="G592" s="24"/>
      <c r="H592" s="26"/>
      <c r="I592" s="26"/>
      <c r="J592" s="26"/>
      <c r="K592" s="15" t="str">
        <f t="shared" ca="1" si="18"/>
        <v/>
      </c>
      <c r="L592" s="15" t="str">
        <f t="shared" ca="1" si="19"/>
        <v/>
      </c>
      <c r="M592" s="31" t="str">
        <f>IF(B592="","",IF(COUNTIFS('Incident Log'!$A$9:$A$1008,B592)=1,INDEX('Incident Log'!$C$9:$C$1008,MATCH(B592,'Incident Log'!$A$9:$A$1008,0)),""))</f>
        <v/>
      </c>
      <c r="N592" s="15" t="str">
        <f>IF(COUNTA(A592:J592)=0,"",IF(A592="","Missing action ID",IF(COUNTIFS($A$9:$A$1008,A592)&gt;1,"Duplicate action ID",IF(COUNTIFS('Incident Log'!$A$9:$A$1008,B592)&lt;&gt;1,"Check linked Case ID",IF(OR(C592="",D592="",NOT(ISNUMBER(E592)),NOT(ISNUMBER(F592))),"Complete action details",IF(AND(ISNUMBER(G592),G592&lt;E592),"Check completed date","Ready"))))))</f>
        <v/>
      </c>
    </row>
    <row r="593" spans="1:14" ht="24.95" customHeight="1">
      <c r="A593" s="20"/>
      <c r="B593" s="20"/>
      <c r="C593" s="20"/>
      <c r="D593" s="20"/>
      <c r="E593" s="18"/>
      <c r="F593" s="18"/>
      <c r="G593" s="18"/>
      <c r="H593" s="20"/>
      <c r="I593" s="20"/>
      <c r="J593" s="20"/>
      <c r="K593" s="15" t="str">
        <f t="shared" ca="1" si="18"/>
        <v/>
      </c>
      <c r="L593" s="15" t="str">
        <f t="shared" ca="1" si="19"/>
        <v/>
      </c>
      <c r="M593" s="31" t="str">
        <f>IF(B593="","",IF(COUNTIFS('Incident Log'!$A$9:$A$1008,B593)=1,INDEX('Incident Log'!$C$9:$C$1008,MATCH(B593,'Incident Log'!$A$9:$A$1008,0)),""))</f>
        <v/>
      </c>
      <c r="N593" s="15" t="str">
        <f>IF(COUNTA(A593:J593)=0,"",IF(A593="","Missing action ID",IF(COUNTIFS($A$9:$A$1008,A593)&gt;1,"Duplicate action ID",IF(COUNTIFS('Incident Log'!$A$9:$A$1008,B593)&lt;&gt;1,"Check linked Case ID",IF(OR(C593="",D593="",NOT(ISNUMBER(E593)),NOT(ISNUMBER(F593))),"Complete action details",IF(AND(ISNUMBER(G593),G593&lt;E593),"Check completed date","Ready"))))))</f>
        <v/>
      </c>
    </row>
    <row r="594" spans="1:14" ht="24.95" customHeight="1">
      <c r="A594" s="26"/>
      <c r="B594" s="26"/>
      <c r="C594" s="26"/>
      <c r="D594" s="26"/>
      <c r="E594" s="24"/>
      <c r="F594" s="24"/>
      <c r="G594" s="24"/>
      <c r="H594" s="26"/>
      <c r="I594" s="26"/>
      <c r="J594" s="26"/>
      <c r="K594" s="15" t="str">
        <f t="shared" ca="1" si="18"/>
        <v/>
      </c>
      <c r="L594" s="15" t="str">
        <f t="shared" ca="1" si="19"/>
        <v/>
      </c>
      <c r="M594" s="31" t="str">
        <f>IF(B594="","",IF(COUNTIFS('Incident Log'!$A$9:$A$1008,B594)=1,INDEX('Incident Log'!$C$9:$C$1008,MATCH(B594,'Incident Log'!$A$9:$A$1008,0)),""))</f>
        <v/>
      </c>
      <c r="N594" s="15" t="str">
        <f>IF(COUNTA(A594:J594)=0,"",IF(A594="","Missing action ID",IF(COUNTIFS($A$9:$A$1008,A594)&gt;1,"Duplicate action ID",IF(COUNTIFS('Incident Log'!$A$9:$A$1008,B594)&lt;&gt;1,"Check linked Case ID",IF(OR(C594="",D594="",NOT(ISNUMBER(E594)),NOT(ISNUMBER(F594))),"Complete action details",IF(AND(ISNUMBER(G594),G594&lt;E594),"Check completed date","Ready"))))))</f>
        <v/>
      </c>
    </row>
    <row r="595" spans="1:14" ht="24.95" customHeight="1">
      <c r="A595" s="20"/>
      <c r="B595" s="20"/>
      <c r="C595" s="20"/>
      <c r="D595" s="20"/>
      <c r="E595" s="18"/>
      <c r="F595" s="18"/>
      <c r="G595" s="18"/>
      <c r="H595" s="20"/>
      <c r="I595" s="20"/>
      <c r="J595" s="20"/>
      <c r="K595" s="15" t="str">
        <f t="shared" ca="1" si="18"/>
        <v/>
      </c>
      <c r="L595" s="15" t="str">
        <f t="shared" ca="1" si="19"/>
        <v/>
      </c>
      <c r="M595" s="31" t="str">
        <f>IF(B595="","",IF(COUNTIFS('Incident Log'!$A$9:$A$1008,B595)=1,INDEX('Incident Log'!$C$9:$C$1008,MATCH(B595,'Incident Log'!$A$9:$A$1008,0)),""))</f>
        <v/>
      </c>
      <c r="N595" s="15" t="str">
        <f>IF(COUNTA(A595:J595)=0,"",IF(A595="","Missing action ID",IF(COUNTIFS($A$9:$A$1008,A595)&gt;1,"Duplicate action ID",IF(COUNTIFS('Incident Log'!$A$9:$A$1008,B595)&lt;&gt;1,"Check linked Case ID",IF(OR(C595="",D595="",NOT(ISNUMBER(E595)),NOT(ISNUMBER(F595))),"Complete action details",IF(AND(ISNUMBER(G595),G595&lt;E595),"Check completed date","Ready"))))))</f>
        <v/>
      </c>
    </row>
    <row r="596" spans="1:14" ht="24.95" customHeight="1">
      <c r="A596" s="26"/>
      <c r="B596" s="26"/>
      <c r="C596" s="26"/>
      <c r="D596" s="26"/>
      <c r="E596" s="24"/>
      <c r="F596" s="24"/>
      <c r="G596" s="24"/>
      <c r="H596" s="26"/>
      <c r="I596" s="26"/>
      <c r="J596" s="26"/>
      <c r="K596" s="15" t="str">
        <f t="shared" ca="1" si="18"/>
        <v/>
      </c>
      <c r="L596" s="15" t="str">
        <f t="shared" ca="1" si="19"/>
        <v/>
      </c>
      <c r="M596" s="31" t="str">
        <f>IF(B596="","",IF(COUNTIFS('Incident Log'!$A$9:$A$1008,B596)=1,INDEX('Incident Log'!$C$9:$C$1008,MATCH(B596,'Incident Log'!$A$9:$A$1008,0)),""))</f>
        <v/>
      </c>
      <c r="N596" s="15" t="str">
        <f>IF(COUNTA(A596:J596)=0,"",IF(A596="","Missing action ID",IF(COUNTIFS($A$9:$A$1008,A596)&gt;1,"Duplicate action ID",IF(COUNTIFS('Incident Log'!$A$9:$A$1008,B596)&lt;&gt;1,"Check linked Case ID",IF(OR(C596="",D596="",NOT(ISNUMBER(E596)),NOT(ISNUMBER(F596))),"Complete action details",IF(AND(ISNUMBER(G596),G596&lt;E596),"Check completed date","Ready"))))))</f>
        <v/>
      </c>
    </row>
    <row r="597" spans="1:14" ht="24.95" customHeight="1">
      <c r="A597" s="20"/>
      <c r="B597" s="20"/>
      <c r="C597" s="20"/>
      <c r="D597" s="20"/>
      <c r="E597" s="18"/>
      <c r="F597" s="18"/>
      <c r="G597" s="18"/>
      <c r="H597" s="20"/>
      <c r="I597" s="20"/>
      <c r="J597" s="20"/>
      <c r="K597" s="15" t="str">
        <f t="shared" ca="1" si="18"/>
        <v/>
      </c>
      <c r="L597" s="15" t="str">
        <f t="shared" ca="1" si="19"/>
        <v/>
      </c>
      <c r="M597" s="31" t="str">
        <f>IF(B597="","",IF(COUNTIFS('Incident Log'!$A$9:$A$1008,B597)=1,INDEX('Incident Log'!$C$9:$C$1008,MATCH(B597,'Incident Log'!$A$9:$A$1008,0)),""))</f>
        <v/>
      </c>
      <c r="N597" s="15" t="str">
        <f>IF(COUNTA(A597:J597)=0,"",IF(A597="","Missing action ID",IF(COUNTIFS($A$9:$A$1008,A597)&gt;1,"Duplicate action ID",IF(COUNTIFS('Incident Log'!$A$9:$A$1008,B597)&lt;&gt;1,"Check linked Case ID",IF(OR(C597="",D597="",NOT(ISNUMBER(E597)),NOT(ISNUMBER(F597))),"Complete action details",IF(AND(ISNUMBER(G597),G597&lt;E597),"Check completed date","Ready"))))))</f>
        <v/>
      </c>
    </row>
    <row r="598" spans="1:14" ht="24.95" customHeight="1">
      <c r="A598" s="26"/>
      <c r="B598" s="26"/>
      <c r="C598" s="26"/>
      <c r="D598" s="26"/>
      <c r="E598" s="24"/>
      <c r="F598" s="24"/>
      <c r="G598" s="24"/>
      <c r="H598" s="26"/>
      <c r="I598" s="26"/>
      <c r="J598" s="26"/>
      <c r="K598" s="15" t="str">
        <f t="shared" ca="1" si="18"/>
        <v/>
      </c>
      <c r="L598" s="15" t="str">
        <f t="shared" ca="1" si="19"/>
        <v/>
      </c>
      <c r="M598" s="31" t="str">
        <f>IF(B598="","",IF(COUNTIFS('Incident Log'!$A$9:$A$1008,B598)=1,INDEX('Incident Log'!$C$9:$C$1008,MATCH(B598,'Incident Log'!$A$9:$A$1008,0)),""))</f>
        <v/>
      </c>
      <c r="N598" s="15" t="str">
        <f>IF(COUNTA(A598:J598)=0,"",IF(A598="","Missing action ID",IF(COUNTIFS($A$9:$A$1008,A598)&gt;1,"Duplicate action ID",IF(COUNTIFS('Incident Log'!$A$9:$A$1008,B598)&lt;&gt;1,"Check linked Case ID",IF(OR(C598="",D598="",NOT(ISNUMBER(E598)),NOT(ISNUMBER(F598))),"Complete action details",IF(AND(ISNUMBER(G598),G598&lt;E598),"Check completed date","Ready"))))))</f>
        <v/>
      </c>
    </row>
    <row r="599" spans="1:14" ht="24.95" customHeight="1">
      <c r="A599" s="20"/>
      <c r="B599" s="20"/>
      <c r="C599" s="20"/>
      <c r="D599" s="20"/>
      <c r="E599" s="18"/>
      <c r="F599" s="18"/>
      <c r="G599" s="18"/>
      <c r="H599" s="20"/>
      <c r="I599" s="20"/>
      <c r="J599" s="20"/>
      <c r="K599" s="15" t="str">
        <f t="shared" ca="1" si="18"/>
        <v/>
      </c>
      <c r="L599" s="15" t="str">
        <f t="shared" ca="1" si="19"/>
        <v/>
      </c>
      <c r="M599" s="31" t="str">
        <f>IF(B599="","",IF(COUNTIFS('Incident Log'!$A$9:$A$1008,B599)=1,INDEX('Incident Log'!$C$9:$C$1008,MATCH(B599,'Incident Log'!$A$9:$A$1008,0)),""))</f>
        <v/>
      </c>
      <c r="N599" s="15" t="str">
        <f>IF(COUNTA(A599:J599)=0,"",IF(A599="","Missing action ID",IF(COUNTIFS($A$9:$A$1008,A599)&gt;1,"Duplicate action ID",IF(COUNTIFS('Incident Log'!$A$9:$A$1008,B599)&lt;&gt;1,"Check linked Case ID",IF(OR(C599="",D599="",NOT(ISNUMBER(E599)),NOT(ISNUMBER(F599))),"Complete action details",IF(AND(ISNUMBER(G599),G599&lt;E599),"Check completed date","Ready"))))))</f>
        <v/>
      </c>
    </row>
    <row r="600" spans="1:14" ht="24.95" customHeight="1">
      <c r="A600" s="26"/>
      <c r="B600" s="26"/>
      <c r="C600" s="26"/>
      <c r="D600" s="26"/>
      <c r="E600" s="24"/>
      <c r="F600" s="24"/>
      <c r="G600" s="24"/>
      <c r="H600" s="26"/>
      <c r="I600" s="26"/>
      <c r="J600" s="26"/>
      <c r="K600" s="15" t="str">
        <f t="shared" ca="1" si="18"/>
        <v/>
      </c>
      <c r="L600" s="15" t="str">
        <f t="shared" ca="1" si="19"/>
        <v/>
      </c>
      <c r="M600" s="31" t="str">
        <f>IF(B600="","",IF(COUNTIFS('Incident Log'!$A$9:$A$1008,B600)=1,INDEX('Incident Log'!$C$9:$C$1008,MATCH(B600,'Incident Log'!$A$9:$A$1008,0)),""))</f>
        <v/>
      </c>
      <c r="N600" s="15" t="str">
        <f>IF(COUNTA(A600:J600)=0,"",IF(A600="","Missing action ID",IF(COUNTIFS($A$9:$A$1008,A600)&gt;1,"Duplicate action ID",IF(COUNTIFS('Incident Log'!$A$9:$A$1008,B600)&lt;&gt;1,"Check linked Case ID",IF(OR(C600="",D600="",NOT(ISNUMBER(E600)),NOT(ISNUMBER(F600))),"Complete action details",IF(AND(ISNUMBER(G600),G600&lt;E600),"Check completed date","Ready"))))))</f>
        <v/>
      </c>
    </row>
    <row r="601" spans="1:14" ht="24.95" customHeight="1">
      <c r="A601" s="20"/>
      <c r="B601" s="20"/>
      <c r="C601" s="20"/>
      <c r="D601" s="20"/>
      <c r="E601" s="18"/>
      <c r="F601" s="18"/>
      <c r="G601" s="18"/>
      <c r="H601" s="20"/>
      <c r="I601" s="20"/>
      <c r="J601" s="20"/>
      <c r="K601" s="15" t="str">
        <f t="shared" ca="1" si="18"/>
        <v/>
      </c>
      <c r="L601" s="15" t="str">
        <f t="shared" ca="1" si="19"/>
        <v/>
      </c>
      <c r="M601" s="31" t="str">
        <f>IF(B601="","",IF(COUNTIFS('Incident Log'!$A$9:$A$1008,B601)=1,INDEX('Incident Log'!$C$9:$C$1008,MATCH(B601,'Incident Log'!$A$9:$A$1008,0)),""))</f>
        <v/>
      </c>
      <c r="N601" s="15" t="str">
        <f>IF(COUNTA(A601:J601)=0,"",IF(A601="","Missing action ID",IF(COUNTIFS($A$9:$A$1008,A601)&gt;1,"Duplicate action ID",IF(COUNTIFS('Incident Log'!$A$9:$A$1008,B601)&lt;&gt;1,"Check linked Case ID",IF(OR(C601="",D601="",NOT(ISNUMBER(E601)),NOT(ISNUMBER(F601))),"Complete action details",IF(AND(ISNUMBER(G601),G601&lt;E601),"Check completed date","Ready"))))))</f>
        <v/>
      </c>
    </row>
    <row r="602" spans="1:14" ht="24.95" customHeight="1">
      <c r="A602" s="26"/>
      <c r="B602" s="26"/>
      <c r="C602" s="26"/>
      <c r="D602" s="26"/>
      <c r="E602" s="24"/>
      <c r="F602" s="24"/>
      <c r="G602" s="24"/>
      <c r="H602" s="26"/>
      <c r="I602" s="26"/>
      <c r="J602" s="26"/>
      <c r="K602" s="15" t="str">
        <f t="shared" ca="1" si="18"/>
        <v/>
      </c>
      <c r="L602" s="15" t="str">
        <f t="shared" ca="1" si="19"/>
        <v/>
      </c>
      <c r="M602" s="31" t="str">
        <f>IF(B602="","",IF(COUNTIFS('Incident Log'!$A$9:$A$1008,B602)=1,INDEX('Incident Log'!$C$9:$C$1008,MATCH(B602,'Incident Log'!$A$9:$A$1008,0)),""))</f>
        <v/>
      </c>
      <c r="N602" s="15" t="str">
        <f>IF(COUNTA(A602:J602)=0,"",IF(A602="","Missing action ID",IF(COUNTIFS($A$9:$A$1008,A602)&gt;1,"Duplicate action ID",IF(COUNTIFS('Incident Log'!$A$9:$A$1008,B602)&lt;&gt;1,"Check linked Case ID",IF(OR(C602="",D602="",NOT(ISNUMBER(E602)),NOT(ISNUMBER(F602))),"Complete action details",IF(AND(ISNUMBER(G602),G602&lt;E602),"Check completed date","Ready"))))))</f>
        <v/>
      </c>
    </row>
    <row r="603" spans="1:14" ht="24.95" customHeight="1">
      <c r="A603" s="20"/>
      <c r="B603" s="20"/>
      <c r="C603" s="20"/>
      <c r="D603" s="20"/>
      <c r="E603" s="18"/>
      <c r="F603" s="18"/>
      <c r="G603" s="18"/>
      <c r="H603" s="20"/>
      <c r="I603" s="20"/>
      <c r="J603" s="20"/>
      <c r="K603" s="15" t="str">
        <f t="shared" ca="1" si="18"/>
        <v/>
      </c>
      <c r="L603" s="15" t="str">
        <f t="shared" ca="1" si="19"/>
        <v/>
      </c>
      <c r="M603" s="31" t="str">
        <f>IF(B603="","",IF(COUNTIFS('Incident Log'!$A$9:$A$1008,B603)=1,INDEX('Incident Log'!$C$9:$C$1008,MATCH(B603,'Incident Log'!$A$9:$A$1008,0)),""))</f>
        <v/>
      </c>
      <c r="N603" s="15" t="str">
        <f>IF(COUNTA(A603:J603)=0,"",IF(A603="","Missing action ID",IF(COUNTIFS($A$9:$A$1008,A603)&gt;1,"Duplicate action ID",IF(COUNTIFS('Incident Log'!$A$9:$A$1008,B603)&lt;&gt;1,"Check linked Case ID",IF(OR(C603="",D603="",NOT(ISNUMBER(E603)),NOT(ISNUMBER(F603))),"Complete action details",IF(AND(ISNUMBER(G603),G603&lt;E603),"Check completed date","Ready"))))))</f>
        <v/>
      </c>
    </row>
    <row r="604" spans="1:14" ht="24.95" customHeight="1">
      <c r="A604" s="26"/>
      <c r="B604" s="26"/>
      <c r="C604" s="26"/>
      <c r="D604" s="26"/>
      <c r="E604" s="24"/>
      <c r="F604" s="24"/>
      <c r="G604" s="24"/>
      <c r="H604" s="26"/>
      <c r="I604" s="26"/>
      <c r="J604" s="26"/>
      <c r="K604" s="15" t="str">
        <f t="shared" ca="1" si="18"/>
        <v/>
      </c>
      <c r="L604" s="15" t="str">
        <f t="shared" ca="1" si="19"/>
        <v/>
      </c>
      <c r="M604" s="31" t="str">
        <f>IF(B604="","",IF(COUNTIFS('Incident Log'!$A$9:$A$1008,B604)=1,INDEX('Incident Log'!$C$9:$C$1008,MATCH(B604,'Incident Log'!$A$9:$A$1008,0)),""))</f>
        <v/>
      </c>
      <c r="N604" s="15" t="str">
        <f>IF(COUNTA(A604:J604)=0,"",IF(A604="","Missing action ID",IF(COUNTIFS($A$9:$A$1008,A604)&gt;1,"Duplicate action ID",IF(COUNTIFS('Incident Log'!$A$9:$A$1008,B604)&lt;&gt;1,"Check linked Case ID",IF(OR(C604="",D604="",NOT(ISNUMBER(E604)),NOT(ISNUMBER(F604))),"Complete action details",IF(AND(ISNUMBER(G604),G604&lt;E604),"Check completed date","Ready"))))))</f>
        <v/>
      </c>
    </row>
    <row r="605" spans="1:14" ht="24.95" customHeight="1">
      <c r="A605" s="20"/>
      <c r="B605" s="20"/>
      <c r="C605" s="20"/>
      <c r="D605" s="20"/>
      <c r="E605" s="18"/>
      <c r="F605" s="18"/>
      <c r="G605" s="18"/>
      <c r="H605" s="20"/>
      <c r="I605" s="20"/>
      <c r="J605" s="20"/>
      <c r="K605" s="15" t="str">
        <f t="shared" ca="1" si="18"/>
        <v/>
      </c>
      <c r="L605" s="15" t="str">
        <f t="shared" ca="1" si="19"/>
        <v/>
      </c>
      <c r="M605" s="31" t="str">
        <f>IF(B605="","",IF(COUNTIFS('Incident Log'!$A$9:$A$1008,B605)=1,INDEX('Incident Log'!$C$9:$C$1008,MATCH(B605,'Incident Log'!$A$9:$A$1008,0)),""))</f>
        <v/>
      </c>
      <c r="N605" s="15" t="str">
        <f>IF(COUNTA(A605:J605)=0,"",IF(A605="","Missing action ID",IF(COUNTIFS($A$9:$A$1008,A605)&gt;1,"Duplicate action ID",IF(COUNTIFS('Incident Log'!$A$9:$A$1008,B605)&lt;&gt;1,"Check linked Case ID",IF(OR(C605="",D605="",NOT(ISNUMBER(E605)),NOT(ISNUMBER(F605))),"Complete action details",IF(AND(ISNUMBER(G605),G605&lt;E605),"Check completed date","Ready"))))))</f>
        <v/>
      </c>
    </row>
    <row r="606" spans="1:14" ht="24.95" customHeight="1">
      <c r="A606" s="26"/>
      <c r="B606" s="26"/>
      <c r="C606" s="26"/>
      <c r="D606" s="26"/>
      <c r="E606" s="24"/>
      <c r="F606" s="24"/>
      <c r="G606" s="24"/>
      <c r="H606" s="26"/>
      <c r="I606" s="26"/>
      <c r="J606" s="26"/>
      <c r="K606" s="15" t="str">
        <f t="shared" ca="1" si="18"/>
        <v/>
      </c>
      <c r="L606" s="15" t="str">
        <f t="shared" ca="1" si="19"/>
        <v/>
      </c>
      <c r="M606" s="31" t="str">
        <f>IF(B606="","",IF(COUNTIFS('Incident Log'!$A$9:$A$1008,B606)=1,INDEX('Incident Log'!$C$9:$C$1008,MATCH(B606,'Incident Log'!$A$9:$A$1008,0)),""))</f>
        <v/>
      </c>
      <c r="N606" s="15" t="str">
        <f>IF(COUNTA(A606:J606)=0,"",IF(A606="","Missing action ID",IF(COUNTIFS($A$9:$A$1008,A606)&gt;1,"Duplicate action ID",IF(COUNTIFS('Incident Log'!$A$9:$A$1008,B606)&lt;&gt;1,"Check linked Case ID",IF(OR(C606="",D606="",NOT(ISNUMBER(E606)),NOT(ISNUMBER(F606))),"Complete action details",IF(AND(ISNUMBER(G606),G606&lt;E606),"Check completed date","Ready"))))))</f>
        <v/>
      </c>
    </row>
    <row r="607" spans="1:14" ht="24.95" customHeight="1">
      <c r="A607" s="20"/>
      <c r="B607" s="20"/>
      <c r="C607" s="20"/>
      <c r="D607" s="20"/>
      <c r="E607" s="18"/>
      <c r="F607" s="18"/>
      <c r="G607" s="18"/>
      <c r="H607" s="20"/>
      <c r="I607" s="20"/>
      <c r="J607" s="20"/>
      <c r="K607" s="15" t="str">
        <f t="shared" ca="1" si="18"/>
        <v/>
      </c>
      <c r="L607" s="15" t="str">
        <f t="shared" ca="1" si="19"/>
        <v/>
      </c>
      <c r="M607" s="31" t="str">
        <f>IF(B607="","",IF(COUNTIFS('Incident Log'!$A$9:$A$1008,B607)=1,INDEX('Incident Log'!$C$9:$C$1008,MATCH(B607,'Incident Log'!$A$9:$A$1008,0)),""))</f>
        <v/>
      </c>
      <c r="N607" s="15" t="str">
        <f>IF(COUNTA(A607:J607)=0,"",IF(A607="","Missing action ID",IF(COUNTIFS($A$9:$A$1008,A607)&gt;1,"Duplicate action ID",IF(COUNTIFS('Incident Log'!$A$9:$A$1008,B607)&lt;&gt;1,"Check linked Case ID",IF(OR(C607="",D607="",NOT(ISNUMBER(E607)),NOT(ISNUMBER(F607))),"Complete action details",IF(AND(ISNUMBER(G607),G607&lt;E607),"Check completed date","Ready"))))))</f>
        <v/>
      </c>
    </row>
    <row r="608" spans="1:14" ht="24.95" customHeight="1">
      <c r="A608" s="26"/>
      <c r="B608" s="26"/>
      <c r="C608" s="26"/>
      <c r="D608" s="26"/>
      <c r="E608" s="24"/>
      <c r="F608" s="24"/>
      <c r="G608" s="24"/>
      <c r="H608" s="26"/>
      <c r="I608" s="26"/>
      <c r="J608" s="26"/>
      <c r="K608" s="15" t="str">
        <f t="shared" ca="1" si="18"/>
        <v/>
      </c>
      <c r="L608" s="15" t="str">
        <f t="shared" ca="1" si="19"/>
        <v/>
      </c>
      <c r="M608" s="31" t="str">
        <f>IF(B608="","",IF(COUNTIFS('Incident Log'!$A$9:$A$1008,B608)=1,INDEX('Incident Log'!$C$9:$C$1008,MATCH(B608,'Incident Log'!$A$9:$A$1008,0)),""))</f>
        <v/>
      </c>
      <c r="N608" s="15" t="str">
        <f>IF(COUNTA(A608:J608)=0,"",IF(A608="","Missing action ID",IF(COUNTIFS($A$9:$A$1008,A608)&gt;1,"Duplicate action ID",IF(COUNTIFS('Incident Log'!$A$9:$A$1008,B608)&lt;&gt;1,"Check linked Case ID",IF(OR(C608="",D608="",NOT(ISNUMBER(E608)),NOT(ISNUMBER(F608))),"Complete action details",IF(AND(ISNUMBER(G608),G608&lt;E608),"Check completed date","Ready"))))))</f>
        <v/>
      </c>
    </row>
    <row r="609" spans="1:14" ht="24.95" customHeight="1">
      <c r="A609" s="20"/>
      <c r="B609" s="20"/>
      <c r="C609" s="20"/>
      <c r="D609" s="20"/>
      <c r="E609" s="18"/>
      <c r="F609" s="18"/>
      <c r="G609" s="18"/>
      <c r="H609" s="20"/>
      <c r="I609" s="20"/>
      <c r="J609" s="20"/>
      <c r="K609" s="15" t="str">
        <f t="shared" ca="1" si="18"/>
        <v/>
      </c>
      <c r="L609" s="15" t="str">
        <f t="shared" ca="1" si="19"/>
        <v/>
      </c>
      <c r="M609" s="31" t="str">
        <f>IF(B609="","",IF(COUNTIFS('Incident Log'!$A$9:$A$1008,B609)=1,INDEX('Incident Log'!$C$9:$C$1008,MATCH(B609,'Incident Log'!$A$9:$A$1008,0)),""))</f>
        <v/>
      </c>
      <c r="N609" s="15" t="str">
        <f>IF(COUNTA(A609:J609)=0,"",IF(A609="","Missing action ID",IF(COUNTIFS($A$9:$A$1008,A609)&gt;1,"Duplicate action ID",IF(COUNTIFS('Incident Log'!$A$9:$A$1008,B609)&lt;&gt;1,"Check linked Case ID",IF(OR(C609="",D609="",NOT(ISNUMBER(E609)),NOT(ISNUMBER(F609))),"Complete action details",IF(AND(ISNUMBER(G609),G609&lt;E609),"Check completed date","Ready"))))))</f>
        <v/>
      </c>
    </row>
    <row r="610" spans="1:14" ht="24.95" customHeight="1">
      <c r="A610" s="26"/>
      <c r="B610" s="26"/>
      <c r="C610" s="26"/>
      <c r="D610" s="26"/>
      <c r="E610" s="24"/>
      <c r="F610" s="24"/>
      <c r="G610" s="24"/>
      <c r="H610" s="26"/>
      <c r="I610" s="26"/>
      <c r="J610" s="26"/>
      <c r="K610" s="15" t="str">
        <f t="shared" ca="1" si="18"/>
        <v/>
      </c>
      <c r="L610" s="15" t="str">
        <f t="shared" ca="1" si="19"/>
        <v/>
      </c>
      <c r="M610" s="31" t="str">
        <f>IF(B610="","",IF(COUNTIFS('Incident Log'!$A$9:$A$1008,B610)=1,INDEX('Incident Log'!$C$9:$C$1008,MATCH(B610,'Incident Log'!$A$9:$A$1008,0)),""))</f>
        <v/>
      </c>
      <c r="N610" s="15" t="str">
        <f>IF(COUNTA(A610:J610)=0,"",IF(A610="","Missing action ID",IF(COUNTIFS($A$9:$A$1008,A610)&gt;1,"Duplicate action ID",IF(COUNTIFS('Incident Log'!$A$9:$A$1008,B610)&lt;&gt;1,"Check linked Case ID",IF(OR(C610="",D610="",NOT(ISNUMBER(E610)),NOT(ISNUMBER(F610))),"Complete action details",IF(AND(ISNUMBER(G610),G610&lt;E610),"Check completed date","Ready"))))))</f>
        <v/>
      </c>
    </row>
    <row r="611" spans="1:14" ht="24.95" customHeight="1">
      <c r="A611" s="20"/>
      <c r="B611" s="20"/>
      <c r="C611" s="20"/>
      <c r="D611" s="20"/>
      <c r="E611" s="18"/>
      <c r="F611" s="18"/>
      <c r="G611" s="18"/>
      <c r="H611" s="20"/>
      <c r="I611" s="20"/>
      <c r="J611" s="20"/>
      <c r="K611" s="15" t="str">
        <f t="shared" ca="1" si="18"/>
        <v/>
      </c>
      <c r="L611" s="15" t="str">
        <f t="shared" ca="1" si="19"/>
        <v/>
      </c>
      <c r="M611" s="31" t="str">
        <f>IF(B611="","",IF(COUNTIFS('Incident Log'!$A$9:$A$1008,B611)=1,INDEX('Incident Log'!$C$9:$C$1008,MATCH(B611,'Incident Log'!$A$9:$A$1008,0)),""))</f>
        <v/>
      </c>
      <c r="N611" s="15" t="str">
        <f>IF(COUNTA(A611:J611)=0,"",IF(A611="","Missing action ID",IF(COUNTIFS($A$9:$A$1008,A611)&gt;1,"Duplicate action ID",IF(COUNTIFS('Incident Log'!$A$9:$A$1008,B611)&lt;&gt;1,"Check linked Case ID",IF(OR(C611="",D611="",NOT(ISNUMBER(E611)),NOT(ISNUMBER(F611))),"Complete action details",IF(AND(ISNUMBER(G611),G611&lt;E611),"Check completed date","Ready"))))))</f>
        <v/>
      </c>
    </row>
    <row r="612" spans="1:14" ht="24.95" customHeight="1">
      <c r="A612" s="26"/>
      <c r="B612" s="26"/>
      <c r="C612" s="26"/>
      <c r="D612" s="26"/>
      <c r="E612" s="24"/>
      <c r="F612" s="24"/>
      <c r="G612" s="24"/>
      <c r="H612" s="26"/>
      <c r="I612" s="26"/>
      <c r="J612" s="26"/>
      <c r="K612" s="15" t="str">
        <f t="shared" ca="1" si="18"/>
        <v/>
      </c>
      <c r="L612" s="15" t="str">
        <f t="shared" ca="1" si="19"/>
        <v/>
      </c>
      <c r="M612" s="31" t="str">
        <f>IF(B612="","",IF(COUNTIFS('Incident Log'!$A$9:$A$1008,B612)=1,INDEX('Incident Log'!$C$9:$C$1008,MATCH(B612,'Incident Log'!$A$9:$A$1008,0)),""))</f>
        <v/>
      </c>
      <c r="N612" s="15" t="str">
        <f>IF(COUNTA(A612:J612)=0,"",IF(A612="","Missing action ID",IF(COUNTIFS($A$9:$A$1008,A612)&gt;1,"Duplicate action ID",IF(COUNTIFS('Incident Log'!$A$9:$A$1008,B612)&lt;&gt;1,"Check linked Case ID",IF(OR(C612="",D612="",NOT(ISNUMBER(E612)),NOT(ISNUMBER(F612))),"Complete action details",IF(AND(ISNUMBER(G612),G612&lt;E612),"Check completed date","Ready"))))))</f>
        <v/>
      </c>
    </row>
    <row r="613" spans="1:14" ht="24.95" customHeight="1">
      <c r="A613" s="20"/>
      <c r="B613" s="20"/>
      <c r="C613" s="20"/>
      <c r="D613" s="20"/>
      <c r="E613" s="18"/>
      <c r="F613" s="18"/>
      <c r="G613" s="18"/>
      <c r="H613" s="20"/>
      <c r="I613" s="20"/>
      <c r="J613" s="20"/>
      <c r="K613" s="15" t="str">
        <f t="shared" ca="1" si="18"/>
        <v/>
      </c>
      <c r="L613" s="15" t="str">
        <f t="shared" ca="1" si="19"/>
        <v/>
      </c>
      <c r="M613" s="31" t="str">
        <f>IF(B613="","",IF(COUNTIFS('Incident Log'!$A$9:$A$1008,B613)=1,INDEX('Incident Log'!$C$9:$C$1008,MATCH(B613,'Incident Log'!$A$9:$A$1008,0)),""))</f>
        <v/>
      </c>
      <c r="N613" s="15" t="str">
        <f>IF(COUNTA(A613:J613)=0,"",IF(A613="","Missing action ID",IF(COUNTIFS($A$9:$A$1008,A613)&gt;1,"Duplicate action ID",IF(COUNTIFS('Incident Log'!$A$9:$A$1008,B613)&lt;&gt;1,"Check linked Case ID",IF(OR(C613="",D613="",NOT(ISNUMBER(E613)),NOT(ISNUMBER(F613))),"Complete action details",IF(AND(ISNUMBER(G613),G613&lt;E613),"Check completed date","Ready"))))))</f>
        <v/>
      </c>
    </row>
    <row r="614" spans="1:14" ht="24.95" customHeight="1">
      <c r="A614" s="26"/>
      <c r="B614" s="26"/>
      <c r="C614" s="26"/>
      <c r="D614" s="26"/>
      <c r="E614" s="24"/>
      <c r="F614" s="24"/>
      <c r="G614" s="24"/>
      <c r="H614" s="26"/>
      <c r="I614" s="26"/>
      <c r="J614" s="26"/>
      <c r="K614" s="15" t="str">
        <f t="shared" ca="1" si="18"/>
        <v/>
      </c>
      <c r="L614" s="15" t="str">
        <f t="shared" ca="1" si="19"/>
        <v/>
      </c>
      <c r="M614" s="31" t="str">
        <f>IF(B614="","",IF(COUNTIFS('Incident Log'!$A$9:$A$1008,B614)=1,INDEX('Incident Log'!$C$9:$C$1008,MATCH(B614,'Incident Log'!$A$9:$A$1008,0)),""))</f>
        <v/>
      </c>
      <c r="N614" s="15" t="str">
        <f>IF(COUNTA(A614:J614)=0,"",IF(A614="","Missing action ID",IF(COUNTIFS($A$9:$A$1008,A614)&gt;1,"Duplicate action ID",IF(COUNTIFS('Incident Log'!$A$9:$A$1008,B614)&lt;&gt;1,"Check linked Case ID",IF(OR(C614="",D614="",NOT(ISNUMBER(E614)),NOT(ISNUMBER(F614))),"Complete action details",IF(AND(ISNUMBER(G614),G614&lt;E614),"Check completed date","Ready"))))))</f>
        <v/>
      </c>
    </row>
    <row r="615" spans="1:14" ht="24.95" customHeight="1">
      <c r="A615" s="20"/>
      <c r="B615" s="20"/>
      <c r="C615" s="20"/>
      <c r="D615" s="20"/>
      <c r="E615" s="18"/>
      <c r="F615" s="18"/>
      <c r="G615" s="18"/>
      <c r="H615" s="20"/>
      <c r="I615" s="20"/>
      <c r="J615" s="20"/>
      <c r="K615" s="15" t="str">
        <f t="shared" ca="1" si="18"/>
        <v/>
      </c>
      <c r="L615" s="15" t="str">
        <f t="shared" ca="1" si="19"/>
        <v/>
      </c>
      <c r="M615" s="31" t="str">
        <f>IF(B615="","",IF(COUNTIFS('Incident Log'!$A$9:$A$1008,B615)=1,INDEX('Incident Log'!$C$9:$C$1008,MATCH(B615,'Incident Log'!$A$9:$A$1008,0)),""))</f>
        <v/>
      </c>
      <c r="N615" s="15" t="str">
        <f>IF(COUNTA(A615:J615)=0,"",IF(A615="","Missing action ID",IF(COUNTIFS($A$9:$A$1008,A615)&gt;1,"Duplicate action ID",IF(COUNTIFS('Incident Log'!$A$9:$A$1008,B615)&lt;&gt;1,"Check linked Case ID",IF(OR(C615="",D615="",NOT(ISNUMBER(E615)),NOT(ISNUMBER(F615))),"Complete action details",IF(AND(ISNUMBER(G615),G615&lt;E615),"Check completed date","Ready"))))))</f>
        <v/>
      </c>
    </row>
    <row r="616" spans="1:14" ht="24.95" customHeight="1">
      <c r="A616" s="26"/>
      <c r="B616" s="26"/>
      <c r="C616" s="26"/>
      <c r="D616" s="26"/>
      <c r="E616" s="24"/>
      <c r="F616" s="24"/>
      <c r="G616" s="24"/>
      <c r="H616" s="26"/>
      <c r="I616" s="26"/>
      <c r="J616" s="26"/>
      <c r="K616" s="15" t="str">
        <f t="shared" ca="1" si="18"/>
        <v/>
      </c>
      <c r="L616" s="15" t="str">
        <f t="shared" ca="1" si="19"/>
        <v/>
      </c>
      <c r="M616" s="31" t="str">
        <f>IF(B616="","",IF(COUNTIFS('Incident Log'!$A$9:$A$1008,B616)=1,INDEX('Incident Log'!$C$9:$C$1008,MATCH(B616,'Incident Log'!$A$9:$A$1008,0)),""))</f>
        <v/>
      </c>
      <c r="N616" s="15" t="str">
        <f>IF(COUNTA(A616:J616)=0,"",IF(A616="","Missing action ID",IF(COUNTIFS($A$9:$A$1008,A616)&gt;1,"Duplicate action ID",IF(COUNTIFS('Incident Log'!$A$9:$A$1008,B616)&lt;&gt;1,"Check linked Case ID",IF(OR(C616="",D616="",NOT(ISNUMBER(E616)),NOT(ISNUMBER(F616))),"Complete action details",IF(AND(ISNUMBER(G616),G616&lt;E616),"Check completed date","Ready"))))))</f>
        <v/>
      </c>
    </row>
    <row r="617" spans="1:14" ht="24.95" customHeight="1">
      <c r="A617" s="20"/>
      <c r="B617" s="20"/>
      <c r="C617" s="20"/>
      <c r="D617" s="20"/>
      <c r="E617" s="18"/>
      <c r="F617" s="18"/>
      <c r="G617" s="18"/>
      <c r="H617" s="20"/>
      <c r="I617" s="20"/>
      <c r="J617" s="20"/>
      <c r="K617" s="15" t="str">
        <f t="shared" ca="1" si="18"/>
        <v/>
      </c>
      <c r="L617" s="15" t="str">
        <f t="shared" ca="1" si="19"/>
        <v/>
      </c>
      <c r="M617" s="31" t="str">
        <f>IF(B617="","",IF(COUNTIFS('Incident Log'!$A$9:$A$1008,B617)=1,INDEX('Incident Log'!$C$9:$C$1008,MATCH(B617,'Incident Log'!$A$9:$A$1008,0)),""))</f>
        <v/>
      </c>
      <c r="N617" s="15" t="str">
        <f>IF(COUNTA(A617:J617)=0,"",IF(A617="","Missing action ID",IF(COUNTIFS($A$9:$A$1008,A617)&gt;1,"Duplicate action ID",IF(COUNTIFS('Incident Log'!$A$9:$A$1008,B617)&lt;&gt;1,"Check linked Case ID",IF(OR(C617="",D617="",NOT(ISNUMBER(E617)),NOT(ISNUMBER(F617))),"Complete action details",IF(AND(ISNUMBER(G617),G617&lt;E617),"Check completed date","Ready"))))))</f>
        <v/>
      </c>
    </row>
    <row r="618" spans="1:14" ht="24.95" customHeight="1">
      <c r="A618" s="26"/>
      <c r="B618" s="26"/>
      <c r="C618" s="26"/>
      <c r="D618" s="26"/>
      <c r="E618" s="24"/>
      <c r="F618" s="24"/>
      <c r="G618" s="24"/>
      <c r="H618" s="26"/>
      <c r="I618" s="26"/>
      <c r="J618" s="26"/>
      <c r="K618" s="15" t="str">
        <f t="shared" ca="1" si="18"/>
        <v/>
      </c>
      <c r="L618" s="15" t="str">
        <f t="shared" ca="1" si="19"/>
        <v/>
      </c>
      <c r="M618" s="31" t="str">
        <f>IF(B618="","",IF(COUNTIFS('Incident Log'!$A$9:$A$1008,B618)=1,INDEX('Incident Log'!$C$9:$C$1008,MATCH(B618,'Incident Log'!$A$9:$A$1008,0)),""))</f>
        <v/>
      </c>
      <c r="N618" s="15" t="str">
        <f>IF(COUNTA(A618:J618)=0,"",IF(A618="","Missing action ID",IF(COUNTIFS($A$9:$A$1008,A618)&gt;1,"Duplicate action ID",IF(COUNTIFS('Incident Log'!$A$9:$A$1008,B618)&lt;&gt;1,"Check linked Case ID",IF(OR(C618="",D618="",NOT(ISNUMBER(E618)),NOT(ISNUMBER(F618))),"Complete action details",IF(AND(ISNUMBER(G618),G618&lt;E618),"Check completed date","Ready"))))))</f>
        <v/>
      </c>
    </row>
    <row r="619" spans="1:14" ht="24.95" customHeight="1">
      <c r="A619" s="20"/>
      <c r="B619" s="20"/>
      <c r="C619" s="20"/>
      <c r="D619" s="20"/>
      <c r="E619" s="18"/>
      <c r="F619" s="18"/>
      <c r="G619" s="18"/>
      <c r="H619" s="20"/>
      <c r="I619" s="20"/>
      <c r="J619" s="20"/>
      <c r="K619" s="15" t="str">
        <f t="shared" ca="1" si="18"/>
        <v/>
      </c>
      <c r="L619" s="15" t="str">
        <f t="shared" ca="1" si="19"/>
        <v/>
      </c>
      <c r="M619" s="31" t="str">
        <f>IF(B619="","",IF(COUNTIFS('Incident Log'!$A$9:$A$1008,B619)=1,INDEX('Incident Log'!$C$9:$C$1008,MATCH(B619,'Incident Log'!$A$9:$A$1008,0)),""))</f>
        <v/>
      </c>
      <c r="N619" s="15" t="str">
        <f>IF(COUNTA(A619:J619)=0,"",IF(A619="","Missing action ID",IF(COUNTIFS($A$9:$A$1008,A619)&gt;1,"Duplicate action ID",IF(COUNTIFS('Incident Log'!$A$9:$A$1008,B619)&lt;&gt;1,"Check linked Case ID",IF(OR(C619="",D619="",NOT(ISNUMBER(E619)),NOT(ISNUMBER(F619))),"Complete action details",IF(AND(ISNUMBER(G619),G619&lt;E619),"Check completed date","Ready"))))))</f>
        <v/>
      </c>
    </row>
    <row r="620" spans="1:14" ht="24.95" customHeight="1">
      <c r="A620" s="26"/>
      <c r="B620" s="26"/>
      <c r="C620" s="26"/>
      <c r="D620" s="26"/>
      <c r="E620" s="24"/>
      <c r="F620" s="24"/>
      <c r="G620" s="24"/>
      <c r="H620" s="26"/>
      <c r="I620" s="26"/>
      <c r="J620" s="26"/>
      <c r="K620" s="15" t="str">
        <f t="shared" ca="1" si="18"/>
        <v/>
      </c>
      <c r="L620" s="15" t="str">
        <f t="shared" ca="1" si="19"/>
        <v/>
      </c>
      <c r="M620" s="31" t="str">
        <f>IF(B620="","",IF(COUNTIFS('Incident Log'!$A$9:$A$1008,B620)=1,INDEX('Incident Log'!$C$9:$C$1008,MATCH(B620,'Incident Log'!$A$9:$A$1008,0)),""))</f>
        <v/>
      </c>
      <c r="N620" s="15" t="str">
        <f>IF(COUNTA(A620:J620)=0,"",IF(A620="","Missing action ID",IF(COUNTIFS($A$9:$A$1008,A620)&gt;1,"Duplicate action ID",IF(COUNTIFS('Incident Log'!$A$9:$A$1008,B620)&lt;&gt;1,"Check linked Case ID",IF(OR(C620="",D620="",NOT(ISNUMBER(E620)),NOT(ISNUMBER(F620))),"Complete action details",IF(AND(ISNUMBER(G620),G620&lt;E620),"Check completed date","Ready"))))))</f>
        <v/>
      </c>
    </row>
    <row r="621" spans="1:14" ht="24.95" customHeight="1">
      <c r="A621" s="20"/>
      <c r="B621" s="20"/>
      <c r="C621" s="20"/>
      <c r="D621" s="20"/>
      <c r="E621" s="18"/>
      <c r="F621" s="18"/>
      <c r="G621" s="18"/>
      <c r="H621" s="20"/>
      <c r="I621" s="20"/>
      <c r="J621" s="20"/>
      <c r="K621" s="15" t="str">
        <f t="shared" ca="1" si="18"/>
        <v/>
      </c>
      <c r="L621" s="15" t="str">
        <f t="shared" ca="1" si="19"/>
        <v/>
      </c>
      <c r="M621" s="31" t="str">
        <f>IF(B621="","",IF(COUNTIFS('Incident Log'!$A$9:$A$1008,B621)=1,INDEX('Incident Log'!$C$9:$C$1008,MATCH(B621,'Incident Log'!$A$9:$A$1008,0)),""))</f>
        <v/>
      </c>
      <c r="N621" s="15" t="str">
        <f>IF(COUNTA(A621:J621)=0,"",IF(A621="","Missing action ID",IF(COUNTIFS($A$9:$A$1008,A621)&gt;1,"Duplicate action ID",IF(COUNTIFS('Incident Log'!$A$9:$A$1008,B621)&lt;&gt;1,"Check linked Case ID",IF(OR(C621="",D621="",NOT(ISNUMBER(E621)),NOT(ISNUMBER(F621))),"Complete action details",IF(AND(ISNUMBER(G621),G621&lt;E621),"Check completed date","Ready"))))))</f>
        <v/>
      </c>
    </row>
    <row r="622" spans="1:14" ht="24.95" customHeight="1">
      <c r="A622" s="26"/>
      <c r="B622" s="26"/>
      <c r="C622" s="26"/>
      <c r="D622" s="26"/>
      <c r="E622" s="24"/>
      <c r="F622" s="24"/>
      <c r="G622" s="24"/>
      <c r="H622" s="26"/>
      <c r="I622" s="26"/>
      <c r="J622" s="26"/>
      <c r="K622" s="15" t="str">
        <f t="shared" ca="1" si="18"/>
        <v/>
      </c>
      <c r="L622" s="15" t="str">
        <f t="shared" ca="1" si="19"/>
        <v/>
      </c>
      <c r="M622" s="31" t="str">
        <f>IF(B622="","",IF(COUNTIFS('Incident Log'!$A$9:$A$1008,B622)=1,INDEX('Incident Log'!$C$9:$C$1008,MATCH(B622,'Incident Log'!$A$9:$A$1008,0)),""))</f>
        <v/>
      </c>
      <c r="N622" s="15" t="str">
        <f>IF(COUNTA(A622:J622)=0,"",IF(A622="","Missing action ID",IF(COUNTIFS($A$9:$A$1008,A622)&gt;1,"Duplicate action ID",IF(COUNTIFS('Incident Log'!$A$9:$A$1008,B622)&lt;&gt;1,"Check linked Case ID",IF(OR(C622="",D622="",NOT(ISNUMBER(E622)),NOT(ISNUMBER(F622))),"Complete action details",IF(AND(ISNUMBER(G622),G622&lt;E622),"Check completed date","Ready"))))))</f>
        <v/>
      </c>
    </row>
    <row r="623" spans="1:14" ht="24.95" customHeight="1">
      <c r="A623" s="20"/>
      <c r="B623" s="20"/>
      <c r="C623" s="20"/>
      <c r="D623" s="20"/>
      <c r="E623" s="18"/>
      <c r="F623" s="18"/>
      <c r="G623" s="18"/>
      <c r="H623" s="20"/>
      <c r="I623" s="20"/>
      <c r="J623" s="20"/>
      <c r="K623" s="15" t="str">
        <f t="shared" ca="1" si="18"/>
        <v/>
      </c>
      <c r="L623" s="15" t="str">
        <f t="shared" ca="1" si="19"/>
        <v/>
      </c>
      <c r="M623" s="31" t="str">
        <f>IF(B623="","",IF(COUNTIFS('Incident Log'!$A$9:$A$1008,B623)=1,INDEX('Incident Log'!$C$9:$C$1008,MATCH(B623,'Incident Log'!$A$9:$A$1008,0)),""))</f>
        <v/>
      </c>
      <c r="N623" s="15" t="str">
        <f>IF(COUNTA(A623:J623)=0,"",IF(A623="","Missing action ID",IF(COUNTIFS($A$9:$A$1008,A623)&gt;1,"Duplicate action ID",IF(COUNTIFS('Incident Log'!$A$9:$A$1008,B623)&lt;&gt;1,"Check linked Case ID",IF(OR(C623="",D623="",NOT(ISNUMBER(E623)),NOT(ISNUMBER(F623))),"Complete action details",IF(AND(ISNUMBER(G623),G623&lt;E623),"Check completed date","Ready"))))))</f>
        <v/>
      </c>
    </row>
    <row r="624" spans="1:14" ht="24.95" customHeight="1">
      <c r="A624" s="26"/>
      <c r="B624" s="26"/>
      <c r="C624" s="26"/>
      <c r="D624" s="26"/>
      <c r="E624" s="24"/>
      <c r="F624" s="24"/>
      <c r="G624" s="24"/>
      <c r="H624" s="26"/>
      <c r="I624" s="26"/>
      <c r="J624" s="26"/>
      <c r="K624" s="15" t="str">
        <f t="shared" ca="1" si="18"/>
        <v/>
      </c>
      <c r="L624" s="15" t="str">
        <f t="shared" ca="1" si="19"/>
        <v/>
      </c>
      <c r="M624" s="31" t="str">
        <f>IF(B624="","",IF(COUNTIFS('Incident Log'!$A$9:$A$1008,B624)=1,INDEX('Incident Log'!$C$9:$C$1008,MATCH(B624,'Incident Log'!$A$9:$A$1008,0)),""))</f>
        <v/>
      </c>
      <c r="N624" s="15" t="str">
        <f>IF(COUNTA(A624:J624)=0,"",IF(A624="","Missing action ID",IF(COUNTIFS($A$9:$A$1008,A624)&gt;1,"Duplicate action ID",IF(COUNTIFS('Incident Log'!$A$9:$A$1008,B624)&lt;&gt;1,"Check linked Case ID",IF(OR(C624="",D624="",NOT(ISNUMBER(E624)),NOT(ISNUMBER(F624))),"Complete action details",IF(AND(ISNUMBER(G624),G624&lt;E624),"Check completed date","Ready"))))))</f>
        <v/>
      </c>
    </row>
    <row r="625" spans="1:14" ht="24.95" customHeight="1">
      <c r="A625" s="20"/>
      <c r="B625" s="20"/>
      <c r="C625" s="20"/>
      <c r="D625" s="20"/>
      <c r="E625" s="18"/>
      <c r="F625" s="18"/>
      <c r="G625" s="18"/>
      <c r="H625" s="20"/>
      <c r="I625" s="20"/>
      <c r="J625" s="20"/>
      <c r="K625" s="15" t="str">
        <f t="shared" ca="1" si="18"/>
        <v/>
      </c>
      <c r="L625" s="15" t="str">
        <f t="shared" ca="1" si="19"/>
        <v/>
      </c>
      <c r="M625" s="31" t="str">
        <f>IF(B625="","",IF(COUNTIFS('Incident Log'!$A$9:$A$1008,B625)=1,INDEX('Incident Log'!$C$9:$C$1008,MATCH(B625,'Incident Log'!$A$9:$A$1008,0)),""))</f>
        <v/>
      </c>
      <c r="N625" s="15" t="str">
        <f>IF(COUNTA(A625:J625)=0,"",IF(A625="","Missing action ID",IF(COUNTIFS($A$9:$A$1008,A625)&gt;1,"Duplicate action ID",IF(COUNTIFS('Incident Log'!$A$9:$A$1008,B625)&lt;&gt;1,"Check linked Case ID",IF(OR(C625="",D625="",NOT(ISNUMBER(E625)),NOT(ISNUMBER(F625))),"Complete action details",IF(AND(ISNUMBER(G625),G625&lt;E625),"Check completed date","Ready"))))))</f>
        <v/>
      </c>
    </row>
    <row r="626" spans="1:14" ht="24.95" customHeight="1">
      <c r="A626" s="26"/>
      <c r="B626" s="26"/>
      <c r="C626" s="26"/>
      <c r="D626" s="26"/>
      <c r="E626" s="24"/>
      <c r="F626" s="24"/>
      <c r="G626" s="24"/>
      <c r="H626" s="26"/>
      <c r="I626" s="26"/>
      <c r="J626" s="26"/>
      <c r="K626" s="15" t="str">
        <f t="shared" ca="1" si="18"/>
        <v/>
      </c>
      <c r="L626" s="15" t="str">
        <f t="shared" ca="1" si="19"/>
        <v/>
      </c>
      <c r="M626" s="31" t="str">
        <f>IF(B626="","",IF(COUNTIFS('Incident Log'!$A$9:$A$1008,B626)=1,INDEX('Incident Log'!$C$9:$C$1008,MATCH(B626,'Incident Log'!$A$9:$A$1008,0)),""))</f>
        <v/>
      </c>
      <c r="N626" s="15" t="str">
        <f>IF(COUNTA(A626:J626)=0,"",IF(A626="","Missing action ID",IF(COUNTIFS($A$9:$A$1008,A626)&gt;1,"Duplicate action ID",IF(COUNTIFS('Incident Log'!$A$9:$A$1008,B626)&lt;&gt;1,"Check linked Case ID",IF(OR(C626="",D626="",NOT(ISNUMBER(E626)),NOT(ISNUMBER(F626))),"Complete action details",IF(AND(ISNUMBER(G626),G626&lt;E626),"Check completed date","Ready"))))))</f>
        <v/>
      </c>
    </row>
    <row r="627" spans="1:14" ht="24.95" customHeight="1">
      <c r="A627" s="20"/>
      <c r="B627" s="20"/>
      <c r="C627" s="20"/>
      <c r="D627" s="20"/>
      <c r="E627" s="18"/>
      <c r="F627" s="18"/>
      <c r="G627" s="18"/>
      <c r="H627" s="20"/>
      <c r="I627" s="20"/>
      <c r="J627" s="20"/>
      <c r="K627" s="15" t="str">
        <f t="shared" ca="1" si="18"/>
        <v/>
      </c>
      <c r="L627" s="15" t="str">
        <f t="shared" ca="1" si="19"/>
        <v/>
      </c>
      <c r="M627" s="31" t="str">
        <f>IF(B627="","",IF(COUNTIFS('Incident Log'!$A$9:$A$1008,B627)=1,INDEX('Incident Log'!$C$9:$C$1008,MATCH(B627,'Incident Log'!$A$9:$A$1008,0)),""))</f>
        <v/>
      </c>
      <c r="N627" s="15" t="str">
        <f>IF(COUNTA(A627:J627)=0,"",IF(A627="","Missing action ID",IF(COUNTIFS($A$9:$A$1008,A627)&gt;1,"Duplicate action ID",IF(COUNTIFS('Incident Log'!$A$9:$A$1008,B627)&lt;&gt;1,"Check linked Case ID",IF(OR(C627="",D627="",NOT(ISNUMBER(E627)),NOT(ISNUMBER(F627))),"Complete action details",IF(AND(ISNUMBER(G627),G627&lt;E627),"Check completed date","Ready"))))))</f>
        <v/>
      </c>
    </row>
    <row r="628" spans="1:14" ht="24.95" customHeight="1">
      <c r="A628" s="26"/>
      <c r="B628" s="26"/>
      <c r="C628" s="26"/>
      <c r="D628" s="26"/>
      <c r="E628" s="24"/>
      <c r="F628" s="24"/>
      <c r="G628" s="24"/>
      <c r="H628" s="26"/>
      <c r="I628" s="26"/>
      <c r="J628" s="26"/>
      <c r="K628" s="15" t="str">
        <f t="shared" ca="1" si="18"/>
        <v/>
      </c>
      <c r="L628" s="15" t="str">
        <f t="shared" ca="1" si="19"/>
        <v/>
      </c>
      <c r="M628" s="31" t="str">
        <f>IF(B628="","",IF(COUNTIFS('Incident Log'!$A$9:$A$1008,B628)=1,INDEX('Incident Log'!$C$9:$C$1008,MATCH(B628,'Incident Log'!$A$9:$A$1008,0)),""))</f>
        <v/>
      </c>
      <c r="N628" s="15" t="str">
        <f>IF(COUNTA(A628:J628)=0,"",IF(A628="","Missing action ID",IF(COUNTIFS($A$9:$A$1008,A628)&gt;1,"Duplicate action ID",IF(COUNTIFS('Incident Log'!$A$9:$A$1008,B628)&lt;&gt;1,"Check linked Case ID",IF(OR(C628="",D628="",NOT(ISNUMBER(E628)),NOT(ISNUMBER(F628))),"Complete action details",IF(AND(ISNUMBER(G628),G628&lt;E628),"Check completed date","Ready"))))))</f>
        <v/>
      </c>
    </row>
    <row r="629" spans="1:14" ht="24.95" customHeight="1">
      <c r="A629" s="20"/>
      <c r="B629" s="20"/>
      <c r="C629" s="20"/>
      <c r="D629" s="20"/>
      <c r="E629" s="18"/>
      <c r="F629" s="18"/>
      <c r="G629" s="18"/>
      <c r="H629" s="20"/>
      <c r="I629" s="20"/>
      <c r="J629" s="20"/>
      <c r="K629" s="15" t="str">
        <f t="shared" ca="1" si="18"/>
        <v/>
      </c>
      <c r="L629" s="15" t="str">
        <f t="shared" ca="1" si="19"/>
        <v/>
      </c>
      <c r="M629" s="31" t="str">
        <f>IF(B629="","",IF(COUNTIFS('Incident Log'!$A$9:$A$1008,B629)=1,INDEX('Incident Log'!$C$9:$C$1008,MATCH(B629,'Incident Log'!$A$9:$A$1008,0)),""))</f>
        <v/>
      </c>
      <c r="N629" s="15" t="str">
        <f>IF(COUNTA(A629:J629)=0,"",IF(A629="","Missing action ID",IF(COUNTIFS($A$9:$A$1008,A629)&gt;1,"Duplicate action ID",IF(COUNTIFS('Incident Log'!$A$9:$A$1008,B629)&lt;&gt;1,"Check linked Case ID",IF(OR(C629="",D629="",NOT(ISNUMBER(E629)),NOT(ISNUMBER(F629))),"Complete action details",IF(AND(ISNUMBER(G629),G629&lt;E629),"Check completed date","Ready"))))))</f>
        <v/>
      </c>
    </row>
    <row r="630" spans="1:14" ht="24.95" customHeight="1">
      <c r="A630" s="26"/>
      <c r="B630" s="26"/>
      <c r="C630" s="26"/>
      <c r="D630" s="26"/>
      <c r="E630" s="24"/>
      <c r="F630" s="24"/>
      <c r="G630" s="24"/>
      <c r="H630" s="26"/>
      <c r="I630" s="26"/>
      <c r="J630" s="26"/>
      <c r="K630" s="15" t="str">
        <f t="shared" ca="1" si="18"/>
        <v/>
      </c>
      <c r="L630" s="15" t="str">
        <f t="shared" ca="1" si="19"/>
        <v/>
      </c>
      <c r="M630" s="31" t="str">
        <f>IF(B630="","",IF(COUNTIFS('Incident Log'!$A$9:$A$1008,B630)=1,INDEX('Incident Log'!$C$9:$C$1008,MATCH(B630,'Incident Log'!$A$9:$A$1008,0)),""))</f>
        <v/>
      </c>
      <c r="N630" s="15" t="str">
        <f>IF(COUNTA(A630:J630)=0,"",IF(A630="","Missing action ID",IF(COUNTIFS($A$9:$A$1008,A630)&gt;1,"Duplicate action ID",IF(COUNTIFS('Incident Log'!$A$9:$A$1008,B630)&lt;&gt;1,"Check linked Case ID",IF(OR(C630="",D630="",NOT(ISNUMBER(E630)),NOT(ISNUMBER(F630))),"Complete action details",IF(AND(ISNUMBER(G630),G630&lt;E630),"Check completed date","Ready"))))))</f>
        <v/>
      </c>
    </row>
    <row r="631" spans="1:14" ht="24.95" customHeight="1">
      <c r="A631" s="20"/>
      <c r="B631" s="20"/>
      <c r="C631" s="20"/>
      <c r="D631" s="20"/>
      <c r="E631" s="18"/>
      <c r="F631" s="18"/>
      <c r="G631" s="18"/>
      <c r="H631" s="20"/>
      <c r="I631" s="20"/>
      <c r="J631" s="20"/>
      <c r="K631" s="15" t="str">
        <f t="shared" ca="1" si="18"/>
        <v/>
      </c>
      <c r="L631" s="15" t="str">
        <f t="shared" ca="1" si="19"/>
        <v/>
      </c>
      <c r="M631" s="31" t="str">
        <f>IF(B631="","",IF(COUNTIFS('Incident Log'!$A$9:$A$1008,B631)=1,INDEX('Incident Log'!$C$9:$C$1008,MATCH(B631,'Incident Log'!$A$9:$A$1008,0)),""))</f>
        <v/>
      </c>
      <c r="N631" s="15" t="str">
        <f>IF(COUNTA(A631:J631)=0,"",IF(A631="","Missing action ID",IF(COUNTIFS($A$9:$A$1008,A631)&gt;1,"Duplicate action ID",IF(COUNTIFS('Incident Log'!$A$9:$A$1008,B631)&lt;&gt;1,"Check linked Case ID",IF(OR(C631="",D631="",NOT(ISNUMBER(E631)),NOT(ISNUMBER(F631))),"Complete action details",IF(AND(ISNUMBER(G631),G631&lt;E631),"Check completed date","Ready"))))))</f>
        <v/>
      </c>
    </row>
    <row r="632" spans="1:14" ht="24.95" customHeight="1">
      <c r="A632" s="26"/>
      <c r="B632" s="26"/>
      <c r="C632" s="26"/>
      <c r="D632" s="26"/>
      <c r="E632" s="24"/>
      <c r="F632" s="24"/>
      <c r="G632" s="24"/>
      <c r="H632" s="26"/>
      <c r="I632" s="26"/>
      <c r="J632" s="26"/>
      <c r="K632" s="15" t="str">
        <f t="shared" ca="1" si="18"/>
        <v/>
      </c>
      <c r="L632" s="15" t="str">
        <f t="shared" ca="1" si="19"/>
        <v/>
      </c>
      <c r="M632" s="31" t="str">
        <f>IF(B632="","",IF(COUNTIFS('Incident Log'!$A$9:$A$1008,B632)=1,INDEX('Incident Log'!$C$9:$C$1008,MATCH(B632,'Incident Log'!$A$9:$A$1008,0)),""))</f>
        <v/>
      </c>
      <c r="N632" s="15" t="str">
        <f>IF(COUNTA(A632:J632)=0,"",IF(A632="","Missing action ID",IF(COUNTIFS($A$9:$A$1008,A632)&gt;1,"Duplicate action ID",IF(COUNTIFS('Incident Log'!$A$9:$A$1008,B632)&lt;&gt;1,"Check linked Case ID",IF(OR(C632="",D632="",NOT(ISNUMBER(E632)),NOT(ISNUMBER(F632))),"Complete action details",IF(AND(ISNUMBER(G632),G632&lt;E632),"Check completed date","Ready"))))))</f>
        <v/>
      </c>
    </row>
    <row r="633" spans="1:14" ht="24.95" customHeight="1">
      <c r="A633" s="20"/>
      <c r="B633" s="20"/>
      <c r="C633" s="20"/>
      <c r="D633" s="20"/>
      <c r="E633" s="18"/>
      <c r="F633" s="18"/>
      <c r="G633" s="18"/>
      <c r="H633" s="20"/>
      <c r="I633" s="20"/>
      <c r="J633" s="20"/>
      <c r="K633" s="15" t="str">
        <f t="shared" ca="1" si="18"/>
        <v/>
      </c>
      <c r="L633" s="15" t="str">
        <f t="shared" ca="1" si="19"/>
        <v/>
      </c>
      <c r="M633" s="31" t="str">
        <f>IF(B633="","",IF(COUNTIFS('Incident Log'!$A$9:$A$1008,B633)=1,INDEX('Incident Log'!$C$9:$C$1008,MATCH(B633,'Incident Log'!$A$9:$A$1008,0)),""))</f>
        <v/>
      </c>
      <c r="N633" s="15" t="str">
        <f>IF(COUNTA(A633:J633)=0,"",IF(A633="","Missing action ID",IF(COUNTIFS($A$9:$A$1008,A633)&gt;1,"Duplicate action ID",IF(COUNTIFS('Incident Log'!$A$9:$A$1008,B633)&lt;&gt;1,"Check linked Case ID",IF(OR(C633="",D633="",NOT(ISNUMBER(E633)),NOT(ISNUMBER(F633))),"Complete action details",IF(AND(ISNUMBER(G633),G633&lt;E633),"Check completed date","Ready"))))))</f>
        <v/>
      </c>
    </row>
    <row r="634" spans="1:14" ht="24.95" customHeight="1">
      <c r="A634" s="26"/>
      <c r="B634" s="26"/>
      <c r="C634" s="26"/>
      <c r="D634" s="26"/>
      <c r="E634" s="24"/>
      <c r="F634" s="24"/>
      <c r="G634" s="24"/>
      <c r="H634" s="26"/>
      <c r="I634" s="26"/>
      <c r="J634" s="26"/>
      <c r="K634" s="15" t="str">
        <f t="shared" ca="1" si="18"/>
        <v/>
      </c>
      <c r="L634" s="15" t="str">
        <f t="shared" ca="1" si="19"/>
        <v/>
      </c>
      <c r="M634" s="31" t="str">
        <f>IF(B634="","",IF(COUNTIFS('Incident Log'!$A$9:$A$1008,B634)=1,INDEX('Incident Log'!$C$9:$C$1008,MATCH(B634,'Incident Log'!$A$9:$A$1008,0)),""))</f>
        <v/>
      </c>
      <c r="N634" s="15" t="str">
        <f>IF(COUNTA(A634:J634)=0,"",IF(A634="","Missing action ID",IF(COUNTIFS($A$9:$A$1008,A634)&gt;1,"Duplicate action ID",IF(COUNTIFS('Incident Log'!$A$9:$A$1008,B634)&lt;&gt;1,"Check linked Case ID",IF(OR(C634="",D634="",NOT(ISNUMBER(E634)),NOT(ISNUMBER(F634))),"Complete action details",IF(AND(ISNUMBER(G634),G634&lt;E634),"Check completed date","Ready"))))))</f>
        <v/>
      </c>
    </row>
    <row r="635" spans="1:14" ht="24.95" customHeight="1">
      <c r="A635" s="20"/>
      <c r="B635" s="20"/>
      <c r="C635" s="20"/>
      <c r="D635" s="20"/>
      <c r="E635" s="18"/>
      <c r="F635" s="18"/>
      <c r="G635" s="18"/>
      <c r="H635" s="20"/>
      <c r="I635" s="20"/>
      <c r="J635" s="20"/>
      <c r="K635" s="15" t="str">
        <f t="shared" ca="1" si="18"/>
        <v/>
      </c>
      <c r="L635" s="15" t="str">
        <f t="shared" ca="1" si="19"/>
        <v/>
      </c>
      <c r="M635" s="31" t="str">
        <f>IF(B635="","",IF(COUNTIFS('Incident Log'!$A$9:$A$1008,B635)=1,INDEX('Incident Log'!$C$9:$C$1008,MATCH(B635,'Incident Log'!$A$9:$A$1008,0)),""))</f>
        <v/>
      </c>
      <c r="N635" s="15" t="str">
        <f>IF(COUNTA(A635:J635)=0,"",IF(A635="","Missing action ID",IF(COUNTIFS($A$9:$A$1008,A635)&gt;1,"Duplicate action ID",IF(COUNTIFS('Incident Log'!$A$9:$A$1008,B635)&lt;&gt;1,"Check linked Case ID",IF(OR(C635="",D635="",NOT(ISNUMBER(E635)),NOT(ISNUMBER(F635))),"Complete action details",IF(AND(ISNUMBER(G635),G635&lt;E635),"Check completed date","Ready"))))))</f>
        <v/>
      </c>
    </row>
    <row r="636" spans="1:14" ht="24.95" customHeight="1">
      <c r="A636" s="26"/>
      <c r="B636" s="26"/>
      <c r="C636" s="26"/>
      <c r="D636" s="26"/>
      <c r="E636" s="24"/>
      <c r="F636" s="24"/>
      <c r="G636" s="24"/>
      <c r="H636" s="26"/>
      <c r="I636" s="26"/>
      <c r="J636" s="26"/>
      <c r="K636" s="15" t="str">
        <f t="shared" ca="1" si="18"/>
        <v/>
      </c>
      <c r="L636" s="15" t="str">
        <f t="shared" ca="1" si="19"/>
        <v/>
      </c>
      <c r="M636" s="31" t="str">
        <f>IF(B636="","",IF(COUNTIFS('Incident Log'!$A$9:$A$1008,B636)=1,INDEX('Incident Log'!$C$9:$C$1008,MATCH(B636,'Incident Log'!$A$9:$A$1008,0)),""))</f>
        <v/>
      </c>
      <c r="N636" s="15" t="str">
        <f>IF(COUNTA(A636:J636)=0,"",IF(A636="","Missing action ID",IF(COUNTIFS($A$9:$A$1008,A636)&gt;1,"Duplicate action ID",IF(COUNTIFS('Incident Log'!$A$9:$A$1008,B636)&lt;&gt;1,"Check linked Case ID",IF(OR(C636="",D636="",NOT(ISNUMBER(E636)),NOT(ISNUMBER(F636))),"Complete action details",IF(AND(ISNUMBER(G636),G636&lt;E636),"Check completed date","Ready"))))))</f>
        <v/>
      </c>
    </row>
    <row r="637" spans="1:14" ht="24.95" customHeight="1">
      <c r="A637" s="20"/>
      <c r="B637" s="20"/>
      <c r="C637" s="20"/>
      <c r="D637" s="20"/>
      <c r="E637" s="18"/>
      <c r="F637" s="18"/>
      <c r="G637" s="18"/>
      <c r="H637" s="20"/>
      <c r="I637" s="20"/>
      <c r="J637" s="20"/>
      <c r="K637" s="15" t="str">
        <f t="shared" ca="1" si="18"/>
        <v/>
      </c>
      <c r="L637" s="15" t="str">
        <f t="shared" ca="1" si="19"/>
        <v/>
      </c>
      <c r="M637" s="31" t="str">
        <f>IF(B637="","",IF(COUNTIFS('Incident Log'!$A$9:$A$1008,B637)=1,INDEX('Incident Log'!$C$9:$C$1008,MATCH(B637,'Incident Log'!$A$9:$A$1008,0)),""))</f>
        <v/>
      </c>
      <c r="N637" s="15" t="str">
        <f>IF(COUNTA(A637:J637)=0,"",IF(A637="","Missing action ID",IF(COUNTIFS($A$9:$A$1008,A637)&gt;1,"Duplicate action ID",IF(COUNTIFS('Incident Log'!$A$9:$A$1008,B637)&lt;&gt;1,"Check linked Case ID",IF(OR(C637="",D637="",NOT(ISNUMBER(E637)),NOT(ISNUMBER(F637))),"Complete action details",IF(AND(ISNUMBER(G637),G637&lt;E637),"Check completed date","Ready"))))))</f>
        <v/>
      </c>
    </row>
    <row r="638" spans="1:14" ht="24.95" customHeight="1">
      <c r="A638" s="26"/>
      <c r="B638" s="26"/>
      <c r="C638" s="26"/>
      <c r="D638" s="26"/>
      <c r="E638" s="24"/>
      <c r="F638" s="24"/>
      <c r="G638" s="24"/>
      <c r="H638" s="26"/>
      <c r="I638" s="26"/>
      <c r="J638" s="26"/>
      <c r="K638" s="15" t="str">
        <f t="shared" ca="1" si="18"/>
        <v/>
      </c>
      <c r="L638" s="15" t="str">
        <f t="shared" ca="1" si="19"/>
        <v/>
      </c>
      <c r="M638" s="31" t="str">
        <f>IF(B638="","",IF(COUNTIFS('Incident Log'!$A$9:$A$1008,B638)=1,INDEX('Incident Log'!$C$9:$C$1008,MATCH(B638,'Incident Log'!$A$9:$A$1008,0)),""))</f>
        <v/>
      </c>
      <c r="N638" s="15" t="str">
        <f>IF(COUNTA(A638:J638)=0,"",IF(A638="","Missing action ID",IF(COUNTIFS($A$9:$A$1008,A638)&gt;1,"Duplicate action ID",IF(COUNTIFS('Incident Log'!$A$9:$A$1008,B638)&lt;&gt;1,"Check linked Case ID",IF(OR(C638="",D638="",NOT(ISNUMBER(E638)),NOT(ISNUMBER(F638))),"Complete action details",IF(AND(ISNUMBER(G638),G638&lt;E638),"Check completed date","Ready"))))))</f>
        <v/>
      </c>
    </row>
    <row r="639" spans="1:14" ht="24.95" customHeight="1">
      <c r="A639" s="20"/>
      <c r="B639" s="20"/>
      <c r="C639" s="20"/>
      <c r="D639" s="20"/>
      <c r="E639" s="18"/>
      <c r="F639" s="18"/>
      <c r="G639" s="18"/>
      <c r="H639" s="20"/>
      <c r="I639" s="20"/>
      <c r="J639" s="20"/>
      <c r="K639" s="15" t="str">
        <f t="shared" ca="1" si="18"/>
        <v/>
      </c>
      <c r="L639" s="15" t="str">
        <f t="shared" ca="1" si="19"/>
        <v/>
      </c>
      <c r="M639" s="31" t="str">
        <f>IF(B639="","",IF(COUNTIFS('Incident Log'!$A$9:$A$1008,B639)=1,INDEX('Incident Log'!$C$9:$C$1008,MATCH(B639,'Incident Log'!$A$9:$A$1008,0)),""))</f>
        <v/>
      </c>
      <c r="N639" s="15" t="str">
        <f>IF(COUNTA(A639:J639)=0,"",IF(A639="","Missing action ID",IF(COUNTIFS($A$9:$A$1008,A639)&gt;1,"Duplicate action ID",IF(COUNTIFS('Incident Log'!$A$9:$A$1008,B639)&lt;&gt;1,"Check linked Case ID",IF(OR(C639="",D639="",NOT(ISNUMBER(E639)),NOT(ISNUMBER(F639))),"Complete action details",IF(AND(ISNUMBER(G639),G639&lt;E639),"Check completed date","Ready"))))))</f>
        <v/>
      </c>
    </row>
    <row r="640" spans="1:14" ht="24.95" customHeight="1">
      <c r="A640" s="26"/>
      <c r="B640" s="26"/>
      <c r="C640" s="26"/>
      <c r="D640" s="26"/>
      <c r="E640" s="24"/>
      <c r="F640" s="24"/>
      <c r="G640" s="24"/>
      <c r="H640" s="26"/>
      <c r="I640" s="26"/>
      <c r="J640" s="26"/>
      <c r="K640" s="15" t="str">
        <f t="shared" ca="1" si="18"/>
        <v/>
      </c>
      <c r="L640" s="15" t="str">
        <f t="shared" ca="1" si="19"/>
        <v/>
      </c>
      <c r="M640" s="31" t="str">
        <f>IF(B640="","",IF(COUNTIFS('Incident Log'!$A$9:$A$1008,B640)=1,INDEX('Incident Log'!$C$9:$C$1008,MATCH(B640,'Incident Log'!$A$9:$A$1008,0)),""))</f>
        <v/>
      </c>
      <c r="N640" s="15" t="str">
        <f>IF(COUNTA(A640:J640)=0,"",IF(A640="","Missing action ID",IF(COUNTIFS($A$9:$A$1008,A640)&gt;1,"Duplicate action ID",IF(COUNTIFS('Incident Log'!$A$9:$A$1008,B640)&lt;&gt;1,"Check linked Case ID",IF(OR(C640="",D640="",NOT(ISNUMBER(E640)),NOT(ISNUMBER(F640))),"Complete action details",IF(AND(ISNUMBER(G640),G640&lt;E640),"Check completed date","Ready"))))))</f>
        <v/>
      </c>
    </row>
    <row r="641" spans="1:14" ht="24.95" customHeight="1">
      <c r="A641" s="20"/>
      <c r="B641" s="20"/>
      <c r="C641" s="20"/>
      <c r="D641" s="20"/>
      <c r="E641" s="18"/>
      <c r="F641" s="18"/>
      <c r="G641" s="18"/>
      <c r="H641" s="20"/>
      <c r="I641" s="20"/>
      <c r="J641" s="20"/>
      <c r="K641" s="15" t="str">
        <f t="shared" ca="1" si="18"/>
        <v/>
      </c>
      <c r="L641" s="15" t="str">
        <f t="shared" ca="1" si="19"/>
        <v/>
      </c>
      <c r="M641" s="31" t="str">
        <f>IF(B641="","",IF(COUNTIFS('Incident Log'!$A$9:$A$1008,B641)=1,INDEX('Incident Log'!$C$9:$C$1008,MATCH(B641,'Incident Log'!$A$9:$A$1008,0)),""))</f>
        <v/>
      </c>
      <c r="N641" s="15" t="str">
        <f>IF(COUNTA(A641:J641)=0,"",IF(A641="","Missing action ID",IF(COUNTIFS($A$9:$A$1008,A641)&gt;1,"Duplicate action ID",IF(COUNTIFS('Incident Log'!$A$9:$A$1008,B641)&lt;&gt;1,"Check linked Case ID",IF(OR(C641="",D641="",NOT(ISNUMBER(E641)),NOT(ISNUMBER(F641))),"Complete action details",IF(AND(ISNUMBER(G641),G641&lt;E641),"Check completed date","Ready"))))))</f>
        <v/>
      </c>
    </row>
    <row r="642" spans="1:14" ht="24.95" customHeight="1">
      <c r="A642" s="26"/>
      <c r="B642" s="26"/>
      <c r="C642" s="26"/>
      <c r="D642" s="26"/>
      <c r="E642" s="24"/>
      <c r="F642" s="24"/>
      <c r="G642" s="24"/>
      <c r="H642" s="26"/>
      <c r="I642" s="26"/>
      <c r="J642" s="26"/>
      <c r="K642" s="15" t="str">
        <f t="shared" ca="1" si="18"/>
        <v/>
      </c>
      <c r="L642" s="15" t="str">
        <f t="shared" ca="1" si="19"/>
        <v/>
      </c>
      <c r="M642" s="31" t="str">
        <f>IF(B642="","",IF(COUNTIFS('Incident Log'!$A$9:$A$1008,B642)=1,INDEX('Incident Log'!$C$9:$C$1008,MATCH(B642,'Incident Log'!$A$9:$A$1008,0)),""))</f>
        <v/>
      </c>
      <c r="N642" s="15" t="str">
        <f>IF(COUNTA(A642:J642)=0,"",IF(A642="","Missing action ID",IF(COUNTIFS($A$9:$A$1008,A642)&gt;1,"Duplicate action ID",IF(COUNTIFS('Incident Log'!$A$9:$A$1008,B642)&lt;&gt;1,"Check linked Case ID",IF(OR(C642="",D642="",NOT(ISNUMBER(E642)),NOT(ISNUMBER(F642))),"Complete action details",IF(AND(ISNUMBER(G642),G642&lt;E642),"Check completed date","Ready"))))))</f>
        <v/>
      </c>
    </row>
    <row r="643" spans="1:14" ht="24.95" customHeight="1">
      <c r="A643" s="20"/>
      <c r="B643" s="20"/>
      <c r="C643" s="20"/>
      <c r="D643" s="20"/>
      <c r="E643" s="18"/>
      <c r="F643" s="18"/>
      <c r="G643" s="18"/>
      <c r="H643" s="20"/>
      <c r="I643" s="20"/>
      <c r="J643" s="20"/>
      <c r="K643" s="15" t="str">
        <f t="shared" ca="1" si="18"/>
        <v/>
      </c>
      <c r="L643" s="15" t="str">
        <f t="shared" ca="1" si="19"/>
        <v/>
      </c>
      <c r="M643" s="31" t="str">
        <f>IF(B643="","",IF(COUNTIFS('Incident Log'!$A$9:$A$1008,B643)=1,INDEX('Incident Log'!$C$9:$C$1008,MATCH(B643,'Incident Log'!$A$9:$A$1008,0)),""))</f>
        <v/>
      </c>
      <c r="N643" s="15" t="str">
        <f>IF(COUNTA(A643:J643)=0,"",IF(A643="","Missing action ID",IF(COUNTIFS($A$9:$A$1008,A643)&gt;1,"Duplicate action ID",IF(COUNTIFS('Incident Log'!$A$9:$A$1008,B643)&lt;&gt;1,"Check linked Case ID",IF(OR(C643="",D643="",NOT(ISNUMBER(E643)),NOT(ISNUMBER(F643))),"Complete action details",IF(AND(ISNUMBER(G643),G643&lt;E643),"Check completed date","Ready"))))))</f>
        <v/>
      </c>
    </row>
    <row r="644" spans="1:14" ht="24.95" customHeight="1">
      <c r="A644" s="26"/>
      <c r="B644" s="26"/>
      <c r="C644" s="26"/>
      <c r="D644" s="26"/>
      <c r="E644" s="24"/>
      <c r="F644" s="24"/>
      <c r="G644" s="24"/>
      <c r="H644" s="26"/>
      <c r="I644" s="26"/>
      <c r="J644" s="26"/>
      <c r="K644" s="15" t="str">
        <f t="shared" ca="1" si="18"/>
        <v/>
      </c>
      <c r="L644" s="15" t="str">
        <f t="shared" ca="1" si="19"/>
        <v/>
      </c>
      <c r="M644" s="31" t="str">
        <f>IF(B644="","",IF(COUNTIFS('Incident Log'!$A$9:$A$1008,B644)=1,INDEX('Incident Log'!$C$9:$C$1008,MATCH(B644,'Incident Log'!$A$9:$A$1008,0)),""))</f>
        <v/>
      </c>
      <c r="N644" s="15" t="str">
        <f>IF(COUNTA(A644:J644)=0,"",IF(A644="","Missing action ID",IF(COUNTIFS($A$9:$A$1008,A644)&gt;1,"Duplicate action ID",IF(COUNTIFS('Incident Log'!$A$9:$A$1008,B644)&lt;&gt;1,"Check linked Case ID",IF(OR(C644="",D644="",NOT(ISNUMBER(E644)),NOT(ISNUMBER(F644))),"Complete action details",IF(AND(ISNUMBER(G644),G644&lt;E644),"Check completed date","Ready"))))))</f>
        <v/>
      </c>
    </row>
    <row r="645" spans="1:14" ht="24.95" customHeight="1">
      <c r="A645" s="20"/>
      <c r="B645" s="20"/>
      <c r="C645" s="20"/>
      <c r="D645" s="20"/>
      <c r="E645" s="18"/>
      <c r="F645" s="18"/>
      <c r="G645" s="18"/>
      <c r="H645" s="20"/>
      <c r="I645" s="20"/>
      <c r="J645" s="20"/>
      <c r="K645" s="15" t="str">
        <f t="shared" ca="1" si="18"/>
        <v/>
      </c>
      <c r="L645" s="15" t="str">
        <f t="shared" ca="1" si="19"/>
        <v/>
      </c>
      <c r="M645" s="31" t="str">
        <f>IF(B645="","",IF(COUNTIFS('Incident Log'!$A$9:$A$1008,B645)=1,INDEX('Incident Log'!$C$9:$C$1008,MATCH(B645,'Incident Log'!$A$9:$A$1008,0)),""))</f>
        <v/>
      </c>
      <c r="N645" s="15" t="str">
        <f>IF(COUNTA(A645:J645)=0,"",IF(A645="","Missing action ID",IF(COUNTIFS($A$9:$A$1008,A645)&gt;1,"Duplicate action ID",IF(COUNTIFS('Incident Log'!$A$9:$A$1008,B645)&lt;&gt;1,"Check linked Case ID",IF(OR(C645="",D645="",NOT(ISNUMBER(E645)),NOT(ISNUMBER(F645))),"Complete action details",IF(AND(ISNUMBER(G645),G645&lt;E645),"Check completed date","Ready"))))))</f>
        <v/>
      </c>
    </row>
    <row r="646" spans="1:14" ht="24.95" customHeight="1">
      <c r="A646" s="26"/>
      <c r="B646" s="26"/>
      <c r="C646" s="26"/>
      <c r="D646" s="26"/>
      <c r="E646" s="24"/>
      <c r="F646" s="24"/>
      <c r="G646" s="24"/>
      <c r="H646" s="26"/>
      <c r="I646" s="26"/>
      <c r="J646" s="26"/>
      <c r="K646" s="15" t="str">
        <f t="shared" ca="1" si="18"/>
        <v/>
      </c>
      <c r="L646" s="15" t="str">
        <f t="shared" ca="1" si="19"/>
        <v/>
      </c>
      <c r="M646" s="31" t="str">
        <f>IF(B646="","",IF(COUNTIFS('Incident Log'!$A$9:$A$1008,B646)=1,INDEX('Incident Log'!$C$9:$C$1008,MATCH(B646,'Incident Log'!$A$9:$A$1008,0)),""))</f>
        <v/>
      </c>
      <c r="N646" s="15" t="str">
        <f>IF(COUNTA(A646:J646)=0,"",IF(A646="","Missing action ID",IF(COUNTIFS($A$9:$A$1008,A646)&gt;1,"Duplicate action ID",IF(COUNTIFS('Incident Log'!$A$9:$A$1008,B646)&lt;&gt;1,"Check linked Case ID",IF(OR(C646="",D646="",NOT(ISNUMBER(E646)),NOT(ISNUMBER(F646))),"Complete action details",IF(AND(ISNUMBER(G646),G646&lt;E646),"Check completed date","Ready"))))))</f>
        <v/>
      </c>
    </row>
    <row r="647" spans="1:14" ht="24.95" customHeight="1">
      <c r="A647" s="20"/>
      <c r="B647" s="20"/>
      <c r="C647" s="20"/>
      <c r="D647" s="20"/>
      <c r="E647" s="18"/>
      <c r="F647" s="18"/>
      <c r="G647" s="18"/>
      <c r="H647" s="20"/>
      <c r="I647" s="20"/>
      <c r="J647" s="20"/>
      <c r="K647" s="15" t="str">
        <f t="shared" ca="1" si="18"/>
        <v/>
      </c>
      <c r="L647" s="15" t="str">
        <f t="shared" ca="1" si="19"/>
        <v/>
      </c>
      <c r="M647" s="31" t="str">
        <f>IF(B647="","",IF(COUNTIFS('Incident Log'!$A$9:$A$1008,B647)=1,INDEX('Incident Log'!$C$9:$C$1008,MATCH(B647,'Incident Log'!$A$9:$A$1008,0)),""))</f>
        <v/>
      </c>
      <c r="N647" s="15" t="str">
        <f>IF(COUNTA(A647:J647)=0,"",IF(A647="","Missing action ID",IF(COUNTIFS($A$9:$A$1008,A647)&gt;1,"Duplicate action ID",IF(COUNTIFS('Incident Log'!$A$9:$A$1008,B647)&lt;&gt;1,"Check linked Case ID",IF(OR(C647="",D647="",NOT(ISNUMBER(E647)),NOT(ISNUMBER(F647))),"Complete action details",IF(AND(ISNUMBER(G647),G647&lt;E647),"Check completed date","Ready"))))))</f>
        <v/>
      </c>
    </row>
    <row r="648" spans="1:14" ht="24.95" customHeight="1">
      <c r="A648" s="26"/>
      <c r="B648" s="26"/>
      <c r="C648" s="26"/>
      <c r="D648" s="26"/>
      <c r="E648" s="24"/>
      <c r="F648" s="24"/>
      <c r="G648" s="24"/>
      <c r="H648" s="26"/>
      <c r="I648" s="26"/>
      <c r="J648" s="26"/>
      <c r="K648" s="15" t="str">
        <f t="shared" ca="1" si="18"/>
        <v/>
      </c>
      <c r="L648" s="15" t="str">
        <f t="shared" ca="1" si="19"/>
        <v/>
      </c>
      <c r="M648" s="31" t="str">
        <f>IF(B648="","",IF(COUNTIFS('Incident Log'!$A$9:$A$1008,B648)=1,INDEX('Incident Log'!$C$9:$C$1008,MATCH(B648,'Incident Log'!$A$9:$A$1008,0)),""))</f>
        <v/>
      </c>
      <c r="N648" s="15" t="str">
        <f>IF(COUNTA(A648:J648)=0,"",IF(A648="","Missing action ID",IF(COUNTIFS($A$9:$A$1008,A648)&gt;1,"Duplicate action ID",IF(COUNTIFS('Incident Log'!$A$9:$A$1008,B648)&lt;&gt;1,"Check linked Case ID",IF(OR(C648="",D648="",NOT(ISNUMBER(E648)),NOT(ISNUMBER(F648))),"Complete action details",IF(AND(ISNUMBER(G648),G648&lt;E648),"Check completed date","Ready"))))))</f>
        <v/>
      </c>
    </row>
    <row r="649" spans="1:14" ht="24.95" customHeight="1">
      <c r="A649" s="20"/>
      <c r="B649" s="20"/>
      <c r="C649" s="20"/>
      <c r="D649" s="20"/>
      <c r="E649" s="18"/>
      <c r="F649" s="18"/>
      <c r="G649" s="18"/>
      <c r="H649" s="20"/>
      <c r="I649" s="20"/>
      <c r="J649" s="20"/>
      <c r="K649" s="15" t="str">
        <f t="shared" ref="K649:K712" ca="1" si="20">IF(COUNTA(A649:J649)=0,"",IF(AND(ISNUMBER(G649),H649="Yes"),"Closed",IF(ISNUMBER(G649),"Verify effectiveness",IF(NOT(ISNUMBER(F649)),"Set due date",IF(F649&lt;TODAY(),"Overdue",IF(F649&lt;=TODAY()+7,"Due soon","Open"))))))</f>
        <v/>
      </c>
      <c r="L649" s="15" t="str">
        <f t="shared" ref="L649:L712" ca="1" si="21">IF(OR(K649="",K649="Closed",NOT(ISNUMBER(F649))),"",MAX(0,TODAY()-F649))</f>
        <v/>
      </c>
      <c r="M649" s="31" t="str">
        <f>IF(B649="","",IF(COUNTIFS('Incident Log'!$A$9:$A$1008,B649)=1,INDEX('Incident Log'!$C$9:$C$1008,MATCH(B649,'Incident Log'!$A$9:$A$1008,0)),""))</f>
        <v/>
      </c>
      <c r="N649" s="15" t="str">
        <f>IF(COUNTA(A649:J649)=0,"",IF(A649="","Missing action ID",IF(COUNTIFS($A$9:$A$1008,A649)&gt;1,"Duplicate action ID",IF(COUNTIFS('Incident Log'!$A$9:$A$1008,B649)&lt;&gt;1,"Check linked Case ID",IF(OR(C649="",D649="",NOT(ISNUMBER(E649)),NOT(ISNUMBER(F649))),"Complete action details",IF(AND(ISNUMBER(G649),G649&lt;E649),"Check completed date","Ready"))))))</f>
        <v/>
      </c>
    </row>
    <row r="650" spans="1:14" ht="24.95" customHeight="1">
      <c r="A650" s="26"/>
      <c r="B650" s="26"/>
      <c r="C650" s="26"/>
      <c r="D650" s="26"/>
      <c r="E650" s="24"/>
      <c r="F650" s="24"/>
      <c r="G650" s="24"/>
      <c r="H650" s="26"/>
      <c r="I650" s="26"/>
      <c r="J650" s="26"/>
      <c r="K650" s="15" t="str">
        <f t="shared" ca="1" si="20"/>
        <v/>
      </c>
      <c r="L650" s="15" t="str">
        <f t="shared" ca="1" si="21"/>
        <v/>
      </c>
      <c r="M650" s="31" t="str">
        <f>IF(B650="","",IF(COUNTIFS('Incident Log'!$A$9:$A$1008,B650)=1,INDEX('Incident Log'!$C$9:$C$1008,MATCH(B650,'Incident Log'!$A$9:$A$1008,0)),""))</f>
        <v/>
      </c>
      <c r="N650" s="15" t="str">
        <f>IF(COUNTA(A650:J650)=0,"",IF(A650="","Missing action ID",IF(COUNTIFS($A$9:$A$1008,A650)&gt;1,"Duplicate action ID",IF(COUNTIFS('Incident Log'!$A$9:$A$1008,B650)&lt;&gt;1,"Check linked Case ID",IF(OR(C650="",D650="",NOT(ISNUMBER(E650)),NOT(ISNUMBER(F650))),"Complete action details",IF(AND(ISNUMBER(G650),G650&lt;E650),"Check completed date","Ready"))))))</f>
        <v/>
      </c>
    </row>
    <row r="651" spans="1:14" ht="24.95" customHeight="1">
      <c r="A651" s="20"/>
      <c r="B651" s="20"/>
      <c r="C651" s="20"/>
      <c r="D651" s="20"/>
      <c r="E651" s="18"/>
      <c r="F651" s="18"/>
      <c r="G651" s="18"/>
      <c r="H651" s="20"/>
      <c r="I651" s="20"/>
      <c r="J651" s="20"/>
      <c r="K651" s="15" t="str">
        <f t="shared" ca="1" si="20"/>
        <v/>
      </c>
      <c r="L651" s="15" t="str">
        <f t="shared" ca="1" si="21"/>
        <v/>
      </c>
      <c r="M651" s="31" t="str">
        <f>IF(B651="","",IF(COUNTIFS('Incident Log'!$A$9:$A$1008,B651)=1,INDEX('Incident Log'!$C$9:$C$1008,MATCH(B651,'Incident Log'!$A$9:$A$1008,0)),""))</f>
        <v/>
      </c>
      <c r="N651" s="15" t="str">
        <f>IF(COUNTA(A651:J651)=0,"",IF(A651="","Missing action ID",IF(COUNTIFS($A$9:$A$1008,A651)&gt;1,"Duplicate action ID",IF(COUNTIFS('Incident Log'!$A$9:$A$1008,B651)&lt;&gt;1,"Check linked Case ID",IF(OR(C651="",D651="",NOT(ISNUMBER(E651)),NOT(ISNUMBER(F651))),"Complete action details",IF(AND(ISNUMBER(G651),G651&lt;E651),"Check completed date","Ready"))))))</f>
        <v/>
      </c>
    </row>
    <row r="652" spans="1:14" ht="24.95" customHeight="1">
      <c r="A652" s="26"/>
      <c r="B652" s="26"/>
      <c r="C652" s="26"/>
      <c r="D652" s="26"/>
      <c r="E652" s="24"/>
      <c r="F652" s="24"/>
      <c r="G652" s="24"/>
      <c r="H652" s="26"/>
      <c r="I652" s="26"/>
      <c r="J652" s="26"/>
      <c r="K652" s="15" t="str">
        <f t="shared" ca="1" si="20"/>
        <v/>
      </c>
      <c r="L652" s="15" t="str">
        <f t="shared" ca="1" si="21"/>
        <v/>
      </c>
      <c r="M652" s="31" t="str">
        <f>IF(B652="","",IF(COUNTIFS('Incident Log'!$A$9:$A$1008,B652)=1,INDEX('Incident Log'!$C$9:$C$1008,MATCH(B652,'Incident Log'!$A$9:$A$1008,0)),""))</f>
        <v/>
      </c>
      <c r="N652" s="15" t="str">
        <f>IF(COUNTA(A652:J652)=0,"",IF(A652="","Missing action ID",IF(COUNTIFS($A$9:$A$1008,A652)&gt;1,"Duplicate action ID",IF(COUNTIFS('Incident Log'!$A$9:$A$1008,B652)&lt;&gt;1,"Check linked Case ID",IF(OR(C652="",D652="",NOT(ISNUMBER(E652)),NOT(ISNUMBER(F652))),"Complete action details",IF(AND(ISNUMBER(G652),G652&lt;E652),"Check completed date","Ready"))))))</f>
        <v/>
      </c>
    </row>
    <row r="653" spans="1:14" ht="24.95" customHeight="1">
      <c r="A653" s="20"/>
      <c r="B653" s="20"/>
      <c r="C653" s="20"/>
      <c r="D653" s="20"/>
      <c r="E653" s="18"/>
      <c r="F653" s="18"/>
      <c r="G653" s="18"/>
      <c r="H653" s="20"/>
      <c r="I653" s="20"/>
      <c r="J653" s="20"/>
      <c r="K653" s="15" t="str">
        <f t="shared" ca="1" si="20"/>
        <v/>
      </c>
      <c r="L653" s="15" t="str">
        <f t="shared" ca="1" si="21"/>
        <v/>
      </c>
      <c r="M653" s="31" t="str">
        <f>IF(B653="","",IF(COUNTIFS('Incident Log'!$A$9:$A$1008,B653)=1,INDEX('Incident Log'!$C$9:$C$1008,MATCH(B653,'Incident Log'!$A$9:$A$1008,0)),""))</f>
        <v/>
      </c>
      <c r="N653" s="15" t="str">
        <f>IF(COUNTA(A653:J653)=0,"",IF(A653="","Missing action ID",IF(COUNTIFS($A$9:$A$1008,A653)&gt;1,"Duplicate action ID",IF(COUNTIFS('Incident Log'!$A$9:$A$1008,B653)&lt;&gt;1,"Check linked Case ID",IF(OR(C653="",D653="",NOT(ISNUMBER(E653)),NOT(ISNUMBER(F653))),"Complete action details",IF(AND(ISNUMBER(G653),G653&lt;E653),"Check completed date","Ready"))))))</f>
        <v/>
      </c>
    </row>
    <row r="654" spans="1:14" ht="24.95" customHeight="1">
      <c r="A654" s="26"/>
      <c r="B654" s="26"/>
      <c r="C654" s="26"/>
      <c r="D654" s="26"/>
      <c r="E654" s="24"/>
      <c r="F654" s="24"/>
      <c r="G654" s="24"/>
      <c r="H654" s="26"/>
      <c r="I654" s="26"/>
      <c r="J654" s="26"/>
      <c r="K654" s="15" t="str">
        <f t="shared" ca="1" si="20"/>
        <v/>
      </c>
      <c r="L654" s="15" t="str">
        <f t="shared" ca="1" si="21"/>
        <v/>
      </c>
      <c r="M654" s="31" t="str">
        <f>IF(B654="","",IF(COUNTIFS('Incident Log'!$A$9:$A$1008,B654)=1,INDEX('Incident Log'!$C$9:$C$1008,MATCH(B654,'Incident Log'!$A$9:$A$1008,0)),""))</f>
        <v/>
      </c>
      <c r="N654" s="15" t="str">
        <f>IF(COUNTA(A654:J654)=0,"",IF(A654="","Missing action ID",IF(COUNTIFS($A$9:$A$1008,A654)&gt;1,"Duplicate action ID",IF(COUNTIFS('Incident Log'!$A$9:$A$1008,B654)&lt;&gt;1,"Check linked Case ID",IF(OR(C654="",D654="",NOT(ISNUMBER(E654)),NOT(ISNUMBER(F654))),"Complete action details",IF(AND(ISNUMBER(G654),G654&lt;E654),"Check completed date","Ready"))))))</f>
        <v/>
      </c>
    </row>
    <row r="655" spans="1:14" ht="24.95" customHeight="1">
      <c r="A655" s="20"/>
      <c r="B655" s="20"/>
      <c r="C655" s="20"/>
      <c r="D655" s="20"/>
      <c r="E655" s="18"/>
      <c r="F655" s="18"/>
      <c r="G655" s="18"/>
      <c r="H655" s="20"/>
      <c r="I655" s="20"/>
      <c r="J655" s="20"/>
      <c r="K655" s="15" t="str">
        <f t="shared" ca="1" si="20"/>
        <v/>
      </c>
      <c r="L655" s="15" t="str">
        <f t="shared" ca="1" si="21"/>
        <v/>
      </c>
      <c r="M655" s="31" t="str">
        <f>IF(B655="","",IF(COUNTIFS('Incident Log'!$A$9:$A$1008,B655)=1,INDEX('Incident Log'!$C$9:$C$1008,MATCH(B655,'Incident Log'!$A$9:$A$1008,0)),""))</f>
        <v/>
      </c>
      <c r="N655" s="15" t="str">
        <f>IF(COUNTA(A655:J655)=0,"",IF(A655="","Missing action ID",IF(COUNTIFS($A$9:$A$1008,A655)&gt;1,"Duplicate action ID",IF(COUNTIFS('Incident Log'!$A$9:$A$1008,B655)&lt;&gt;1,"Check linked Case ID",IF(OR(C655="",D655="",NOT(ISNUMBER(E655)),NOT(ISNUMBER(F655))),"Complete action details",IF(AND(ISNUMBER(G655),G655&lt;E655),"Check completed date","Ready"))))))</f>
        <v/>
      </c>
    </row>
    <row r="656" spans="1:14" ht="24.95" customHeight="1">
      <c r="A656" s="26"/>
      <c r="B656" s="26"/>
      <c r="C656" s="26"/>
      <c r="D656" s="26"/>
      <c r="E656" s="24"/>
      <c r="F656" s="24"/>
      <c r="G656" s="24"/>
      <c r="H656" s="26"/>
      <c r="I656" s="26"/>
      <c r="J656" s="26"/>
      <c r="K656" s="15" t="str">
        <f t="shared" ca="1" si="20"/>
        <v/>
      </c>
      <c r="L656" s="15" t="str">
        <f t="shared" ca="1" si="21"/>
        <v/>
      </c>
      <c r="M656" s="31" t="str">
        <f>IF(B656="","",IF(COUNTIFS('Incident Log'!$A$9:$A$1008,B656)=1,INDEX('Incident Log'!$C$9:$C$1008,MATCH(B656,'Incident Log'!$A$9:$A$1008,0)),""))</f>
        <v/>
      </c>
      <c r="N656" s="15" t="str">
        <f>IF(COUNTA(A656:J656)=0,"",IF(A656="","Missing action ID",IF(COUNTIFS($A$9:$A$1008,A656)&gt;1,"Duplicate action ID",IF(COUNTIFS('Incident Log'!$A$9:$A$1008,B656)&lt;&gt;1,"Check linked Case ID",IF(OR(C656="",D656="",NOT(ISNUMBER(E656)),NOT(ISNUMBER(F656))),"Complete action details",IF(AND(ISNUMBER(G656),G656&lt;E656),"Check completed date","Ready"))))))</f>
        <v/>
      </c>
    </row>
    <row r="657" spans="1:14" ht="24.95" customHeight="1">
      <c r="A657" s="20"/>
      <c r="B657" s="20"/>
      <c r="C657" s="20"/>
      <c r="D657" s="20"/>
      <c r="E657" s="18"/>
      <c r="F657" s="18"/>
      <c r="G657" s="18"/>
      <c r="H657" s="20"/>
      <c r="I657" s="20"/>
      <c r="J657" s="20"/>
      <c r="K657" s="15" t="str">
        <f t="shared" ca="1" si="20"/>
        <v/>
      </c>
      <c r="L657" s="15" t="str">
        <f t="shared" ca="1" si="21"/>
        <v/>
      </c>
      <c r="M657" s="31" t="str">
        <f>IF(B657="","",IF(COUNTIFS('Incident Log'!$A$9:$A$1008,B657)=1,INDEX('Incident Log'!$C$9:$C$1008,MATCH(B657,'Incident Log'!$A$9:$A$1008,0)),""))</f>
        <v/>
      </c>
      <c r="N657" s="15" t="str">
        <f>IF(COUNTA(A657:J657)=0,"",IF(A657="","Missing action ID",IF(COUNTIFS($A$9:$A$1008,A657)&gt;1,"Duplicate action ID",IF(COUNTIFS('Incident Log'!$A$9:$A$1008,B657)&lt;&gt;1,"Check linked Case ID",IF(OR(C657="",D657="",NOT(ISNUMBER(E657)),NOT(ISNUMBER(F657))),"Complete action details",IF(AND(ISNUMBER(G657),G657&lt;E657),"Check completed date","Ready"))))))</f>
        <v/>
      </c>
    </row>
    <row r="658" spans="1:14" ht="24.95" customHeight="1">
      <c r="A658" s="26"/>
      <c r="B658" s="26"/>
      <c r="C658" s="26"/>
      <c r="D658" s="26"/>
      <c r="E658" s="24"/>
      <c r="F658" s="24"/>
      <c r="G658" s="24"/>
      <c r="H658" s="26"/>
      <c r="I658" s="26"/>
      <c r="J658" s="26"/>
      <c r="K658" s="15" t="str">
        <f t="shared" ca="1" si="20"/>
        <v/>
      </c>
      <c r="L658" s="15" t="str">
        <f t="shared" ca="1" si="21"/>
        <v/>
      </c>
      <c r="M658" s="31" t="str">
        <f>IF(B658="","",IF(COUNTIFS('Incident Log'!$A$9:$A$1008,B658)=1,INDEX('Incident Log'!$C$9:$C$1008,MATCH(B658,'Incident Log'!$A$9:$A$1008,0)),""))</f>
        <v/>
      </c>
      <c r="N658" s="15" t="str">
        <f>IF(COUNTA(A658:J658)=0,"",IF(A658="","Missing action ID",IF(COUNTIFS($A$9:$A$1008,A658)&gt;1,"Duplicate action ID",IF(COUNTIFS('Incident Log'!$A$9:$A$1008,B658)&lt;&gt;1,"Check linked Case ID",IF(OR(C658="",D658="",NOT(ISNUMBER(E658)),NOT(ISNUMBER(F658))),"Complete action details",IF(AND(ISNUMBER(G658),G658&lt;E658),"Check completed date","Ready"))))))</f>
        <v/>
      </c>
    </row>
    <row r="659" spans="1:14" ht="24.95" customHeight="1">
      <c r="A659" s="20"/>
      <c r="B659" s="20"/>
      <c r="C659" s="20"/>
      <c r="D659" s="20"/>
      <c r="E659" s="18"/>
      <c r="F659" s="18"/>
      <c r="G659" s="18"/>
      <c r="H659" s="20"/>
      <c r="I659" s="20"/>
      <c r="J659" s="20"/>
      <c r="K659" s="15" t="str">
        <f t="shared" ca="1" si="20"/>
        <v/>
      </c>
      <c r="L659" s="15" t="str">
        <f t="shared" ca="1" si="21"/>
        <v/>
      </c>
      <c r="M659" s="31" t="str">
        <f>IF(B659="","",IF(COUNTIFS('Incident Log'!$A$9:$A$1008,B659)=1,INDEX('Incident Log'!$C$9:$C$1008,MATCH(B659,'Incident Log'!$A$9:$A$1008,0)),""))</f>
        <v/>
      </c>
      <c r="N659" s="15" t="str">
        <f>IF(COUNTA(A659:J659)=0,"",IF(A659="","Missing action ID",IF(COUNTIFS($A$9:$A$1008,A659)&gt;1,"Duplicate action ID",IF(COUNTIFS('Incident Log'!$A$9:$A$1008,B659)&lt;&gt;1,"Check linked Case ID",IF(OR(C659="",D659="",NOT(ISNUMBER(E659)),NOT(ISNUMBER(F659))),"Complete action details",IF(AND(ISNUMBER(G659),G659&lt;E659),"Check completed date","Ready"))))))</f>
        <v/>
      </c>
    </row>
    <row r="660" spans="1:14" ht="24.95" customHeight="1">
      <c r="A660" s="26"/>
      <c r="B660" s="26"/>
      <c r="C660" s="26"/>
      <c r="D660" s="26"/>
      <c r="E660" s="24"/>
      <c r="F660" s="24"/>
      <c r="G660" s="24"/>
      <c r="H660" s="26"/>
      <c r="I660" s="26"/>
      <c r="J660" s="26"/>
      <c r="K660" s="15" t="str">
        <f t="shared" ca="1" si="20"/>
        <v/>
      </c>
      <c r="L660" s="15" t="str">
        <f t="shared" ca="1" si="21"/>
        <v/>
      </c>
      <c r="M660" s="31" t="str">
        <f>IF(B660="","",IF(COUNTIFS('Incident Log'!$A$9:$A$1008,B660)=1,INDEX('Incident Log'!$C$9:$C$1008,MATCH(B660,'Incident Log'!$A$9:$A$1008,0)),""))</f>
        <v/>
      </c>
      <c r="N660" s="15" t="str">
        <f>IF(COUNTA(A660:J660)=0,"",IF(A660="","Missing action ID",IF(COUNTIFS($A$9:$A$1008,A660)&gt;1,"Duplicate action ID",IF(COUNTIFS('Incident Log'!$A$9:$A$1008,B660)&lt;&gt;1,"Check linked Case ID",IF(OR(C660="",D660="",NOT(ISNUMBER(E660)),NOT(ISNUMBER(F660))),"Complete action details",IF(AND(ISNUMBER(G660),G660&lt;E660),"Check completed date","Ready"))))))</f>
        <v/>
      </c>
    </row>
    <row r="661" spans="1:14" ht="24.95" customHeight="1">
      <c r="A661" s="20"/>
      <c r="B661" s="20"/>
      <c r="C661" s="20"/>
      <c r="D661" s="20"/>
      <c r="E661" s="18"/>
      <c r="F661" s="18"/>
      <c r="G661" s="18"/>
      <c r="H661" s="20"/>
      <c r="I661" s="20"/>
      <c r="J661" s="20"/>
      <c r="K661" s="15" t="str">
        <f t="shared" ca="1" si="20"/>
        <v/>
      </c>
      <c r="L661" s="15" t="str">
        <f t="shared" ca="1" si="21"/>
        <v/>
      </c>
      <c r="M661" s="31" t="str">
        <f>IF(B661="","",IF(COUNTIFS('Incident Log'!$A$9:$A$1008,B661)=1,INDEX('Incident Log'!$C$9:$C$1008,MATCH(B661,'Incident Log'!$A$9:$A$1008,0)),""))</f>
        <v/>
      </c>
      <c r="N661" s="15" t="str">
        <f>IF(COUNTA(A661:J661)=0,"",IF(A661="","Missing action ID",IF(COUNTIFS($A$9:$A$1008,A661)&gt;1,"Duplicate action ID",IF(COUNTIFS('Incident Log'!$A$9:$A$1008,B661)&lt;&gt;1,"Check linked Case ID",IF(OR(C661="",D661="",NOT(ISNUMBER(E661)),NOT(ISNUMBER(F661))),"Complete action details",IF(AND(ISNUMBER(G661),G661&lt;E661),"Check completed date","Ready"))))))</f>
        <v/>
      </c>
    </row>
    <row r="662" spans="1:14" ht="24.95" customHeight="1">
      <c r="A662" s="26"/>
      <c r="B662" s="26"/>
      <c r="C662" s="26"/>
      <c r="D662" s="26"/>
      <c r="E662" s="24"/>
      <c r="F662" s="24"/>
      <c r="G662" s="24"/>
      <c r="H662" s="26"/>
      <c r="I662" s="26"/>
      <c r="J662" s="26"/>
      <c r="K662" s="15" t="str">
        <f t="shared" ca="1" si="20"/>
        <v/>
      </c>
      <c r="L662" s="15" t="str">
        <f t="shared" ca="1" si="21"/>
        <v/>
      </c>
      <c r="M662" s="31" t="str">
        <f>IF(B662="","",IF(COUNTIFS('Incident Log'!$A$9:$A$1008,B662)=1,INDEX('Incident Log'!$C$9:$C$1008,MATCH(B662,'Incident Log'!$A$9:$A$1008,0)),""))</f>
        <v/>
      </c>
      <c r="N662" s="15" t="str">
        <f>IF(COUNTA(A662:J662)=0,"",IF(A662="","Missing action ID",IF(COUNTIFS($A$9:$A$1008,A662)&gt;1,"Duplicate action ID",IF(COUNTIFS('Incident Log'!$A$9:$A$1008,B662)&lt;&gt;1,"Check linked Case ID",IF(OR(C662="",D662="",NOT(ISNUMBER(E662)),NOT(ISNUMBER(F662))),"Complete action details",IF(AND(ISNUMBER(G662),G662&lt;E662),"Check completed date","Ready"))))))</f>
        <v/>
      </c>
    </row>
    <row r="663" spans="1:14" ht="24.95" customHeight="1">
      <c r="A663" s="20"/>
      <c r="B663" s="20"/>
      <c r="C663" s="20"/>
      <c r="D663" s="20"/>
      <c r="E663" s="18"/>
      <c r="F663" s="18"/>
      <c r="G663" s="18"/>
      <c r="H663" s="20"/>
      <c r="I663" s="20"/>
      <c r="J663" s="20"/>
      <c r="K663" s="15" t="str">
        <f t="shared" ca="1" si="20"/>
        <v/>
      </c>
      <c r="L663" s="15" t="str">
        <f t="shared" ca="1" si="21"/>
        <v/>
      </c>
      <c r="M663" s="31" t="str">
        <f>IF(B663="","",IF(COUNTIFS('Incident Log'!$A$9:$A$1008,B663)=1,INDEX('Incident Log'!$C$9:$C$1008,MATCH(B663,'Incident Log'!$A$9:$A$1008,0)),""))</f>
        <v/>
      </c>
      <c r="N663" s="15" t="str">
        <f>IF(COUNTA(A663:J663)=0,"",IF(A663="","Missing action ID",IF(COUNTIFS($A$9:$A$1008,A663)&gt;1,"Duplicate action ID",IF(COUNTIFS('Incident Log'!$A$9:$A$1008,B663)&lt;&gt;1,"Check linked Case ID",IF(OR(C663="",D663="",NOT(ISNUMBER(E663)),NOT(ISNUMBER(F663))),"Complete action details",IF(AND(ISNUMBER(G663),G663&lt;E663),"Check completed date","Ready"))))))</f>
        <v/>
      </c>
    </row>
    <row r="664" spans="1:14" ht="24.95" customHeight="1">
      <c r="A664" s="26"/>
      <c r="B664" s="26"/>
      <c r="C664" s="26"/>
      <c r="D664" s="26"/>
      <c r="E664" s="24"/>
      <c r="F664" s="24"/>
      <c r="G664" s="24"/>
      <c r="H664" s="26"/>
      <c r="I664" s="26"/>
      <c r="J664" s="26"/>
      <c r="K664" s="15" t="str">
        <f t="shared" ca="1" si="20"/>
        <v/>
      </c>
      <c r="L664" s="15" t="str">
        <f t="shared" ca="1" si="21"/>
        <v/>
      </c>
      <c r="M664" s="31" t="str">
        <f>IF(B664="","",IF(COUNTIFS('Incident Log'!$A$9:$A$1008,B664)=1,INDEX('Incident Log'!$C$9:$C$1008,MATCH(B664,'Incident Log'!$A$9:$A$1008,0)),""))</f>
        <v/>
      </c>
      <c r="N664" s="15" t="str">
        <f>IF(COUNTA(A664:J664)=0,"",IF(A664="","Missing action ID",IF(COUNTIFS($A$9:$A$1008,A664)&gt;1,"Duplicate action ID",IF(COUNTIFS('Incident Log'!$A$9:$A$1008,B664)&lt;&gt;1,"Check linked Case ID",IF(OR(C664="",D664="",NOT(ISNUMBER(E664)),NOT(ISNUMBER(F664))),"Complete action details",IF(AND(ISNUMBER(G664),G664&lt;E664),"Check completed date","Ready"))))))</f>
        <v/>
      </c>
    </row>
    <row r="665" spans="1:14" ht="24.95" customHeight="1">
      <c r="A665" s="20"/>
      <c r="B665" s="20"/>
      <c r="C665" s="20"/>
      <c r="D665" s="20"/>
      <c r="E665" s="18"/>
      <c r="F665" s="18"/>
      <c r="G665" s="18"/>
      <c r="H665" s="20"/>
      <c r="I665" s="20"/>
      <c r="J665" s="20"/>
      <c r="K665" s="15" t="str">
        <f t="shared" ca="1" si="20"/>
        <v/>
      </c>
      <c r="L665" s="15" t="str">
        <f t="shared" ca="1" si="21"/>
        <v/>
      </c>
      <c r="M665" s="31" t="str">
        <f>IF(B665="","",IF(COUNTIFS('Incident Log'!$A$9:$A$1008,B665)=1,INDEX('Incident Log'!$C$9:$C$1008,MATCH(B665,'Incident Log'!$A$9:$A$1008,0)),""))</f>
        <v/>
      </c>
      <c r="N665" s="15" t="str">
        <f>IF(COUNTA(A665:J665)=0,"",IF(A665="","Missing action ID",IF(COUNTIFS($A$9:$A$1008,A665)&gt;1,"Duplicate action ID",IF(COUNTIFS('Incident Log'!$A$9:$A$1008,B665)&lt;&gt;1,"Check linked Case ID",IF(OR(C665="",D665="",NOT(ISNUMBER(E665)),NOT(ISNUMBER(F665))),"Complete action details",IF(AND(ISNUMBER(G665),G665&lt;E665),"Check completed date","Ready"))))))</f>
        <v/>
      </c>
    </row>
    <row r="666" spans="1:14" ht="24.95" customHeight="1">
      <c r="A666" s="26"/>
      <c r="B666" s="26"/>
      <c r="C666" s="26"/>
      <c r="D666" s="26"/>
      <c r="E666" s="24"/>
      <c r="F666" s="24"/>
      <c r="G666" s="24"/>
      <c r="H666" s="26"/>
      <c r="I666" s="26"/>
      <c r="J666" s="26"/>
      <c r="K666" s="15" t="str">
        <f t="shared" ca="1" si="20"/>
        <v/>
      </c>
      <c r="L666" s="15" t="str">
        <f t="shared" ca="1" si="21"/>
        <v/>
      </c>
      <c r="M666" s="31" t="str">
        <f>IF(B666="","",IF(COUNTIFS('Incident Log'!$A$9:$A$1008,B666)=1,INDEX('Incident Log'!$C$9:$C$1008,MATCH(B666,'Incident Log'!$A$9:$A$1008,0)),""))</f>
        <v/>
      </c>
      <c r="N666" s="15" t="str">
        <f>IF(COUNTA(A666:J666)=0,"",IF(A666="","Missing action ID",IF(COUNTIFS($A$9:$A$1008,A666)&gt;1,"Duplicate action ID",IF(COUNTIFS('Incident Log'!$A$9:$A$1008,B666)&lt;&gt;1,"Check linked Case ID",IF(OR(C666="",D666="",NOT(ISNUMBER(E666)),NOT(ISNUMBER(F666))),"Complete action details",IF(AND(ISNUMBER(G666),G666&lt;E666),"Check completed date","Ready"))))))</f>
        <v/>
      </c>
    </row>
    <row r="667" spans="1:14" ht="24.95" customHeight="1">
      <c r="A667" s="20"/>
      <c r="B667" s="20"/>
      <c r="C667" s="20"/>
      <c r="D667" s="20"/>
      <c r="E667" s="18"/>
      <c r="F667" s="18"/>
      <c r="G667" s="18"/>
      <c r="H667" s="20"/>
      <c r="I667" s="20"/>
      <c r="J667" s="20"/>
      <c r="K667" s="15" t="str">
        <f t="shared" ca="1" si="20"/>
        <v/>
      </c>
      <c r="L667" s="15" t="str">
        <f t="shared" ca="1" si="21"/>
        <v/>
      </c>
      <c r="M667" s="31" t="str">
        <f>IF(B667="","",IF(COUNTIFS('Incident Log'!$A$9:$A$1008,B667)=1,INDEX('Incident Log'!$C$9:$C$1008,MATCH(B667,'Incident Log'!$A$9:$A$1008,0)),""))</f>
        <v/>
      </c>
      <c r="N667" s="15" t="str">
        <f>IF(COUNTA(A667:J667)=0,"",IF(A667="","Missing action ID",IF(COUNTIFS($A$9:$A$1008,A667)&gt;1,"Duplicate action ID",IF(COUNTIFS('Incident Log'!$A$9:$A$1008,B667)&lt;&gt;1,"Check linked Case ID",IF(OR(C667="",D667="",NOT(ISNUMBER(E667)),NOT(ISNUMBER(F667))),"Complete action details",IF(AND(ISNUMBER(G667),G667&lt;E667),"Check completed date","Ready"))))))</f>
        <v/>
      </c>
    </row>
    <row r="668" spans="1:14" ht="24.95" customHeight="1">
      <c r="A668" s="26"/>
      <c r="B668" s="26"/>
      <c r="C668" s="26"/>
      <c r="D668" s="26"/>
      <c r="E668" s="24"/>
      <c r="F668" s="24"/>
      <c r="G668" s="24"/>
      <c r="H668" s="26"/>
      <c r="I668" s="26"/>
      <c r="J668" s="26"/>
      <c r="K668" s="15" t="str">
        <f t="shared" ca="1" si="20"/>
        <v/>
      </c>
      <c r="L668" s="15" t="str">
        <f t="shared" ca="1" si="21"/>
        <v/>
      </c>
      <c r="M668" s="31" t="str">
        <f>IF(B668="","",IF(COUNTIFS('Incident Log'!$A$9:$A$1008,B668)=1,INDEX('Incident Log'!$C$9:$C$1008,MATCH(B668,'Incident Log'!$A$9:$A$1008,0)),""))</f>
        <v/>
      </c>
      <c r="N668" s="15" t="str">
        <f>IF(COUNTA(A668:J668)=0,"",IF(A668="","Missing action ID",IF(COUNTIFS($A$9:$A$1008,A668)&gt;1,"Duplicate action ID",IF(COUNTIFS('Incident Log'!$A$9:$A$1008,B668)&lt;&gt;1,"Check linked Case ID",IF(OR(C668="",D668="",NOT(ISNUMBER(E668)),NOT(ISNUMBER(F668))),"Complete action details",IF(AND(ISNUMBER(G668),G668&lt;E668),"Check completed date","Ready"))))))</f>
        <v/>
      </c>
    </row>
    <row r="669" spans="1:14" ht="24.95" customHeight="1">
      <c r="A669" s="20"/>
      <c r="B669" s="20"/>
      <c r="C669" s="20"/>
      <c r="D669" s="20"/>
      <c r="E669" s="18"/>
      <c r="F669" s="18"/>
      <c r="G669" s="18"/>
      <c r="H669" s="20"/>
      <c r="I669" s="20"/>
      <c r="J669" s="20"/>
      <c r="K669" s="15" t="str">
        <f t="shared" ca="1" si="20"/>
        <v/>
      </c>
      <c r="L669" s="15" t="str">
        <f t="shared" ca="1" si="21"/>
        <v/>
      </c>
      <c r="M669" s="31" t="str">
        <f>IF(B669="","",IF(COUNTIFS('Incident Log'!$A$9:$A$1008,B669)=1,INDEX('Incident Log'!$C$9:$C$1008,MATCH(B669,'Incident Log'!$A$9:$A$1008,0)),""))</f>
        <v/>
      </c>
      <c r="N669" s="15" t="str">
        <f>IF(COUNTA(A669:J669)=0,"",IF(A669="","Missing action ID",IF(COUNTIFS($A$9:$A$1008,A669)&gt;1,"Duplicate action ID",IF(COUNTIFS('Incident Log'!$A$9:$A$1008,B669)&lt;&gt;1,"Check linked Case ID",IF(OR(C669="",D669="",NOT(ISNUMBER(E669)),NOT(ISNUMBER(F669))),"Complete action details",IF(AND(ISNUMBER(G669),G669&lt;E669),"Check completed date","Ready"))))))</f>
        <v/>
      </c>
    </row>
    <row r="670" spans="1:14" ht="24.95" customHeight="1">
      <c r="A670" s="26"/>
      <c r="B670" s="26"/>
      <c r="C670" s="26"/>
      <c r="D670" s="26"/>
      <c r="E670" s="24"/>
      <c r="F670" s="24"/>
      <c r="G670" s="24"/>
      <c r="H670" s="26"/>
      <c r="I670" s="26"/>
      <c r="J670" s="26"/>
      <c r="K670" s="15" t="str">
        <f t="shared" ca="1" si="20"/>
        <v/>
      </c>
      <c r="L670" s="15" t="str">
        <f t="shared" ca="1" si="21"/>
        <v/>
      </c>
      <c r="M670" s="31" t="str">
        <f>IF(B670="","",IF(COUNTIFS('Incident Log'!$A$9:$A$1008,B670)=1,INDEX('Incident Log'!$C$9:$C$1008,MATCH(B670,'Incident Log'!$A$9:$A$1008,0)),""))</f>
        <v/>
      </c>
      <c r="N670" s="15" t="str">
        <f>IF(COUNTA(A670:J670)=0,"",IF(A670="","Missing action ID",IF(COUNTIFS($A$9:$A$1008,A670)&gt;1,"Duplicate action ID",IF(COUNTIFS('Incident Log'!$A$9:$A$1008,B670)&lt;&gt;1,"Check linked Case ID",IF(OR(C670="",D670="",NOT(ISNUMBER(E670)),NOT(ISNUMBER(F670))),"Complete action details",IF(AND(ISNUMBER(G670),G670&lt;E670),"Check completed date","Ready"))))))</f>
        <v/>
      </c>
    </row>
    <row r="671" spans="1:14" ht="24.95" customHeight="1">
      <c r="A671" s="20"/>
      <c r="B671" s="20"/>
      <c r="C671" s="20"/>
      <c r="D671" s="20"/>
      <c r="E671" s="18"/>
      <c r="F671" s="18"/>
      <c r="G671" s="18"/>
      <c r="H671" s="20"/>
      <c r="I671" s="20"/>
      <c r="J671" s="20"/>
      <c r="K671" s="15" t="str">
        <f t="shared" ca="1" si="20"/>
        <v/>
      </c>
      <c r="L671" s="15" t="str">
        <f t="shared" ca="1" si="21"/>
        <v/>
      </c>
      <c r="M671" s="31" t="str">
        <f>IF(B671="","",IF(COUNTIFS('Incident Log'!$A$9:$A$1008,B671)=1,INDEX('Incident Log'!$C$9:$C$1008,MATCH(B671,'Incident Log'!$A$9:$A$1008,0)),""))</f>
        <v/>
      </c>
      <c r="N671" s="15" t="str">
        <f>IF(COUNTA(A671:J671)=0,"",IF(A671="","Missing action ID",IF(COUNTIFS($A$9:$A$1008,A671)&gt;1,"Duplicate action ID",IF(COUNTIFS('Incident Log'!$A$9:$A$1008,B671)&lt;&gt;1,"Check linked Case ID",IF(OR(C671="",D671="",NOT(ISNUMBER(E671)),NOT(ISNUMBER(F671))),"Complete action details",IF(AND(ISNUMBER(G671),G671&lt;E671),"Check completed date","Ready"))))))</f>
        <v/>
      </c>
    </row>
    <row r="672" spans="1:14" ht="24.95" customHeight="1">
      <c r="A672" s="26"/>
      <c r="B672" s="26"/>
      <c r="C672" s="26"/>
      <c r="D672" s="26"/>
      <c r="E672" s="24"/>
      <c r="F672" s="24"/>
      <c r="G672" s="24"/>
      <c r="H672" s="26"/>
      <c r="I672" s="26"/>
      <c r="J672" s="26"/>
      <c r="K672" s="15" t="str">
        <f t="shared" ca="1" si="20"/>
        <v/>
      </c>
      <c r="L672" s="15" t="str">
        <f t="shared" ca="1" si="21"/>
        <v/>
      </c>
      <c r="M672" s="31" t="str">
        <f>IF(B672="","",IF(COUNTIFS('Incident Log'!$A$9:$A$1008,B672)=1,INDEX('Incident Log'!$C$9:$C$1008,MATCH(B672,'Incident Log'!$A$9:$A$1008,0)),""))</f>
        <v/>
      </c>
      <c r="N672" s="15" t="str">
        <f>IF(COUNTA(A672:J672)=0,"",IF(A672="","Missing action ID",IF(COUNTIFS($A$9:$A$1008,A672)&gt;1,"Duplicate action ID",IF(COUNTIFS('Incident Log'!$A$9:$A$1008,B672)&lt;&gt;1,"Check linked Case ID",IF(OR(C672="",D672="",NOT(ISNUMBER(E672)),NOT(ISNUMBER(F672))),"Complete action details",IF(AND(ISNUMBER(G672),G672&lt;E672),"Check completed date","Ready"))))))</f>
        <v/>
      </c>
    </row>
    <row r="673" spans="1:14" ht="24.95" customHeight="1">
      <c r="A673" s="20"/>
      <c r="B673" s="20"/>
      <c r="C673" s="20"/>
      <c r="D673" s="20"/>
      <c r="E673" s="18"/>
      <c r="F673" s="18"/>
      <c r="G673" s="18"/>
      <c r="H673" s="20"/>
      <c r="I673" s="20"/>
      <c r="J673" s="20"/>
      <c r="K673" s="15" t="str">
        <f t="shared" ca="1" si="20"/>
        <v/>
      </c>
      <c r="L673" s="15" t="str">
        <f t="shared" ca="1" si="21"/>
        <v/>
      </c>
      <c r="M673" s="31" t="str">
        <f>IF(B673="","",IF(COUNTIFS('Incident Log'!$A$9:$A$1008,B673)=1,INDEX('Incident Log'!$C$9:$C$1008,MATCH(B673,'Incident Log'!$A$9:$A$1008,0)),""))</f>
        <v/>
      </c>
      <c r="N673" s="15" t="str">
        <f>IF(COUNTA(A673:J673)=0,"",IF(A673="","Missing action ID",IF(COUNTIFS($A$9:$A$1008,A673)&gt;1,"Duplicate action ID",IF(COUNTIFS('Incident Log'!$A$9:$A$1008,B673)&lt;&gt;1,"Check linked Case ID",IF(OR(C673="",D673="",NOT(ISNUMBER(E673)),NOT(ISNUMBER(F673))),"Complete action details",IF(AND(ISNUMBER(G673),G673&lt;E673),"Check completed date","Ready"))))))</f>
        <v/>
      </c>
    </row>
    <row r="674" spans="1:14" ht="24.95" customHeight="1">
      <c r="A674" s="26"/>
      <c r="B674" s="26"/>
      <c r="C674" s="26"/>
      <c r="D674" s="26"/>
      <c r="E674" s="24"/>
      <c r="F674" s="24"/>
      <c r="G674" s="24"/>
      <c r="H674" s="26"/>
      <c r="I674" s="26"/>
      <c r="J674" s="26"/>
      <c r="K674" s="15" t="str">
        <f t="shared" ca="1" si="20"/>
        <v/>
      </c>
      <c r="L674" s="15" t="str">
        <f t="shared" ca="1" si="21"/>
        <v/>
      </c>
      <c r="M674" s="31" t="str">
        <f>IF(B674="","",IF(COUNTIFS('Incident Log'!$A$9:$A$1008,B674)=1,INDEX('Incident Log'!$C$9:$C$1008,MATCH(B674,'Incident Log'!$A$9:$A$1008,0)),""))</f>
        <v/>
      </c>
      <c r="N674" s="15" t="str">
        <f>IF(COUNTA(A674:J674)=0,"",IF(A674="","Missing action ID",IF(COUNTIFS($A$9:$A$1008,A674)&gt;1,"Duplicate action ID",IF(COUNTIFS('Incident Log'!$A$9:$A$1008,B674)&lt;&gt;1,"Check linked Case ID",IF(OR(C674="",D674="",NOT(ISNUMBER(E674)),NOT(ISNUMBER(F674))),"Complete action details",IF(AND(ISNUMBER(G674),G674&lt;E674),"Check completed date","Ready"))))))</f>
        <v/>
      </c>
    </row>
    <row r="675" spans="1:14" ht="24.95" customHeight="1">
      <c r="A675" s="20"/>
      <c r="B675" s="20"/>
      <c r="C675" s="20"/>
      <c r="D675" s="20"/>
      <c r="E675" s="18"/>
      <c r="F675" s="18"/>
      <c r="G675" s="18"/>
      <c r="H675" s="20"/>
      <c r="I675" s="20"/>
      <c r="J675" s="20"/>
      <c r="K675" s="15" t="str">
        <f t="shared" ca="1" si="20"/>
        <v/>
      </c>
      <c r="L675" s="15" t="str">
        <f t="shared" ca="1" si="21"/>
        <v/>
      </c>
      <c r="M675" s="31" t="str">
        <f>IF(B675="","",IF(COUNTIFS('Incident Log'!$A$9:$A$1008,B675)=1,INDEX('Incident Log'!$C$9:$C$1008,MATCH(B675,'Incident Log'!$A$9:$A$1008,0)),""))</f>
        <v/>
      </c>
      <c r="N675" s="15" t="str">
        <f>IF(COUNTA(A675:J675)=0,"",IF(A675="","Missing action ID",IF(COUNTIFS($A$9:$A$1008,A675)&gt;1,"Duplicate action ID",IF(COUNTIFS('Incident Log'!$A$9:$A$1008,B675)&lt;&gt;1,"Check linked Case ID",IF(OR(C675="",D675="",NOT(ISNUMBER(E675)),NOT(ISNUMBER(F675))),"Complete action details",IF(AND(ISNUMBER(G675),G675&lt;E675),"Check completed date","Ready"))))))</f>
        <v/>
      </c>
    </row>
    <row r="676" spans="1:14" ht="24.95" customHeight="1">
      <c r="A676" s="26"/>
      <c r="B676" s="26"/>
      <c r="C676" s="26"/>
      <c r="D676" s="26"/>
      <c r="E676" s="24"/>
      <c r="F676" s="24"/>
      <c r="G676" s="24"/>
      <c r="H676" s="26"/>
      <c r="I676" s="26"/>
      <c r="J676" s="26"/>
      <c r="K676" s="15" t="str">
        <f t="shared" ca="1" si="20"/>
        <v/>
      </c>
      <c r="L676" s="15" t="str">
        <f t="shared" ca="1" si="21"/>
        <v/>
      </c>
      <c r="M676" s="31" t="str">
        <f>IF(B676="","",IF(COUNTIFS('Incident Log'!$A$9:$A$1008,B676)=1,INDEX('Incident Log'!$C$9:$C$1008,MATCH(B676,'Incident Log'!$A$9:$A$1008,0)),""))</f>
        <v/>
      </c>
      <c r="N676" s="15" t="str">
        <f>IF(COUNTA(A676:J676)=0,"",IF(A676="","Missing action ID",IF(COUNTIFS($A$9:$A$1008,A676)&gt;1,"Duplicate action ID",IF(COUNTIFS('Incident Log'!$A$9:$A$1008,B676)&lt;&gt;1,"Check linked Case ID",IF(OR(C676="",D676="",NOT(ISNUMBER(E676)),NOT(ISNUMBER(F676))),"Complete action details",IF(AND(ISNUMBER(G676),G676&lt;E676),"Check completed date","Ready"))))))</f>
        <v/>
      </c>
    </row>
    <row r="677" spans="1:14" ht="24.95" customHeight="1">
      <c r="A677" s="20"/>
      <c r="B677" s="20"/>
      <c r="C677" s="20"/>
      <c r="D677" s="20"/>
      <c r="E677" s="18"/>
      <c r="F677" s="18"/>
      <c r="G677" s="18"/>
      <c r="H677" s="20"/>
      <c r="I677" s="20"/>
      <c r="J677" s="20"/>
      <c r="K677" s="15" t="str">
        <f t="shared" ca="1" si="20"/>
        <v/>
      </c>
      <c r="L677" s="15" t="str">
        <f t="shared" ca="1" si="21"/>
        <v/>
      </c>
      <c r="M677" s="31" t="str">
        <f>IF(B677="","",IF(COUNTIFS('Incident Log'!$A$9:$A$1008,B677)=1,INDEX('Incident Log'!$C$9:$C$1008,MATCH(B677,'Incident Log'!$A$9:$A$1008,0)),""))</f>
        <v/>
      </c>
      <c r="N677" s="15" t="str">
        <f>IF(COUNTA(A677:J677)=0,"",IF(A677="","Missing action ID",IF(COUNTIFS($A$9:$A$1008,A677)&gt;1,"Duplicate action ID",IF(COUNTIFS('Incident Log'!$A$9:$A$1008,B677)&lt;&gt;1,"Check linked Case ID",IF(OR(C677="",D677="",NOT(ISNUMBER(E677)),NOT(ISNUMBER(F677))),"Complete action details",IF(AND(ISNUMBER(G677),G677&lt;E677),"Check completed date","Ready"))))))</f>
        <v/>
      </c>
    </row>
    <row r="678" spans="1:14" ht="24.95" customHeight="1">
      <c r="A678" s="26"/>
      <c r="B678" s="26"/>
      <c r="C678" s="26"/>
      <c r="D678" s="26"/>
      <c r="E678" s="24"/>
      <c r="F678" s="24"/>
      <c r="G678" s="24"/>
      <c r="H678" s="26"/>
      <c r="I678" s="26"/>
      <c r="J678" s="26"/>
      <c r="K678" s="15" t="str">
        <f t="shared" ca="1" si="20"/>
        <v/>
      </c>
      <c r="L678" s="15" t="str">
        <f t="shared" ca="1" si="21"/>
        <v/>
      </c>
      <c r="M678" s="31" t="str">
        <f>IF(B678="","",IF(COUNTIFS('Incident Log'!$A$9:$A$1008,B678)=1,INDEX('Incident Log'!$C$9:$C$1008,MATCH(B678,'Incident Log'!$A$9:$A$1008,0)),""))</f>
        <v/>
      </c>
      <c r="N678" s="15" t="str">
        <f>IF(COUNTA(A678:J678)=0,"",IF(A678="","Missing action ID",IF(COUNTIFS($A$9:$A$1008,A678)&gt;1,"Duplicate action ID",IF(COUNTIFS('Incident Log'!$A$9:$A$1008,B678)&lt;&gt;1,"Check linked Case ID",IF(OR(C678="",D678="",NOT(ISNUMBER(E678)),NOT(ISNUMBER(F678))),"Complete action details",IF(AND(ISNUMBER(G678),G678&lt;E678),"Check completed date","Ready"))))))</f>
        <v/>
      </c>
    </row>
    <row r="679" spans="1:14" ht="24.95" customHeight="1">
      <c r="A679" s="20"/>
      <c r="B679" s="20"/>
      <c r="C679" s="20"/>
      <c r="D679" s="20"/>
      <c r="E679" s="18"/>
      <c r="F679" s="18"/>
      <c r="G679" s="18"/>
      <c r="H679" s="20"/>
      <c r="I679" s="20"/>
      <c r="J679" s="20"/>
      <c r="K679" s="15" t="str">
        <f t="shared" ca="1" si="20"/>
        <v/>
      </c>
      <c r="L679" s="15" t="str">
        <f t="shared" ca="1" si="21"/>
        <v/>
      </c>
      <c r="M679" s="31" t="str">
        <f>IF(B679="","",IF(COUNTIFS('Incident Log'!$A$9:$A$1008,B679)=1,INDEX('Incident Log'!$C$9:$C$1008,MATCH(B679,'Incident Log'!$A$9:$A$1008,0)),""))</f>
        <v/>
      </c>
      <c r="N679" s="15" t="str">
        <f>IF(COUNTA(A679:J679)=0,"",IF(A679="","Missing action ID",IF(COUNTIFS($A$9:$A$1008,A679)&gt;1,"Duplicate action ID",IF(COUNTIFS('Incident Log'!$A$9:$A$1008,B679)&lt;&gt;1,"Check linked Case ID",IF(OR(C679="",D679="",NOT(ISNUMBER(E679)),NOT(ISNUMBER(F679))),"Complete action details",IF(AND(ISNUMBER(G679),G679&lt;E679),"Check completed date","Ready"))))))</f>
        <v/>
      </c>
    </row>
    <row r="680" spans="1:14" ht="24.95" customHeight="1">
      <c r="A680" s="26"/>
      <c r="B680" s="26"/>
      <c r="C680" s="26"/>
      <c r="D680" s="26"/>
      <c r="E680" s="24"/>
      <c r="F680" s="24"/>
      <c r="G680" s="24"/>
      <c r="H680" s="26"/>
      <c r="I680" s="26"/>
      <c r="J680" s="26"/>
      <c r="K680" s="15" t="str">
        <f t="shared" ca="1" si="20"/>
        <v/>
      </c>
      <c r="L680" s="15" t="str">
        <f t="shared" ca="1" si="21"/>
        <v/>
      </c>
      <c r="M680" s="31" t="str">
        <f>IF(B680="","",IF(COUNTIFS('Incident Log'!$A$9:$A$1008,B680)=1,INDEX('Incident Log'!$C$9:$C$1008,MATCH(B680,'Incident Log'!$A$9:$A$1008,0)),""))</f>
        <v/>
      </c>
      <c r="N680" s="15" t="str">
        <f>IF(COUNTA(A680:J680)=0,"",IF(A680="","Missing action ID",IF(COUNTIFS($A$9:$A$1008,A680)&gt;1,"Duplicate action ID",IF(COUNTIFS('Incident Log'!$A$9:$A$1008,B680)&lt;&gt;1,"Check linked Case ID",IF(OR(C680="",D680="",NOT(ISNUMBER(E680)),NOT(ISNUMBER(F680))),"Complete action details",IF(AND(ISNUMBER(G680),G680&lt;E680),"Check completed date","Ready"))))))</f>
        <v/>
      </c>
    </row>
    <row r="681" spans="1:14" ht="24.95" customHeight="1">
      <c r="A681" s="20"/>
      <c r="B681" s="20"/>
      <c r="C681" s="20"/>
      <c r="D681" s="20"/>
      <c r="E681" s="18"/>
      <c r="F681" s="18"/>
      <c r="G681" s="18"/>
      <c r="H681" s="20"/>
      <c r="I681" s="20"/>
      <c r="J681" s="20"/>
      <c r="K681" s="15" t="str">
        <f t="shared" ca="1" si="20"/>
        <v/>
      </c>
      <c r="L681" s="15" t="str">
        <f t="shared" ca="1" si="21"/>
        <v/>
      </c>
      <c r="M681" s="31" t="str">
        <f>IF(B681="","",IF(COUNTIFS('Incident Log'!$A$9:$A$1008,B681)=1,INDEX('Incident Log'!$C$9:$C$1008,MATCH(B681,'Incident Log'!$A$9:$A$1008,0)),""))</f>
        <v/>
      </c>
      <c r="N681" s="15" t="str">
        <f>IF(COUNTA(A681:J681)=0,"",IF(A681="","Missing action ID",IF(COUNTIFS($A$9:$A$1008,A681)&gt;1,"Duplicate action ID",IF(COUNTIFS('Incident Log'!$A$9:$A$1008,B681)&lt;&gt;1,"Check linked Case ID",IF(OR(C681="",D681="",NOT(ISNUMBER(E681)),NOT(ISNUMBER(F681))),"Complete action details",IF(AND(ISNUMBER(G681),G681&lt;E681),"Check completed date","Ready"))))))</f>
        <v/>
      </c>
    </row>
    <row r="682" spans="1:14" ht="24.95" customHeight="1">
      <c r="A682" s="26"/>
      <c r="B682" s="26"/>
      <c r="C682" s="26"/>
      <c r="D682" s="26"/>
      <c r="E682" s="24"/>
      <c r="F682" s="24"/>
      <c r="G682" s="24"/>
      <c r="H682" s="26"/>
      <c r="I682" s="26"/>
      <c r="J682" s="26"/>
      <c r="K682" s="15" t="str">
        <f t="shared" ca="1" si="20"/>
        <v/>
      </c>
      <c r="L682" s="15" t="str">
        <f t="shared" ca="1" si="21"/>
        <v/>
      </c>
      <c r="M682" s="31" t="str">
        <f>IF(B682="","",IF(COUNTIFS('Incident Log'!$A$9:$A$1008,B682)=1,INDEX('Incident Log'!$C$9:$C$1008,MATCH(B682,'Incident Log'!$A$9:$A$1008,0)),""))</f>
        <v/>
      </c>
      <c r="N682" s="15" t="str">
        <f>IF(COUNTA(A682:J682)=0,"",IF(A682="","Missing action ID",IF(COUNTIFS($A$9:$A$1008,A682)&gt;1,"Duplicate action ID",IF(COUNTIFS('Incident Log'!$A$9:$A$1008,B682)&lt;&gt;1,"Check linked Case ID",IF(OR(C682="",D682="",NOT(ISNUMBER(E682)),NOT(ISNUMBER(F682))),"Complete action details",IF(AND(ISNUMBER(G682),G682&lt;E682),"Check completed date","Ready"))))))</f>
        <v/>
      </c>
    </row>
    <row r="683" spans="1:14" ht="24.95" customHeight="1">
      <c r="A683" s="20"/>
      <c r="B683" s="20"/>
      <c r="C683" s="20"/>
      <c r="D683" s="20"/>
      <c r="E683" s="18"/>
      <c r="F683" s="18"/>
      <c r="G683" s="18"/>
      <c r="H683" s="20"/>
      <c r="I683" s="20"/>
      <c r="J683" s="20"/>
      <c r="K683" s="15" t="str">
        <f t="shared" ca="1" si="20"/>
        <v/>
      </c>
      <c r="L683" s="15" t="str">
        <f t="shared" ca="1" si="21"/>
        <v/>
      </c>
      <c r="M683" s="31" t="str">
        <f>IF(B683="","",IF(COUNTIFS('Incident Log'!$A$9:$A$1008,B683)=1,INDEX('Incident Log'!$C$9:$C$1008,MATCH(B683,'Incident Log'!$A$9:$A$1008,0)),""))</f>
        <v/>
      </c>
      <c r="N683" s="15" t="str">
        <f>IF(COUNTA(A683:J683)=0,"",IF(A683="","Missing action ID",IF(COUNTIFS($A$9:$A$1008,A683)&gt;1,"Duplicate action ID",IF(COUNTIFS('Incident Log'!$A$9:$A$1008,B683)&lt;&gt;1,"Check linked Case ID",IF(OR(C683="",D683="",NOT(ISNUMBER(E683)),NOT(ISNUMBER(F683))),"Complete action details",IF(AND(ISNUMBER(G683),G683&lt;E683),"Check completed date","Ready"))))))</f>
        <v/>
      </c>
    </row>
    <row r="684" spans="1:14" ht="24.95" customHeight="1">
      <c r="A684" s="26"/>
      <c r="B684" s="26"/>
      <c r="C684" s="26"/>
      <c r="D684" s="26"/>
      <c r="E684" s="24"/>
      <c r="F684" s="24"/>
      <c r="G684" s="24"/>
      <c r="H684" s="26"/>
      <c r="I684" s="26"/>
      <c r="J684" s="26"/>
      <c r="K684" s="15" t="str">
        <f t="shared" ca="1" si="20"/>
        <v/>
      </c>
      <c r="L684" s="15" t="str">
        <f t="shared" ca="1" si="21"/>
        <v/>
      </c>
      <c r="M684" s="31" t="str">
        <f>IF(B684="","",IF(COUNTIFS('Incident Log'!$A$9:$A$1008,B684)=1,INDEX('Incident Log'!$C$9:$C$1008,MATCH(B684,'Incident Log'!$A$9:$A$1008,0)),""))</f>
        <v/>
      </c>
      <c r="N684" s="15" t="str">
        <f>IF(COUNTA(A684:J684)=0,"",IF(A684="","Missing action ID",IF(COUNTIFS($A$9:$A$1008,A684)&gt;1,"Duplicate action ID",IF(COUNTIFS('Incident Log'!$A$9:$A$1008,B684)&lt;&gt;1,"Check linked Case ID",IF(OR(C684="",D684="",NOT(ISNUMBER(E684)),NOT(ISNUMBER(F684))),"Complete action details",IF(AND(ISNUMBER(G684),G684&lt;E684),"Check completed date","Ready"))))))</f>
        <v/>
      </c>
    </row>
    <row r="685" spans="1:14" ht="24.95" customHeight="1">
      <c r="A685" s="20"/>
      <c r="B685" s="20"/>
      <c r="C685" s="20"/>
      <c r="D685" s="20"/>
      <c r="E685" s="18"/>
      <c r="F685" s="18"/>
      <c r="G685" s="18"/>
      <c r="H685" s="20"/>
      <c r="I685" s="20"/>
      <c r="J685" s="20"/>
      <c r="K685" s="15" t="str">
        <f t="shared" ca="1" si="20"/>
        <v/>
      </c>
      <c r="L685" s="15" t="str">
        <f t="shared" ca="1" si="21"/>
        <v/>
      </c>
      <c r="M685" s="31" t="str">
        <f>IF(B685="","",IF(COUNTIFS('Incident Log'!$A$9:$A$1008,B685)=1,INDEX('Incident Log'!$C$9:$C$1008,MATCH(B685,'Incident Log'!$A$9:$A$1008,0)),""))</f>
        <v/>
      </c>
      <c r="N685" s="15" t="str">
        <f>IF(COUNTA(A685:J685)=0,"",IF(A685="","Missing action ID",IF(COUNTIFS($A$9:$A$1008,A685)&gt;1,"Duplicate action ID",IF(COUNTIFS('Incident Log'!$A$9:$A$1008,B685)&lt;&gt;1,"Check linked Case ID",IF(OR(C685="",D685="",NOT(ISNUMBER(E685)),NOT(ISNUMBER(F685))),"Complete action details",IF(AND(ISNUMBER(G685),G685&lt;E685),"Check completed date","Ready"))))))</f>
        <v/>
      </c>
    </row>
    <row r="686" spans="1:14" ht="24.95" customHeight="1">
      <c r="A686" s="26"/>
      <c r="B686" s="26"/>
      <c r="C686" s="26"/>
      <c r="D686" s="26"/>
      <c r="E686" s="24"/>
      <c r="F686" s="24"/>
      <c r="G686" s="24"/>
      <c r="H686" s="26"/>
      <c r="I686" s="26"/>
      <c r="J686" s="26"/>
      <c r="K686" s="15" t="str">
        <f t="shared" ca="1" si="20"/>
        <v/>
      </c>
      <c r="L686" s="15" t="str">
        <f t="shared" ca="1" si="21"/>
        <v/>
      </c>
      <c r="M686" s="31" t="str">
        <f>IF(B686="","",IF(COUNTIFS('Incident Log'!$A$9:$A$1008,B686)=1,INDEX('Incident Log'!$C$9:$C$1008,MATCH(B686,'Incident Log'!$A$9:$A$1008,0)),""))</f>
        <v/>
      </c>
      <c r="N686" s="15" t="str">
        <f>IF(COUNTA(A686:J686)=0,"",IF(A686="","Missing action ID",IF(COUNTIFS($A$9:$A$1008,A686)&gt;1,"Duplicate action ID",IF(COUNTIFS('Incident Log'!$A$9:$A$1008,B686)&lt;&gt;1,"Check linked Case ID",IF(OR(C686="",D686="",NOT(ISNUMBER(E686)),NOT(ISNUMBER(F686))),"Complete action details",IF(AND(ISNUMBER(G686),G686&lt;E686),"Check completed date","Ready"))))))</f>
        <v/>
      </c>
    </row>
    <row r="687" spans="1:14" ht="24.95" customHeight="1">
      <c r="A687" s="20"/>
      <c r="B687" s="20"/>
      <c r="C687" s="20"/>
      <c r="D687" s="20"/>
      <c r="E687" s="18"/>
      <c r="F687" s="18"/>
      <c r="G687" s="18"/>
      <c r="H687" s="20"/>
      <c r="I687" s="20"/>
      <c r="J687" s="20"/>
      <c r="K687" s="15" t="str">
        <f t="shared" ca="1" si="20"/>
        <v/>
      </c>
      <c r="L687" s="15" t="str">
        <f t="shared" ca="1" si="21"/>
        <v/>
      </c>
      <c r="M687" s="31" t="str">
        <f>IF(B687="","",IF(COUNTIFS('Incident Log'!$A$9:$A$1008,B687)=1,INDEX('Incident Log'!$C$9:$C$1008,MATCH(B687,'Incident Log'!$A$9:$A$1008,0)),""))</f>
        <v/>
      </c>
      <c r="N687" s="15" t="str">
        <f>IF(COUNTA(A687:J687)=0,"",IF(A687="","Missing action ID",IF(COUNTIFS($A$9:$A$1008,A687)&gt;1,"Duplicate action ID",IF(COUNTIFS('Incident Log'!$A$9:$A$1008,B687)&lt;&gt;1,"Check linked Case ID",IF(OR(C687="",D687="",NOT(ISNUMBER(E687)),NOT(ISNUMBER(F687))),"Complete action details",IF(AND(ISNUMBER(G687),G687&lt;E687),"Check completed date","Ready"))))))</f>
        <v/>
      </c>
    </row>
    <row r="688" spans="1:14" ht="24.95" customHeight="1">
      <c r="A688" s="26"/>
      <c r="B688" s="26"/>
      <c r="C688" s="26"/>
      <c r="D688" s="26"/>
      <c r="E688" s="24"/>
      <c r="F688" s="24"/>
      <c r="G688" s="24"/>
      <c r="H688" s="26"/>
      <c r="I688" s="26"/>
      <c r="J688" s="26"/>
      <c r="K688" s="15" t="str">
        <f t="shared" ca="1" si="20"/>
        <v/>
      </c>
      <c r="L688" s="15" t="str">
        <f t="shared" ca="1" si="21"/>
        <v/>
      </c>
      <c r="M688" s="31" t="str">
        <f>IF(B688="","",IF(COUNTIFS('Incident Log'!$A$9:$A$1008,B688)=1,INDEX('Incident Log'!$C$9:$C$1008,MATCH(B688,'Incident Log'!$A$9:$A$1008,0)),""))</f>
        <v/>
      </c>
      <c r="N688" s="15" t="str">
        <f>IF(COUNTA(A688:J688)=0,"",IF(A688="","Missing action ID",IF(COUNTIFS($A$9:$A$1008,A688)&gt;1,"Duplicate action ID",IF(COUNTIFS('Incident Log'!$A$9:$A$1008,B688)&lt;&gt;1,"Check linked Case ID",IF(OR(C688="",D688="",NOT(ISNUMBER(E688)),NOT(ISNUMBER(F688))),"Complete action details",IF(AND(ISNUMBER(G688),G688&lt;E688),"Check completed date","Ready"))))))</f>
        <v/>
      </c>
    </row>
    <row r="689" spans="1:14" ht="24.95" customHeight="1">
      <c r="A689" s="20"/>
      <c r="B689" s="20"/>
      <c r="C689" s="20"/>
      <c r="D689" s="20"/>
      <c r="E689" s="18"/>
      <c r="F689" s="18"/>
      <c r="G689" s="18"/>
      <c r="H689" s="20"/>
      <c r="I689" s="20"/>
      <c r="J689" s="20"/>
      <c r="K689" s="15" t="str">
        <f t="shared" ca="1" si="20"/>
        <v/>
      </c>
      <c r="L689" s="15" t="str">
        <f t="shared" ca="1" si="21"/>
        <v/>
      </c>
      <c r="M689" s="31" t="str">
        <f>IF(B689="","",IF(COUNTIFS('Incident Log'!$A$9:$A$1008,B689)=1,INDEX('Incident Log'!$C$9:$C$1008,MATCH(B689,'Incident Log'!$A$9:$A$1008,0)),""))</f>
        <v/>
      </c>
      <c r="N689" s="15" t="str">
        <f>IF(COUNTA(A689:J689)=0,"",IF(A689="","Missing action ID",IF(COUNTIFS($A$9:$A$1008,A689)&gt;1,"Duplicate action ID",IF(COUNTIFS('Incident Log'!$A$9:$A$1008,B689)&lt;&gt;1,"Check linked Case ID",IF(OR(C689="",D689="",NOT(ISNUMBER(E689)),NOT(ISNUMBER(F689))),"Complete action details",IF(AND(ISNUMBER(G689),G689&lt;E689),"Check completed date","Ready"))))))</f>
        <v/>
      </c>
    </row>
    <row r="690" spans="1:14" ht="24.95" customHeight="1">
      <c r="A690" s="26"/>
      <c r="B690" s="26"/>
      <c r="C690" s="26"/>
      <c r="D690" s="26"/>
      <c r="E690" s="24"/>
      <c r="F690" s="24"/>
      <c r="G690" s="24"/>
      <c r="H690" s="26"/>
      <c r="I690" s="26"/>
      <c r="J690" s="26"/>
      <c r="K690" s="15" t="str">
        <f t="shared" ca="1" si="20"/>
        <v/>
      </c>
      <c r="L690" s="15" t="str">
        <f t="shared" ca="1" si="21"/>
        <v/>
      </c>
      <c r="M690" s="31" t="str">
        <f>IF(B690="","",IF(COUNTIFS('Incident Log'!$A$9:$A$1008,B690)=1,INDEX('Incident Log'!$C$9:$C$1008,MATCH(B690,'Incident Log'!$A$9:$A$1008,0)),""))</f>
        <v/>
      </c>
      <c r="N690" s="15" t="str">
        <f>IF(COUNTA(A690:J690)=0,"",IF(A690="","Missing action ID",IF(COUNTIFS($A$9:$A$1008,A690)&gt;1,"Duplicate action ID",IF(COUNTIFS('Incident Log'!$A$9:$A$1008,B690)&lt;&gt;1,"Check linked Case ID",IF(OR(C690="",D690="",NOT(ISNUMBER(E690)),NOT(ISNUMBER(F690))),"Complete action details",IF(AND(ISNUMBER(G690),G690&lt;E690),"Check completed date","Ready"))))))</f>
        <v/>
      </c>
    </row>
    <row r="691" spans="1:14" ht="24.95" customHeight="1">
      <c r="A691" s="20"/>
      <c r="B691" s="20"/>
      <c r="C691" s="20"/>
      <c r="D691" s="20"/>
      <c r="E691" s="18"/>
      <c r="F691" s="18"/>
      <c r="G691" s="18"/>
      <c r="H691" s="20"/>
      <c r="I691" s="20"/>
      <c r="J691" s="20"/>
      <c r="K691" s="15" t="str">
        <f t="shared" ca="1" si="20"/>
        <v/>
      </c>
      <c r="L691" s="15" t="str">
        <f t="shared" ca="1" si="21"/>
        <v/>
      </c>
      <c r="M691" s="31" t="str">
        <f>IF(B691="","",IF(COUNTIFS('Incident Log'!$A$9:$A$1008,B691)=1,INDEX('Incident Log'!$C$9:$C$1008,MATCH(B691,'Incident Log'!$A$9:$A$1008,0)),""))</f>
        <v/>
      </c>
      <c r="N691" s="15" t="str">
        <f>IF(COUNTA(A691:J691)=0,"",IF(A691="","Missing action ID",IF(COUNTIFS($A$9:$A$1008,A691)&gt;1,"Duplicate action ID",IF(COUNTIFS('Incident Log'!$A$9:$A$1008,B691)&lt;&gt;1,"Check linked Case ID",IF(OR(C691="",D691="",NOT(ISNUMBER(E691)),NOT(ISNUMBER(F691))),"Complete action details",IF(AND(ISNUMBER(G691),G691&lt;E691),"Check completed date","Ready"))))))</f>
        <v/>
      </c>
    </row>
    <row r="692" spans="1:14" ht="24.95" customHeight="1">
      <c r="A692" s="26"/>
      <c r="B692" s="26"/>
      <c r="C692" s="26"/>
      <c r="D692" s="26"/>
      <c r="E692" s="24"/>
      <c r="F692" s="24"/>
      <c r="G692" s="24"/>
      <c r="H692" s="26"/>
      <c r="I692" s="26"/>
      <c r="J692" s="26"/>
      <c r="K692" s="15" t="str">
        <f t="shared" ca="1" si="20"/>
        <v/>
      </c>
      <c r="L692" s="15" t="str">
        <f t="shared" ca="1" si="21"/>
        <v/>
      </c>
      <c r="M692" s="31" t="str">
        <f>IF(B692="","",IF(COUNTIFS('Incident Log'!$A$9:$A$1008,B692)=1,INDEX('Incident Log'!$C$9:$C$1008,MATCH(B692,'Incident Log'!$A$9:$A$1008,0)),""))</f>
        <v/>
      </c>
      <c r="N692" s="15" t="str">
        <f>IF(COUNTA(A692:J692)=0,"",IF(A692="","Missing action ID",IF(COUNTIFS($A$9:$A$1008,A692)&gt;1,"Duplicate action ID",IF(COUNTIFS('Incident Log'!$A$9:$A$1008,B692)&lt;&gt;1,"Check linked Case ID",IF(OR(C692="",D692="",NOT(ISNUMBER(E692)),NOT(ISNUMBER(F692))),"Complete action details",IF(AND(ISNUMBER(G692),G692&lt;E692),"Check completed date","Ready"))))))</f>
        <v/>
      </c>
    </row>
    <row r="693" spans="1:14" ht="24.95" customHeight="1">
      <c r="A693" s="20"/>
      <c r="B693" s="20"/>
      <c r="C693" s="20"/>
      <c r="D693" s="20"/>
      <c r="E693" s="18"/>
      <c r="F693" s="18"/>
      <c r="G693" s="18"/>
      <c r="H693" s="20"/>
      <c r="I693" s="20"/>
      <c r="J693" s="20"/>
      <c r="K693" s="15" t="str">
        <f t="shared" ca="1" si="20"/>
        <v/>
      </c>
      <c r="L693" s="15" t="str">
        <f t="shared" ca="1" si="21"/>
        <v/>
      </c>
      <c r="M693" s="31" t="str">
        <f>IF(B693="","",IF(COUNTIFS('Incident Log'!$A$9:$A$1008,B693)=1,INDEX('Incident Log'!$C$9:$C$1008,MATCH(B693,'Incident Log'!$A$9:$A$1008,0)),""))</f>
        <v/>
      </c>
      <c r="N693" s="15" t="str">
        <f>IF(COUNTA(A693:J693)=0,"",IF(A693="","Missing action ID",IF(COUNTIFS($A$9:$A$1008,A693)&gt;1,"Duplicate action ID",IF(COUNTIFS('Incident Log'!$A$9:$A$1008,B693)&lt;&gt;1,"Check linked Case ID",IF(OR(C693="",D693="",NOT(ISNUMBER(E693)),NOT(ISNUMBER(F693))),"Complete action details",IF(AND(ISNUMBER(G693),G693&lt;E693),"Check completed date","Ready"))))))</f>
        <v/>
      </c>
    </row>
    <row r="694" spans="1:14" ht="24.95" customHeight="1">
      <c r="A694" s="26"/>
      <c r="B694" s="26"/>
      <c r="C694" s="26"/>
      <c r="D694" s="26"/>
      <c r="E694" s="24"/>
      <c r="F694" s="24"/>
      <c r="G694" s="24"/>
      <c r="H694" s="26"/>
      <c r="I694" s="26"/>
      <c r="J694" s="26"/>
      <c r="K694" s="15" t="str">
        <f t="shared" ca="1" si="20"/>
        <v/>
      </c>
      <c r="L694" s="15" t="str">
        <f t="shared" ca="1" si="21"/>
        <v/>
      </c>
      <c r="M694" s="31" t="str">
        <f>IF(B694="","",IF(COUNTIFS('Incident Log'!$A$9:$A$1008,B694)=1,INDEX('Incident Log'!$C$9:$C$1008,MATCH(B694,'Incident Log'!$A$9:$A$1008,0)),""))</f>
        <v/>
      </c>
      <c r="N694" s="15" t="str">
        <f>IF(COUNTA(A694:J694)=0,"",IF(A694="","Missing action ID",IF(COUNTIFS($A$9:$A$1008,A694)&gt;1,"Duplicate action ID",IF(COUNTIFS('Incident Log'!$A$9:$A$1008,B694)&lt;&gt;1,"Check linked Case ID",IF(OR(C694="",D694="",NOT(ISNUMBER(E694)),NOT(ISNUMBER(F694))),"Complete action details",IF(AND(ISNUMBER(G694),G694&lt;E694),"Check completed date","Ready"))))))</f>
        <v/>
      </c>
    </row>
    <row r="695" spans="1:14" ht="24.95" customHeight="1">
      <c r="A695" s="20"/>
      <c r="B695" s="20"/>
      <c r="C695" s="20"/>
      <c r="D695" s="20"/>
      <c r="E695" s="18"/>
      <c r="F695" s="18"/>
      <c r="G695" s="18"/>
      <c r="H695" s="20"/>
      <c r="I695" s="20"/>
      <c r="J695" s="20"/>
      <c r="K695" s="15" t="str">
        <f t="shared" ca="1" si="20"/>
        <v/>
      </c>
      <c r="L695" s="15" t="str">
        <f t="shared" ca="1" si="21"/>
        <v/>
      </c>
      <c r="M695" s="31" t="str">
        <f>IF(B695="","",IF(COUNTIFS('Incident Log'!$A$9:$A$1008,B695)=1,INDEX('Incident Log'!$C$9:$C$1008,MATCH(B695,'Incident Log'!$A$9:$A$1008,0)),""))</f>
        <v/>
      </c>
      <c r="N695" s="15" t="str">
        <f>IF(COUNTA(A695:J695)=0,"",IF(A695="","Missing action ID",IF(COUNTIFS($A$9:$A$1008,A695)&gt;1,"Duplicate action ID",IF(COUNTIFS('Incident Log'!$A$9:$A$1008,B695)&lt;&gt;1,"Check linked Case ID",IF(OR(C695="",D695="",NOT(ISNUMBER(E695)),NOT(ISNUMBER(F695))),"Complete action details",IF(AND(ISNUMBER(G695),G695&lt;E695),"Check completed date","Ready"))))))</f>
        <v/>
      </c>
    </row>
    <row r="696" spans="1:14" ht="24.95" customHeight="1">
      <c r="A696" s="26"/>
      <c r="B696" s="26"/>
      <c r="C696" s="26"/>
      <c r="D696" s="26"/>
      <c r="E696" s="24"/>
      <c r="F696" s="24"/>
      <c r="G696" s="24"/>
      <c r="H696" s="26"/>
      <c r="I696" s="26"/>
      <c r="J696" s="26"/>
      <c r="K696" s="15" t="str">
        <f t="shared" ca="1" si="20"/>
        <v/>
      </c>
      <c r="L696" s="15" t="str">
        <f t="shared" ca="1" si="21"/>
        <v/>
      </c>
      <c r="M696" s="31" t="str">
        <f>IF(B696="","",IF(COUNTIFS('Incident Log'!$A$9:$A$1008,B696)=1,INDEX('Incident Log'!$C$9:$C$1008,MATCH(B696,'Incident Log'!$A$9:$A$1008,0)),""))</f>
        <v/>
      </c>
      <c r="N696" s="15" t="str">
        <f>IF(COUNTA(A696:J696)=0,"",IF(A696="","Missing action ID",IF(COUNTIFS($A$9:$A$1008,A696)&gt;1,"Duplicate action ID",IF(COUNTIFS('Incident Log'!$A$9:$A$1008,B696)&lt;&gt;1,"Check linked Case ID",IF(OR(C696="",D696="",NOT(ISNUMBER(E696)),NOT(ISNUMBER(F696))),"Complete action details",IF(AND(ISNUMBER(G696),G696&lt;E696),"Check completed date","Ready"))))))</f>
        <v/>
      </c>
    </row>
    <row r="697" spans="1:14" ht="24.95" customHeight="1">
      <c r="A697" s="20"/>
      <c r="B697" s="20"/>
      <c r="C697" s="20"/>
      <c r="D697" s="20"/>
      <c r="E697" s="18"/>
      <c r="F697" s="18"/>
      <c r="G697" s="18"/>
      <c r="H697" s="20"/>
      <c r="I697" s="20"/>
      <c r="J697" s="20"/>
      <c r="K697" s="15" t="str">
        <f t="shared" ca="1" si="20"/>
        <v/>
      </c>
      <c r="L697" s="15" t="str">
        <f t="shared" ca="1" si="21"/>
        <v/>
      </c>
      <c r="M697" s="31" t="str">
        <f>IF(B697="","",IF(COUNTIFS('Incident Log'!$A$9:$A$1008,B697)=1,INDEX('Incident Log'!$C$9:$C$1008,MATCH(B697,'Incident Log'!$A$9:$A$1008,0)),""))</f>
        <v/>
      </c>
      <c r="N697" s="15" t="str">
        <f>IF(COUNTA(A697:J697)=0,"",IF(A697="","Missing action ID",IF(COUNTIFS($A$9:$A$1008,A697)&gt;1,"Duplicate action ID",IF(COUNTIFS('Incident Log'!$A$9:$A$1008,B697)&lt;&gt;1,"Check linked Case ID",IF(OR(C697="",D697="",NOT(ISNUMBER(E697)),NOT(ISNUMBER(F697))),"Complete action details",IF(AND(ISNUMBER(G697),G697&lt;E697),"Check completed date","Ready"))))))</f>
        <v/>
      </c>
    </row>
    <row r="698" spans="1:14" ht="24.95" customHeight="1">
      <c r="A698" s="26"/>
      <c r="B698" s="26"/>
      <c r="C698" s="26"/>
      <c r="D698" s="26"/>
      <c r="E698" s="24"/>
      <c r="F698" s="24"/>
      <c r="G698" s="24"/>
      <c r="H698" s="26"/>
      <c r="I698" s="26"/>
      <c r="J698" s="26"/>
      <c r="K698" s="15" t="str">
        <f t="shared" ca="1" si="20"/>
        <v/>
      </c>
      <c r="L698" s="15" t="str">
        <f t="shared" ca="1" si="21"/>
        <v/>
      </c>
      <c r="M698" s="31" t="str">
        <f>IF(B698="","",IF(COUNTIFS('Incident Log'!$A$9:$A$1008,B698)=1,INDEX('Incident Log'!$C$9:$C$1008,MATCH(B698,'Incident Log'!$A$9:$A$1008,0)),""))</f>
        <v/>
      </c>
      <c r="N698" s="15" t="str">
        <f>IF(COUNTA(A698:J698)=0,"",IF(A698="","Missing action ID",IF(COUNTIFS($A$9:$A$1008,A698)&gt;1,"Duplicate action ID",IF(COUNTIFS('Incident Log'!$A$9:$A$1008,B698)&lt;&gt;1,"Check linked Case ID",IF(OR(C698="",D698="",NOT(ISNUMBER(E698)),NOT(ISNUMBER(F698))),"Complete action details",IF(AND(ISNUMBER(G698),G698&lt;E698),"Check completed date","Ready"))))))</f>
        <v/>
      </c>
    </row>
    <row r="699" spans="1:14" ht="24.95" customHeight="1">
      <c r="A699" s="20"/>
      <c r="B699" s="20"/>
      <c r="C699" s="20"/>
      <c r="D699" s="20"/>
      <c r="E699" s="18"/>
      <c r="F699" s="18"/>
      <c r="G699" s="18"/>
      <c r="H699" s="20"/>
      <c r="I699" s="20"/>
      <c r="J699" s="20"/>
      <c r="K699" s="15" t="str">
        <f t="shared" ca="1" si="20"/>
        <v/>
      </c>
      <c r="L699" s="15" t="str">
        <f t="shared" ca="1" si="21"/>
        <v/>
      </c>
      <c r="M699" s="31" t="str">
        <f>IF(B699="","",IF(COUNTIFS('Incident Log'!$A$9:$A$1008,B699)=1,INDEX('Incident Log'!$C$9:$C$1008,MATCH(B699,'Incident Log'!$A$9:$A$1008,0)),""))</f>
        <v/>
      </c>
      <c r="N699" s="15" t="str">
        <f>IF(COUNTA(A699:J699)=0,"",IF(A699="","Missing action ID",IF(COUNTIFS($A$9:$A$1008,A699)&gt;1,"Duplicate action ID",IF(COUNTIFS('Incident Log'!$A$9:$A$1008,B699)&lt;&gt;1,"Check linked Case ID",IF(OR(C699="",D699="",NOT(ISNUMBER(E699)),NOT(ISNUMBER(F699))),"Complete action details",IF(AND(ISNUMBER(G699),G699&lt;E699),"Check completed date","Ready"))))))</f>
        <v/>
      </c>
    </row>
    <row r="700" spans="1:14" ht="24.95" customHeight="1">
      <c r="A700" s="26"/>
      <c r="B700" s="26"/>
      <c r="C700" s="26"/>
      <c r="D700" s="26"/>
      <c r="E700" s="24"/>
      <c r="F700" s="24"/>
      <c r="G700" s="24"/>
      <c r="H700" s="26"/>
      <c r="I700" s="26"/>
      <c r="J700" s="26"/>
      <c r="K700" s="15" t="str">
        <f t="shared" ca="1" si="20"/>
        <v/>
      </c>
      <c r="L700" s="15" t="str">
        <f t="shared" ca="1" si="21"/>
        <v/>
      </c>
      <c r="M700" s="31" t="str">
        <f>IF(B700="","",IF(COUNTIFS('Incident Log'!$A$9:$A$1008,B700)=1,INDEX('Incident Log'!$C$9:$C$1008,MATCH(B700,'Incident Log'!$A$9:$A$1008,0)),""))</f>
        <v/>
      </c>
      <c r="N700" s="15" t="str">
        <f>IF(COUNTA(A700:J700)=0,"",IF(A700="","Missing action ID",IF(COUNTIFS($A$9:$A$1008,A700)&gt;1,"Duplicate action ID",IF(COUNTIFS('Incident Log'!$A$9:$A$1008,B700)&lt;&gt;1,"Check linked Case ID",IF(OR(C700="",D700="",NOT(ISNUMBER(E700)),NOT(ISNUMBER(F700))),"Complete action details",IF(AND(ISNUMBER(G700),G700&lt;E700),"Check completed date","Ready"))))))</f>
        <v/>
      </c>
    </row>
    <row r="701" spans="1:14" ht="24.95" customHeight="1">
      <c r="A701" s="20"/>
      <c r="B701" s="20"/>
      <c r="C701" s="20"/>
      <c r="D701" s="20"/>
      <c r="E701" s="18"/>
      <c r="F701" s="18"/>
      <c r="G701" s="18"/>
      <c r="H701" s="20"/>
      <c r="I701" s="20"/>
      <c r="J701" s="20"/>
      <c r="K701" s="15" t="str">
        <f t="shared" ca="1" si="20"/>
        <v/>
      </c>
      <c r="L701" s="15" t="str">
        <f t="shared" ca="1" si="21"/>
        <v/>
      </c>
      <c r="M701" s="31" t="str">
        <f>IF(B701="","",IF(COUNTIFS('Incident Log'!$A$9:$A$1008,B701)=1,INDEX('Incident Log'!$C$9:$C$1008,MATCH(B701,'Incident Log'!$A$9:$A$1008,0)),""))</f>
        <v/>
      </c>
      <c r="N701" s="15" t="str">
        <f>IF(COUNTA(A701:J701)=0,"",IF(A701="","Missing action ID",IF(COUNTIFS($A$9:$A$1008,A701)&gt;1,"Duplicate action ID",IF(COUNTIFS('Incident Log'!$A$9:$A$1008,B701)&lt;&gt;1,"Check linked Case ID",IF(OR(C701="",D701="",NOT(ISNUMBER(E701)),NOT(ISNUMBER(F701))),"Complete action details",IF(AND(ISNUMBER(G701),G701&lt;E701),"Check completed date","Ready"))))))</f>
        <v/>
      </c>
    </row>
    <row r="702" spans="1:14" ht="24.95" customHeight="1">
      <c r="A702" s="26"/>
      <c r="B702" s="26"/>
      <c r="C702" s="26"/>
      <c r="D702" s="26"/>
      <c r="E702" s="24"/>
      <c r="F702" s="24"/>
      <c r="G702" s="24"/>
      <c r="H702" s="26"/>
      <c r="I702" s="26"/>
      <c r="J702" s="26"/>
      <c r="K702" s="15" t="str">
        <f t="shared" ca="1" si="20"/>
        <v/>
      </c>
      <c r="L702" s="15" t="str">
        <f t="shared" ca="1" si="21"/>
        <v/>
      </c>
      <c r="M702" s="31" t="str">
        <f>IF(B702="","",IF(COUNTIFS('Incident Log'!$A$9:$A$1008,B702)=1,INDEX('Incident Log'!$C$9:$C$1008,MATCH(B702,'Incident Log'!$A$9:$A$1008,0)),""))</f>
        <v/>
      </c>
      <c r="N702" s="15" t="str">
        <f>IF(COUNTA(A702:J702)=0,"",IF(A702="","Missing action ID",IF(COUNTIFS($A$9:$A$1008,A702)&gt;1,"Duplicate action ID",IF(COUNTIFS('Incident Log'!$A$9:$A$1008,B702)&lt;&gt;1,"Check linked Case ID",IF(OR(C702="",D702="",NOT(ISNUMBER(E702)),NOT(ISNUMBER(F702))),"Complete action details",IF(AND(ISNUMBER(G702),G702&lt;E702),"Check completed date","Ready"))))))</f>
        <v/>
      </c>
    </row>
    <row r="703" spans="1:14" ht="24.95" customHeight="1">
      <c r="A703" s="20"/>
      <c r="B703" s="20"/>
      <c r="C703" s="20"/>
      <c r="D703" s="20"/>
      <c r="E703" s="18"/>
      <c r="F703" s="18"/>
      <c r="G703" s="18"/>
      <c r="H703" s="20"/>
      <c r="I703" s="20"/>
      <c r="J703" s="20"/>
      <c r="K703" s="15" t="str">
        <f t="shared" ca="1" si="20"/>
        <v/>
      </c>
      <c r="L703" s="15" t="str">
        <f t="shared" ca="1" si="21"/>
        <v/>
      </c>
      <c r="M703" s="31" t="str">
        <f>IF(B703="","",IF(COUNTIFS('Incident Log'!$A$9:$A$1008,B703)=1,INDEX('Incident Log'!$C$9:$C$1008,MATCH(B703,'Incident Log'!$A$9:$A$1008,0)),""))</f>
        <v/>
      </c>
      <c r="N703" s="15" t="str">
        <f>IF(COUNTA(A703:J703)=0,"",IF(A703="","Missing action ID",IF(COUNTIFS($A$9:$A$1008,A703)&gt;1,"Duplicate action ID",IF(COUNTIFS('Incident Log'!$A$9:$A$1008,B703)&lt;&gt;1,"Check linked Case ID",IF(OR(C703="",D703="",NOT(ISNUMBER(E703)),NOT(ISNUMBER(F703))),"Complete action details",IF(AND(ISNUMBER(G703),G703&lt;E703),"Check completed date","Ready"))))))</f>
        <v/>
      </c>
    </row>
    <row r="704" spans="1:14" ht="24.95" customHeight="1">
      <c r="A704" s="26"/>
      <c r="B704" s="26"/>
      <c r="C704" s="26"/>
      <c r="D704" s="26"/>
      <c r="E704" s="24"/>
      <c r="F704" s="24"/>
      <c r="G704" s="24"/>
      <c r="H704" s="26"/>
      <c r="I704" s="26"/>
      <c r="J704" s="26"/>
      <c r="K704" s="15" t="str">
        <f t="shared" ca="1" si="20"/>
        <v/>
      </c>
      <c r="L704" s="15" t="str">
        <f t="shared" ca="1" si="21"/>
        <v/>
      </c>
      <c r="M704" s="31" t="str">
        <f>IF(B704="","",IF(COUNTIFS('Incident Log'!$A$9:$A$1008,B704)=1,INDEX('Incident Log'!$C$9:$C$1008,MATCH(B704,'Incident Log'!$A$9:$A$1008,0)),""))</f>
        <v/>
      </c>
      <c r="N704" s="15" t="str">
        <f>IF(COUNTA(A704:J704)=0,"",IF(A704="","Missing action ID",IF(COUNTIFS($A$9:$A$1008,A704)&gt;1,"Duplicate action ID",IF(COUNTIFS('Incident Log'!$A$9:$A$1008,B704)&lt;&gt;1,"Check linked Case ID",IF(OR(C704="",D704="",NOT(ISNUMBER(E704)),NOT(ISNUMBER(F704))),"Complete action details",IF(AND(ISNUMBER(G704),G704&lt;E704),"Check completed date","Ready"))))))</f>
        <v/>
      </c>
    </row>
    <row r="705" spans="1:14" ht="24.95" customHeight="1">
      <c r="A705" s="20"/>
      <c r="B705" s="20"/>
      <c r="C705" s="20"/>
      <c r="D705" s="20"/>
      <c r="E705" s="18"/>
      <c r="F705" s="18"/>
      <c r="G705" s="18"/>
      <c r="H705" s="20"/>
      <c r="I705" s="20"/>
      <c r="J705" s="20"/>
      <c r="K705" s="15" t="str">
        <f t="shared" ca="1" si="20"/>
        <v/>
      </c>
      <c r="L705" s="15" t="str">
        <f t="shared" ca="1" si="21"/>
        <v/>
      </c>
      <c r="M705" s="31" t="str">
        <f>IF(B705="","",IF(COUNTIFS('Incident Log'!$A$9:$A$1008,B705)=1,INDEX('Incident Log'!$C$9:$C$1008,MATCH(B705,'Incident Log'!$A$9:$A$1008,0)),""))</f>
        <v/>
      </c>
      <c r="N705" s="15" t="str">
        <f>IF(COUNTA(A705:J705)=0,"",IF(A705="","Missing action ID",IF(COUNTIFS($A$9:$A$1008,A705)&gt;1,"Duplicate action ID",IF(COUNTIFS('Incident Log'!$A$9:$A$1008,B705)&lt;&gt;1,"Check linked Case ID",IF(OR(C705="",D705="",NOT(ISNUMBER(E705)),NOT(ISNUMBER(F705))),"Complete action details",IF(AND(ISNUMBER(G705),G705&lt;E705),"Check completed date","Ready"))))))</f>
        <v/>
      </c>
    </row>
    <row r="706" spans="1:14" ht="24.95" customHeight="1">
      <c r="A706" s="26"/>
      <c r="B706" s="26"/>
      <c r="C706" s="26"/>
      <c r="D706" s="26"/>
      <c r="E706" s="24"/>
      <c r="F706" s="24"/>
      <c r="G706" s="24"/>
      <c r="H706" s="26"/>
      <c r="I706" s="26"/>
      <c r="J706" s="26"/>
      <c r="K706" s="15" t="str">
        <f t="shared" ca="1" si="20"/>
        <v/>
      </c>
      <c r="L706" s="15" t="str">
        <f t="shared" ca="1" si="21"/>
        <v/>
      </c>
      <c r="M706" s="31" t="str">
        <f>IF(B706="","",IF(COUNTIFS('Incident Log'!$A$9:$A$1008,B706)=1,INDEX('Incident Log'!$C$9:$C$1008,MATCH(B706,'Incident Log'!$A$9:$A$1008,0)),""))</f>
        <v/>
      </c>
      <c r="N706" s="15" t="str">
        <f>IF(COUNTA(A706:J706)=0,"",IF(A706="","Missing action ID",IF(COUNTIFS($A$9:$A$1008,A706)&gt;1,"Duplicate action ID",IF(COUNTIFS('Incident Log'!$A$9:$A$1008,B706)&lt;&gt;1,"Check linked Case ID",IF(OR(C706="",D706="",NOT(ISNUMBER(E706)),NOT(ISNUMBER(F706))),"Complete action details",IF(AND(ISNUMBER(G706),G706&lt;E706),"Check completed date","Ready"))))))</f>
        <v/>
      </c>
    </row>
    <row r="707" spans="1:14" ht="24.95" customHeight="1">
      <c r="A707" s="20"/>
      <c r="B707" s="20"/>
      <c r="C707" s="20"/>
      <c r="D707" s="20"/>
      <c r="E707" s="18"/>
      <c r="F707" s="18"/>
      <c r="G707" s="18"/>
      <c r="H707" s="20"/>
      <c r="I707" s="20"/>
      <c r="J707" s="20"/>
      <c r="K707" s="15" t="str">
        <f t="shared" ca="1" si="20"/>
        <v/>
      </c>
      <c r="L707" s="15" t="str">
        <f t="shared" ca="1" si="21"/>
        <v/>
      </c>
      <c r="M707" s="31" t="str">
        <f>IF(B707="","",IF(COUNTIFS('Incident Log'!$A$9:$A$1008,B707)=1,INDEX('Incident Log'!$C$9:$C$1008,MATCH(B707,'Incident Log'!$A$9:$A$1008,0)),""))</f>
        <v/>
      </c>
      <c r="N707" s="15" t="str">
        <f>IF(COUNTA(A707:J707)=0,"",IF(A707="","Missing action ID",IF(COUNTIFS($A$9:$A$1008,A707)&gt;1,"Duplicate action ID",IF(COUNTIFS('Incident Log'!$A$9:$A$1008,B707)&lt;&gt;1,"Check linked Case ID",IF(OR(C707="",D707="",NOT(ISNUMBER(E707)),NOT(ISNUMBER(F707))),"Complete action details",IF(AND(ISNUMBER(G707),G707&lt;E707),"Check completed date","Ready"))))))</f>
        <v/>
      </c>
    </row>
    <row r="708" spans="1:14" ht="24.95" customHeight="1">
      <c r="A708" s="26"/>
      <c r="B708" s="26"/>
      <c r="C708" s="26"/>
      <c r="D708" s="26"/>
      <c r="E708" s="24"/>
      <c r="F708" s="24"/>
      <c r="G708" s="24"/>
      <c r="H708" s="26"/>
      <c r="I708" s="26"/>
      <c r="J708" s="26"/>
      <c r="K708" s="15" t="str">
        <f t="shared" ca="1" si="20"/>
        <v/>
      </c>
      <c r="L708" s="15" t="str">
        <f t="shared" ca="1" si="21"/>
        <v/>
      </c>
      <c r="M708" s="31" t="str">
        <f>IF(B708="","",IF(COUNTIFS('Incident Log'!$A$9:$A$1008,B708)=1,INDEX('Incident Log'!$C$9:$C$1008,MATCH(B708,'Incident Log'!$A$9:$A$1008,0)),""))</f>
        <v/>
      </c>
      <c r="N708" s="15" t="str">
        <f>IF(COUNTA(A708:J708)=0,"",IF(A708="","Missing action ID",IF(COUNTIFS($A$9:$A$1008,A708)&gt;1,"Duplicate action ID",IF(COUNTIFS('Incident Log'!$A$9:$A$1008,B708)&lt;&gt;1,"Check linked Case ID",IF(OR(C708="",D708="",NOT(ISNUMBER(E708)),NOT(ISNUMBER(F708))),"Complete action details",IF(AND(ISNUMBER(G708),G708&lt;E708),"Check completed date","Ready"))))))</f>
        <v/>
      </c>
    </row>
    <row r="709" spans="1:14" ht="24.95" customHeight="1">
      <c r="A709" s="20"/>
      <c r="B709" s="20"/>
      <c r="C709" s="20"/>
      <c r="D709" s="20"/>
      <c r="E709" s="18"/>
      <c r="F709" s="18"/>
      <c r="G709" s="18"/>
      <c r="H709" s="20"/>
      <c r="I709" s="20"/>
      <c r="J709" s="20"/>
      <c r="K709" s="15" t="str">
        <f t="shared" ca="1" si="20"/>
        <v/>
      </c>
      <c r="L709" s="15" t="str">
        <f t="shared" ca="1" si="21"/>
        <v/>
      </c>
      <c r="M709" s="31" t="str">
        <f>IF(B709="","",IF(COUNTIFS('Incident Log'!$A$9:$A$1008,B709)=1,INDEX('Incident Log'!$C$9:$C$1008,MATCH(B709,'Incident Log'!$A$9:$A$1008,0)),""))</f>
        <v/>
      </c>
      <c r="N709" s="15" t="str">
        <f>IF(COUNTA(A709:J709)=0,"",IF(A709="","Missing action ID",IF(COUNTIFS($A$9:$A$1008,A709)&gt;1,"Duplicate action ID",IF(COUNTIFS('Incident Log'!$A$9:$A$1008,B709)&lt;&gt;1,"Check linked Case ID",IF(OR(C709="",D709="",NOT(ISNUMBER(E709)),NOT(ISNUMBER(F709))),"Complete action details",IF(AND(ISNUMBER(G709),G709&lt;E709),"Check completed date","Ready"))))))</f>
        <v/>
      </c>
    </row>
    <row r="710" spans="1:14" ht="24.95" customHeight="1">
      <c r="A710" s="26"/>
      <c r="B710" s="26"/>
      <c r="C710" s="26"/>
      <c r="D710" s="26"/>
      <c r="E710" s="24"/>
      <c r="F710" s="24"/>
      <c r="G710" s="24"/>
      <c r="H710" s="26"/>
      <c r="I710" s="26"/>
      <c r="J710" s="26"/>
      <c r="K710" s="15" t="str">
        <f t="shared" ca="1" si="20"/>
        <v/>
      </c>
      <c r="L710" s="15" t="str">
        <f t="shared" ca="1" si="21"/>
        <v/>
      </c>
      <c r="M710" s="31" t="str">
        <f>IF(B710="","",IF(COUNTIFS('Incident Log'!$A$9:$A$1008,B710)=1,INDEX('Incident Log'!$C$9:$C$1008,MATCH(B710,'Incident Log'!$A$9:$A$1008,0)),""))</f>
        <v/>
      </c>
      <c r="N710" s="15" t="str">
        <f>IF(COUNTA(A710:J710)=0,"",IF(A710="","Missing action ID",IF(COUNTIFS($A$9:$A$1008,A710)&gt;1,"Duplicate action ID",IF(COUNTIFS('Incident Log'!$A$9:$A$1008,B710)&lt;&gt;1,"Check linked Case ID",IF(OR(C710="",D710="",NOT(ISNUMBER(E710)),NOT(ISNUMBER(F710))),"Complete action details",IF(AND(ISNUMBER(G710),G710&lt;E710),"Check completed date","Ready"))))))</f>
        <v/>
      </c>
    </row>
    <row r="711" spans="1:14" ht="24.95" customHeight="1">
      <c r="A711" s="20"/>
      <c r="B711" s="20"/>
      <c r="C711" s="20"/>
      <c r="D711" s="20"/>
      <c r="E711" s="18"/>
      <c r="F711" s="18"/>
      <c r="G711" s="18"/>
      <c r="H711" s="20"/>
      <c r="I711" s="20"/>
      <c r="J711" s="20"/>
      <c r="K711" s="15" t="str">
        <f t="shared" ca="1" si="20"/>
        <v/>
      </c>
      <c r="L711" s="15" t="str">
        <f t="shared" ca="1" si="21"/>
        <v/>
      </c>
      <c r="M711" s="31" t="str">
        <f>IF(B711="","",IF(COUNTIFS('Incident Log'!$A$9:$A$1008,B711)=1,INDEX('Incident Log'!$C$9:$C$1008,MATCH(B711,'Incident Log'!$A$9:$A$1008,0)),""))</f>
        <v/>
      </c>
      <c r="N711" s="15" t="str">
        <f>IF(COUNTA(A711:J711)=0,"",IF(A711="","Missing action ID",IF(COUNTIFS($A$9:$A$1008,A711)&gt;1,"Duplicate action ID",IF(COUNTIFS('Incident Log'!$A$9:$A$1008,B711)&lt;&gt;1,"Check linked Case ID",IF(OR(C711="",D711="",NOT(ISNUMBER(E711)),NOT(ISNUMBER(F711))),"Complete action details",IF(AND(ISNUMBER(G711),G711&lt;E711),"Check completed date","Ready"))))))</f>
        <v/>
      </c>
    </row>
    <row r="712" spans="1:14" ht="24.95" customHeight="1">
      <c r="A712" s="26"/>
      <c r="B712" s="26"/>
      <c r="C712" s="26"/>
      <c r="D712" s="26"/>
      <c r="E712" s="24"/>
      <c r="F712" s="24"/>
      <c r="G712" s="24"/>
      <c r="H712" s="26"/>
      <c r="I712" s="26"/>
      <c r="J712" s="26"/>
      <c r="K712" s="15" t="str">
        <f t="shared" ca="1" si="20"/>
        <v/>
      </c>
      <c r="L712" s="15" t="str">
        <f t="shared" ca="1" si="21"/>
        <v/>
      </c>
      <c r="M712" s="31" t="str">
        <f>IF(B712="","",IF(COUNTIFS('Incident Log'!$A$9:$A$1008,B712)=1,INDEX('Incident Log'!$C$9:$C$1008,MATCH(B712,'Incident Log'!$A$9:$A$1008,0)),""))</f>
        <v/>
      </c>
      <c r="N712" s="15" t="str">
        <f>IF(COUNTA(A712:J712)=0,"",IF(A712="","Missing action ID",IF(COUNTIFS($A$9:$A$1008,A712)&gt;1,"Duplicate action ID",IF(COUNTIFS('Incident Log'!$A$9:$A$1008,B712)&lt;&gt;1,"Check linked Case ID",IF(OR(C712="",D712="",NOT(ISNUMBER(E712)),NOT(ISNUMBER(F712))),"Complete action details",IF(AND(ISNUMBER(G712),G712&lt;E712),"Check completed date","Ready"))))))</f>
        <v/>
      </c>
    </row>
    <row r="713" spans="1:14" ht="24.95" customHeight="1">
      <c r="A713" s="20"/>
      <c r="B713" s="20"/>
      <c r="C713" s="20"/>
      <c r="D713" s="20"/>
      <c r="E713" s="18"/>
      <c r="F713" s="18"/>
      <c r="G713" s="18"/>
      <c r="H713" s="20"/>
      <c r="I713" s="20"/>
      <c r="J713" s="20"/>
      <c r="K713" s="15" t="str">
        <f t="shared" ref="K713:K776" ca="1" si="22">IF(COUNTA(A713:J713)=0,"",IF(AND(ISNUMBER(G713),H713="Yes"),"Closed",IF(ISNUMBER(G713),"Verify effectiveness",IF(NOT(ISNUMBER(F713)),"Set due date",IF(F713&lt;TODAY(),"Overdue",IF(F713&lt;=TODAY()+7,"Due soon","Open"))))))</f>
        <v/>
      </c>
      <c r="L713" s="15" t="str">
        <f t="shared" ref="L713:L776" ca="1" si="23">IF(OR(K713="",K713="Closed",NOT(ISNUMBER(F713))),"",MAX(0,TODAY()-F713))</f>
        <v/>
      </c>
      <c r="M713" s="31" t="str">
        <f>IF(B713="","",IF(COUNTIFS('Incident Log'!$A$9:$A$1008,B713)=1,INDEX('Incident Log'!$C$9:$C$1008,MATCH(B713,'Incident Log'!$A$9:$A$1008,0)),""))</f>
        <v/>
      </c>
      <c r="N713" s="15" t="str">
        <f>IF(COUNTA(A713:J713)=0,"",IF(A713="","Missing action ID",IF(COUNTIFS($A$9:$A$1008,A713)&gt;1,"Duplicate action ID",IF(COUNTIFS('Incident Log'!$A$9:$A$1008,B713)&lt;&gt;1,"Check linked Case ID",IF(OR(C713="",D713="",NOT(ISNUMBER(E713)),NOT(ISNUMBER(F713))),"Complete action details",IF(AND(ISNUMBER(G713),G713&lt;E713),"Check completed date","Ready"))))))</f>
        <v/>
      </c>
    </row>
    <row r="714" spans="1:14" ht="24.95" customHeight="1">
      <c r="A714" s="26"/>
      <c r="B714" s="26"/>
      <c r="C714" s="26"/>
      <c r="D714" s="26"/>
      <c r="E714" s="24"/>
      <c r="F714" s="24"/>
      <c r="G714" s="24"/>
      <c r="H714" s="26"/>
      <c r="I714" s="26"/>
      <c r="J714" s="26"/>
      <c r="K714" s="15" t="str">
        <f t="shared" ca="1" si="22"/>
        <v/>
      </c>
      <c r="L714" s="15" t="str">
        <f t="shared" ca="1" si="23"/>
        <v/>
      </c>
      <c r="M714" s="31" t="str">
        <f>IF(B714="","",IF(COUNTIFS('Incident Log'!$A$9:$A$1008,B714)=1,INDEX('Incident Log'!$C$9:$C$1008,MATCH(B714,'Incident Log'!$A$9:$A$1008,0)),""))</f>
        <v/>
      </c>
      <c r="N714" s="15" t="str">
        <f>IF(COUNTA(A714:J714)=0,"",IF(A714="","Missing action ID",IF(COUNTIFS($A$9:$A$1008,A714)&gt;1,"Duplicate action ID",IF(COUNTIFS('Incident Log'!$A$9:$A$1008,B714)&lt;&gt;1,"Check linked Case ID",IF(OR(C714="",D714="",NOT(ISNUMBER(E714)),NOT(ISNUMBER(F714))),"Complete action details",IF(AND(ISNUMBER(G714),G714&lt;E714),"Check completed date","Ready"))))))</f>
        <v/>
      </c>
    </row>
    <row r="715" spans="1:14" ht="24.95" customHeight="1">
      <c r="A715" s="20"/>
      <c r="B715" s="20"/>
      <c r="C715" s="20"/>
      <c r="D715" s="20"/>
      <c r="E715" s="18"/>
      <c r="F715" s="18"/>
      <c r="G715" s="18"/>
      <c r="H715" s="20"/>
      <c r="I715" s="20"/>
      <c r="J715" s="20"/>
      <c r="K715" s="15" t="str">
        <f t="shared" ca="1" si="22"/>
        <v/>
      </c>
      <c r="L715" s="15" t="str">
        <f t="shared" ca="1" si="23"/>
        <v/>
      </c>
      <c r="M715" s="31" t="str">
        <f>IF(B715="","",IF(COUNTIFS('Incident Log'!$A$9:$A$1008,B715)=1,INDEX('Incident Log'!$C$9:$C$1008,MATCH(B715,'Incident Log'!$A$9:$A$1008,0)),""))</f>
        <v/>
      </c>
      <c r="N715" s="15" t="str">
        <f>IF(COUNTA(A715:J715)=0,"",IF(A715="","Missing action ID",IF(COUNTIFS($A$9:$A$1008,A715)&gt;1,"Duplicate action ID",IF(COUNTIFS('Incident Log'!$A$9:$A$1008,B715)&lt;&gt;1,"Check linked Case ID",IF(OR(C715="",D715="",NOT(ISNUMBER(E715)),NOT(ISNUMBER(F715))),"Complete action details",IF(AND(ISNUMBER(G715),G715&lt;E715),"Check completed date","Ready"))))))</f>
        <v/>
      </c>
    </row>
    <row r="716" spans="1:14" ht="24.95" customHeight="1">
      <c r="A716" s="26"/>
      <c r="B716" s="26"/>
      <c r="C716" s="26"/>
      <c r="D716" s="26"/>
      <c r="E716" s="24"/>
      <c r="F716" s="24"/>
      <c r="G716" s="24"/>
      <c r="H716" s="26"/>
      <c r="I716" s="26"/>
      <c r="J716" s="26"/>
      <c r="K716" s="15" t="str">
        <f t="shared" ca="1" si="22"/>
        <v/>
      </c>
      <c r="L716" s="15" t="str">
        <f t="shared" ca="1" si="23"/>
        <v/>
      </c>
      <c r="M716" s="31" t="str">
        <f>IF(B716="","",IF(COUNTIFS('Incident Log'!$A$9:$A$1008,B716)=1,INDEX('Incident Log'!$C$9:$C$1008,MATCH(B716,'Incident Log'!$A$9:$A$1008,0)),""))</f>
        <v/>
      </c>
      <c r="N716" s="15" t="str">
        <f>IF(COUNTA(A716:J716)=0,"",IF(A716="","Missing action ID",IF(COUNTIFS($A$9:$A$1008,A716)&gt;1,"Duplicate action ID",IF(COUNTIFS('Incident Log'!$A$9:$A$1008,B716)&lt;&gt;1,"Check linked Case ID",IF(OR(C716="",D716="",NOT(ISNUMBER(E716)),NOT(ISNUMBER(F716))),"Complete action details",IF(AND(ISNUMBER(G716),G716&lt;E716),"Check completed date","Ready"))))))</f>
        <v/>
      </c>
    </row>
    <row r="717" spans="1:14" ht="24.95" customHeight="1">
      <c r="A717" s="20"/>
      <c r="B717" s="20"/>
      <c r="C717" s="20"/>
      <c r="D717" s="20"/>
      <c r="E717" s="18"/>
      <c r="F717" s="18"/>
      <c r="G717" s="18"/>
      <c r="H717" s="20"/>
      <c r="I717" s="20"/>
      <c r="J717" s="20"/>
      <c r="K717" s="15" t="str">
        <f t="shared" ca="1" si="22"/>
        <v/>
      </c>
      <c r="L717" s="15" t="str">
        <f t="shared" ca="1" si="23"/>
        <v/>
      </c>
      <c r="M717" s="31" t="str">
        <f>IF(B717="","",IF(COUNTIFS('Incident Log'!$A$9:$A$1008,B717)=1,INDEX('Incident Log'!$C$9:$C$1008,MATCH(B717,'Incident Log'!$A$9:$A$1008,0)),""))</f>
        <v/>
      </c>
      <c r="N717" s="15" t="str">
        <f>IF(COUNTA(A717:J717)=0,"",IF(A717="","Missing action ID",IF(COUNTIFS($A$9:$A$1008,A717)&gt;1,"Duplicate action ID",IF(COUNTIFS('Incident Log'!$A$9:$A$1008,B717)&lt;&gt;1,"Check linked Case ID",IF(OR(C717="",D717="",NOT(ISNUMBER(E717)),NOT(ISNUMBER(F717))),"Complete action details",IF(AND(ISNUMBER(G717),G717&lt;E717),"Check completed date","Ready"))))))</f>
        <v/>
      </c>
    </row>
    <row r="718" spans="1:14" ht="24.95" customHeight="1">
      <c r="A718" s="26"/>
      <c r="B718" s="26"/>
      <c r="C718" s="26"/>
      <c r="D718" s="26"/>
      <c r="E718" s="24"/>
      <c r="F718" s="24"/>
      <c r="G718" s="24"/>
      <c r="H718" s="26"/>
      <c r="I718" s="26"/>
      <c r="J718" s="26"/>
      <c r="K718" s="15" t="str">
        <f t="shared" ca="1" si="22"/>
        <v/>
      </c>
      <c r="L718" s="15" t="str">
        <f t="shared" ca="1" si="23"/>
        <v/>
      </c>
      <c r="M718" s="31" t="str">
        <f>IF(B718="","",IF(COUNTIFS('Incident Log'!$A$9:$A$1008,B718)=1,INDEX('Incident Log'!$C$9:$C$1008,MATCH(B718,'Incident Log'!$A$9:$A$1008,0)),""))</f>
        <v/>
      </c>
      <c r="N718" s="15" t="str">
        <f>IF(COUNTA(A718:J718)=0,"",IF(A718="","Missing action ID",IF(COUNTIFS($A$9:$A$1008,A718)&gt;1,"Duplicate action ID",IF(COUNTIFS('Incident Log'!$A$9:$A$1008,B718)&lt;&gt;1,"Check linked Case ID",IF(OR(C718="",D718="",NOT(ISNUMBER(E718)),NOT(ISNUMBER(F718))),"Complete action details",IF(AND(ISNUMBER(G718),G718&lt;E718),"Check completed date","Ready"))))))</f>
        <v/>
      </c>
    </row>
    <row r="719" spans="1:14" ht="24.95" customHeight="1">
      <c r="A719" s="20"/>
      <c r="B719" s="20"/>
      <c r="C719" s="20"/>
      <c r="D719" s="20"/>
      <c r="E719" s="18"/>
      <c r="F719" s="18"/>
      <c r="G719" s="18"/>
      <c r="H719" s="20"/>
      <c r="I719" s="20"/>
      <c r="J719" s="20"/>
      <c r="K719" s="15" t="str">
        <f t="shared" ca="1" si="22"/>
        <v/>
      </c>
      <c r="L719" s="15" t="str">
        <f t="shared" ca="1" si="23"/>
        <v/>
      </c>
      <c r="M719" s="31" t="str">
        <f>IF(B719="","",IF(COUNTIFS('Incident Log'!$A$9:$A$1008,B719)=1,INDEX('Incident Log'!$C$9:$C$1008,MATCH(B719,'Incident Log'!$A$9:$A$1008,0)),""))</f>
        <v/>
      </c>
      <c r="N719" s="15" t="str">
        <f>IF(COUNTA(A719:J719)=0,"",IF(A719="","Missing action ID",IF(COUNTIFS($A$9:$A$1008,A719)&gt;1,"Duplicate action ID",IF(COUNTIFS('Incident Log'!$A$9:$A$1008,B719)&lt;&gt;1,"Check linked Case ID",IF(OR(C719="",D719="",NOT(ISNUMBER(E719)),NOT(ISNUMBER(F719))),"Complete action details",IF(AND(ISNUMBER(G719),G719&lt;E719),"Check completed date","Ready"))))))</f>
        <v/>
      </c>
    </row>
    <row r="720" spans="1:14" ht="24.95" customHeight="1">
      <c r="A720" s="26"/>
      <c r="B720" s="26"/>
      <c r="C720" s="26"/>
      <c r="D720" s="26"/>
      <c r="E720" s="24"/>
      <c r="F720" s="24"/>
      <c r="G720" s="24"/>
      <c r="H720" s="26"/>
      <c r="I720" s="26"/>
      <c r="J720" s="26"/>
      <c r="K720" s="15" t="str">
        <f t="shared" ca="1" si="22"/>
        <v/>
      </c>
      <c r="L720" s="15" t="str">
        <f t="shared" ca="1" si="23"/>
        <v/>
      </c>
      <c r="M720" s="31" t="str">
        <f>IF(B720="","",IF(COUNTIFS('Incident Log'!$A$9:$A$1008,B720)=1,INDEX('Incident Log'!$C$9:$C$1008,MATCH(B720,'Incident Log'!$A$9:$A$1008,0)),""))</f>
        <v/>
      </c>
      <c r="N720" s="15" t="str">
        <f>IF(COUNTA(A720:J720)=0,"",IF(A720="","Missing action ID",IF(COUNTIFS($A$9:$A$1008,A720)&gt;1,"Duplicate action ID",IF(COUNTIFS('Incident Log'!$A$9:$A$1008,B720)&lt;&gt;1,"Check linked Case ID",IF(OR(C720="",D720="",NOT(ISNUMBER(E720)),NOT(ISNUMBER(F720))),"Complete action details",IF(AND(ISNUMBER(G720),G720&lt;E720),"Check completed date","Ready"))))))</f>
        <v/>
      </c>
    </row>
    <row r="721" spans="1:14" ht="24.95" customHeight="1">
      <c r="A721" s="20"/>
      <c r="B721" s="20"/>
      <c r="C721" s="20"/>
      <c r="D721" s="20"/>
      <c r="E721" s="18"/>
      <c r="F721" s="18"/>
      <c r="G721" s="18"/>
      <c r="H721" s="20"/>
      <c r="I721" s="20"/>
      <c r="J721" s="20"/>
      <c r="K721" s="15" t="str">
        <f t="shared" ca="1" si="22"/>
        <v/>
      </c>
      <c r="L721" s="15" t="str">
        <f t="shared" ca="1" si="23"/>
        <v/>
      </c>
      <c r="M721" s="31" t="str">
        <f>IF(B721="","",IF(COUNTIFS('Incident Log'!$A$9:$A$1008,B721)=1,INDEX('Incident Log'!$C$9:$C$1008,MATCH(B721,'Incident Log'!$A$9:$A$1008,0)),""))</f>
        <v/>
      </c>
      <c r="N721" s="15" t="str">
        <f>IF(COUNTA(A721:J721)=0,"",IF(A721="","Missing action ID",IF(COUNTIFS($A$9:$A$1008,A721)&gt;1,"Duplicate action ID",IF(COUNTIFS('Incident Log'!$A$9:$A$1008,B721)&lt;&gt;1,"Check linked Case ID",IF(OR(C721="",D721="",NOT(ISNUMBER(E721)),NOT(ISNUMBER(F721))),"Complete action details",IF(AND(ISNUMBER(G721),G721&lt;E721),"Check completed date","Ready"))))))</f>
        <v/>
      </c>
    </row>
    <row r="722" spans="1:14" ht="24.95" customHeight="1">
      <c r="A722" s="26"/>
      <c r="B722" s="26"/>
      <c r="C722" s="26"/>
      <c r="D722" s="26"/>
      <c r="E722" s="24"/>
      <c r="F722" s="24"/>
      <c r="G722" s="24"/>
      <c r="H722" s="26"/>
      <c r="I722" s="26"/>
      <c r="J722" s="26"/>
      <c r="K722" s="15" t="str">
        <f t="shared" ca="1" si="22"/>
        <v/>
      </c>
      <c r="L722" s="15" t="str">
        <f t="shared" ca="1" si="23"/>
        <v/>
      </c>
      <c r="M722" s="31" t="str">
        <f>IF(B722="","",IF(COUNTIFS('Incident Log'!$A$9:$A$1008,B722)=1,INDEX('Incident Log'!$C$9:$C$1008,MATCH(B722,'Incident Log'!$A$9:$A$1008,0)),""))</f>
        <v/>
      </c>
      <c r="N722" s="15" t="str">
        <f>IF(COUNTA(A722:J722)=0,"",IF(A722="","Missing action ID",IF(COUNTIFS($A$9:$A$1008,A722)&gt;1,"Duplicate action ID",IF(COUNTIFS('Incident Log'!$A$9:$A$1008,B722)&lt;&gt;1,"Check linked Case ID",IF(OR(C722="",D722="",NOT(ISNUMBER(E722)),NOT(ISNUMBER(F722))),"Complete action details",IF(AND(ISNUMBER(G722),G722&lt;E722),"Check completed date","Ready"))))))</f>
        <v/>
      </c>
    </row>
    <row r="723" spans="1:14" ht="24.95" customHeight="1">
      <c r="A723" s="20"/>
      <c r="B723" s="20"/>
      <c r="C723" s="20"/>
      <c r="D723" s="20"/>
      <c r="E723" s="18"/>
      <c r="F723" s="18"/>
      <c r="G723" s="18"/>
      <c r="H723" s="20"/>
      <c r="I723" s="20"/>
      <c r="J723" s="20"/>
      <c r="K723" s="15" t="str">
        <f t="shared" ca="1" si="22"/>
        <v/>
      </c>
      <c r="L723" s="15" t="str">
        <f t="shared" ca="1" si="23"/>
        <v/>
      </c>
      <c r="M723" s="31" t="str">
        <f>IF(B723="","",IF(COUNTIFS('Incident Log'!$A$9:$A$1008,B723)=1,INDEX('Incident Log'!$C$9:$C$1008,MATCH(B723,'Incident Log'!$A$9:$A$1008,0)),""))</f>
        <v/>
      </c>
      <c r="N723" s="15" t="str">
        <f>IF(COUNTA(A723:J723)=0,"",IF(A723="","Missing action ID",IF(COUNTIFS($A$9:$A$1008,A723)&gt;1,"Duplicate action ID",IF(COUNTIFS('Incident Log'!$A$9:$A$1008,B723)&lt;&gt;1,"Check linked Case ID",IF(OR(C723="",D723="",NOT(ISNUMBER(E723)),NOT(ISNUMBER(F723))),"Complete action details",IF(AND(ISNUMBER(G723),G723&lt;E723),"Check completed date","Ready"))))))</f>
        <v/>
      </c>
    </row>
    <row r="724" spans="1:14" ht="24.95" customHeight="1">
      <c r="A724" s="26"/>
      <c r="B724" s="26"/>
      <c r="C724" s="26"/>
      <c r="D724" s="26"/>
      <c r="E724" s="24"/>
      <c r="F724" s="24"/>
      <c r="G724" s="24"/>
      <c r="H724" s="26"/>
      <c r="I724" s="26"/>
      <c r="J724" s="26"/>
      <c r="K724" s="15" t="str">
        <f t="shared" ca="1" si="22"/>
        <v/>
      </c>
      <c r="L724" s="15" t="str">
        <f t="shared" ca="1" si="23"/>
        <v/>
      </c>
      <c r="M724" s="31" t="str">
        <f>IF(B724="","",IF(COUNTIFS('Incident Log'!$A$9:$A$1008,B724)=1,INDEX('Incident Log'!$C$9:$C$1008,MATCH(B724,'Incident Log'!$A$9:$A$1008,0)),""))</f>
        <v/>
      </c>
      <c r="N724" s="15" t="str">
        <f>IF(COUNTA(A724:J724)=0,"",IF(A724="","Missing action ID",IF(COUNTIFS($A$9:$A$1008,A724)&gt;1,"Duplicate action ID",IF(COUNTIFS('Incident Log'!$A$9:$A$1008,B724)&lt;&gt;1,"Check linked Case ID",IF(OR(C724="",D724="",NOT(ISNUMBER(E724)),NOT(ISNUMBER(F724))),"Complete action details",IF(AND(ISNUMBER(G724),G724&lt;E724),"Check completed date","Ready"))))))</f>
        <v/>
      </c>
    </row>
    <row r="725" spans="1:14" ht="24.95" customHeight="1">
      <c r="A725" s="20"/>
      <c r="B725" s="20"/>
      <c r="C725" s="20"/>
      <c r="D725" s="20"/>
      <c r="E725" s="18"/>
      <c r="F725" s="18"/>
      <c r="G725" s="18"/>
      <c r="H725" s="20"/>
      <c r="I725" s="20"/>
      <c r="J725" s="20"/>
      <c r="K725" s="15" t="str">
        <f t="shared" ca="1" si="22"/>
        <v/>
      </c>
      <c r="L725" s="15" t="str">
        <f t="shared" ca="1" si="23"/>
        <v/>
      </c>
      <c r="M725" s="31" t="str">
        <f>IF(B725="","",IF(COUNTIFS('Incident Log'!$A$9:$A$1008,B725)=1,INDEX('Incident Log'!$C$9:$C$1008,MATCH(B725,'Incident Log'!$A$9:$A$1008,0)),""))</f>
        <v/>
      </c>
      <c r="N725" s="15" t="str">
        <f>IF(COUNTA(A725:J725)=0,"",IF(A725="","Missing action ID",IF(COUNTIFS($A$9:$A$1008,A725)&gt;1,"Duplicate action ID",IF(COUNTIFS('Incident Log'!$A$9:$A$1008,B725)&lt;&gt;1,"Check linked Case ID",IF(OR(C725="",D725="",NOT(ISNUMBER(E725)),NOT(ISNUMBER(F725))),"Complete action details",IF(AND(ISNUMBER(G725),G725&lt;E725),"Check completed date","Ready"))))))</f>
        <v/>
      </c>
    </row>
    <row r="726" spans="1:14" ht="24.95" customHeight="1">
      <c r="A726" s="26"/>
      <c r="B726" s="26"/>
      <c r="C726" s="26"/>
      <c r="D726" s="26"/>
      <c r="E726" s="24"/>
      <c r="F726" s="24"/>
      <c r="G726" s="24"/>
      <c r="H726" s="26"/>
      <c r="I726" s="26"/>
      <c r="J726" s="26"/>
      <c r="K726" s="15" t="str">
        <f t="shared" ca="1" si="22"/>
        <v/>
      </c>
      <c r="L726" s="15" t="str">
        <f t="shared" ca="1" si="23"/>
        <v/>
      </c>
      <c r="M726" s="31" t="str">
        <f>IF(B726="","",IF(COUNTIFS('Incident Log'!$A$9:$A$1008,B726)=1,INDEX('Incident Log'!$C$9:$C$1008,MATCH(B726,'Incident Log'!$A$9:$A$1008,0)),""))</f>
        <v/>
      </c>
      <c r="N726" s="15" t="str">
        <f>IF(COUNTA(A726:J726)=0,"",IF(A726="","Missing action ID",IF(COUNTIFS($A$9:$A$1008,A726)&gt;1,"Duplicate action ID",IF(COUNTIFS('Incident Log'!$A$9:$A$1008,B726)&lt;&gt;1,"Check linked Case ID",IF(OR(C726="",D726="",NOT(ISNUMBER(E726)),NOT(ISNUMBER(F726))),"Complete action details",IF(AND(ISNUMBER(G726),G726&lt;E726),"Check completed date","Ready"))))))</f>
        <v/>
      </c>
    </row>
    <row r="727" spans="1:14" ht="24.95" customHeight="1">
      <c r="A727" s="20"/>
      <c r="B727" s="20"/>
      <c r="C727" s="20"/>
      <c r="D727" s="20"/>
      <c r="E727" s="18"/>
      <c r="F727" s="18"/>
      <c r="G727" s="18"/>
      <c r="H727" s="20"/>
      <c r="I727" s="20"/>
      <c r="J727" s="20"/>
      <c r="K727" s="15" t="str">
        <f t="shared" ca="1" si="22"/>
        <v/>
      </c>
      <c r="L727" s="15" t="str">
        <f t="shared" ca="1" si="23"/>
        <v/>
      </c>
      <c r="M727" s="31" t="str">
        <f>IF(B727="","",IF(COUNTIFS('Incident Log'!$A$9:$A$1008,B727)=1,INDEX('Incident Log'!$C$9:$C$1008,MATCH(B727,'Incident Log'!$A$9:$A$1008,0)),""))</f>
        <v/>
      </c>
      <c r="N727" s="15" t="str">
        <f>IF(COUNTA(A727:J727)=0,"",IF(A727="","Missing action ID",IF(COUNTIFS($A$9:$A$1008,A727)&gt;1,"Duplicate action ID",IF(COUNTIFS('Incident Log'!$A$9:$A$1008,B727)&lt;&gt;1,"Check linked Case ID",IF(OR(C727="",D727="",NOT(ISNUMBER(E727)),NOT(ISNUMBER(F727))),"Complete action details",IF(AND(ISNUMBER(G727),G727&lt;E727),"Check completed date","Ready"))))))</f>
        <v/>
      </c>
    </row>
    <row r="728" spans="1:14" ht="24.95" customHeight="1">
      <c r="A728" s="26"/>
      <c r="B728" s="26"/>
      <c r="C728" s="26"/>
      <c r="D728" s="26"/>
      <c r="E728" s="24"/>
      <c r="F728" s="24"/>
      <c r="G728" s="24"/>
      <c r="H728" s="26"/>
      <c r="I728" s="26"/>
      <c r="J728" s="26"/>
      <c r="K728" s="15" t="str">
        <f t="shared" ca="1" si="22"/>
        <v/>
      </c>
      <c r="L728" s="15" t="str">
        <f t="shared" ca="1" si="23"/>
        <v/>
      </c>
      <c r="M728" s="31" t="str">
        <f>IF(B728="","",IF(COUNTIFS('Incident Log'!$A$9:$A$1008,B728)=1,INDEX('Incident Log'!$C$9:$C$1008,MATCH(B728,'Incident Log'!$A$9:$A$1008,0)),""))</f>
        <v/>
      </c>
      <c r="N728" s="15" t="str">
        <f>IF(COUNTA(A728:J728)=0,"",IF(A728="","Missing action ID",IF(COUNTIFS($A$9:$A$1008,A728)&gt;1,"Duplicate action ID",IF(COUNTIFS('Incident Log'!$A$9:$A$1008,B728)&lt;&gt;1,"Check linked Case ID",IF(OR(C728="",D728="",NOT(ISNUMBER(E728)),NOT(ISNUMBER(F728))),"Complete action details",IF(AND(ISNUMBER(G728),G728&lt;E728),"Check completed date","Ready"))))))</f>
        <v/>
      </c>
    </row>
    <row r="729" spans="1:14" ht="24.95" customHeight="1">
      <c r="A729" s="20"/>
      <c r="B729" s="20"/>
      <c r="C729" s="20"/>
      <c r="D729" s="20"/>
      <c r="E729" s="18"/>
      <c r="F729" s="18"/>
      <c r="G729" s="18"/>
      <c r="H729" s="20"/>
      <c r="I729" s="20"/>
      <c r="J729" s="20"/>
      <c r="K729" s="15" t="str">
        <f t="shared" ca="1" si="22"/>
        <v/>
      </c>
      <c r="L729" s="15" t="str">
        <f t="shared" ca="1" si="23"/>
        <v/>
      </c>
      <c r="M729" s="31" t="str">
        <f>IF(B729="","",IF(COUNTIFS('Incident Log'!$A$9:$A$1008,B729)=1,INDEX('Incident Log'!$C$9:$C$1008,MATCH(B729,'Incident Log'!$A$9:$A$1008,0)),""))</f>
        <v/>
      </c>
      <c r="N729" s="15" t="str">
        <f>IF(COUNTA(A729:J729)=0,"",IF(A729="","Missing action ID",IF(COUNTIFS($A$9:$A$1008,A729)&gt;1,"Duplicate action ID",IF(COUNTIFS('Incident Log'!$A$9:$A$1008,B729)&lt;&gt;1,"Check linked Case ID",IF(OR(C729="",D729="",NOT(ISNUMBER(E729)),NOT(ISNUMBER(F729))),"Complete action details",IF(AND(ISNUMBER(G729),G729&lt;E729),"Check completed date","Ready"))))))</f>
        <v/>
      </c>
    </row>
    <row r="730" spans="1:14" ht="24.95" customHeight="1">
      <c r="A730" s="26"/>
      <c r="B730" s="26"/>
      <c r="C730" s="26"/>
      <c r="D730" s="26"/>
      <c r="E730" s="24"/>
      <c r="F730" s="24"/>
      <c r="G730" s="24"/>
      <c r="H730" s="26"/>
      <c r="I730" s="26"/>
      <c r="J730" s="26"/>
      <c r="K730" s="15" t="str">
        <f t="shared" ca="1" si="22"/>
        <v/>
      </c>
      <c r="L730" s="15" t="str">
        <f t="shared" ca="1" si="23"/>
        <v/>
      </c>
      <c r="M730" s="31" t="str">
        <f>IF(B730="","",IF(COUNTIFS('Incident Log'!$A$9:$A$1008,B730)=1,INDEX('Incident Log'!$C$9:$C$1008,MATCH(B730,'Incident Log'!$A$9:$A$1008,0)),""))</f>
        <v/>
      </c>
      <c r="N730" s="15" t="str">
        <f>IF(COUNTA(A730:J730)=0,"",IF(A730="","Missing action ID",IF(COUNTIFS($A$9:$A$1008,A730)&gt;1,"Duplicate action ID",IF(COUNTIFS('Incident Log'!$A$9:$A$1008,B730)&lt;&gt;1,"Check linked Case ID",IF(OR(C730="",D730="",NOT(ISNUMBER(E730)),NOT(ISNUMBER(F730))),"Complete action details",IF(AND(ISNUMBER(G730),G730&lt;E730),"Check completed date","Ready"))))))</f>
        <v/>
      </c>
    </row>
    <row r="731" spans="1:14" ht="24.95" customHeight="1">
      <c r="A731" s="20"/>
      <c r="B731" s="20"/>
      <c r="C731" s="20"/>
      <c r="D731" s="20"/>
      <c r="E731" s="18"/>
      <c r="F731" s="18"/>
      <c r="G731" s="18"/>
      <c r="H731" s="20"/>
      <c r="I731" s="20"/>
      <c r="J731" s="20"/>
      <c r="K731" s="15" t="str">
        <f t="shared" ca="1" si="22"/>
        <v/>
      </c>
      <c r="L731" s="15" t="str">
        <f t="shared" ca="1" si="23"/>
        <v/>
      </c>
      <c r="M731" s="31" t="str">
        <f>IF(B731="","",IF(COUNTIFS('Incident Log'!$A$9:$A$1008,B731)=1,INDEX('Incident Log'!$C$9:$C$1008,MATCH(B731,'Incident Log'!$A$9:$A$1008,0)),""))</f>
        <v/>
      </c>
      <c r="N731" s="15" t="str">
        <f>IF(COUNTA(A731:J731)=0,"",IF(A731="","Missing action ID",IF(COUNTIFS($A$9:$A$1008,A731)&gt;1,"Duplicate action ID",IF(COUNTIFS('Incident Log'!$A$9:$A$1008,B731)&lt;&gt;1,"Check linked Case ID",IF(OR(C731="",D731="",NOT(ISNUMBER(E731)),NOT(ISNUMBER(F731))),"Complete action details",IF(AND(ISNUMBER(G731),G731&lt;E731),"Check completed date","Ready"))))))</f>
        <v/>
      </c>
    </row>
    <row r="732" spans="1:14" ht="24.95" customHeight="1">
      <c r="A732" s="26"/>
      <c r="B732" s="26"/>
      <c r="C732" s="26"/>
      <c r="D732" s="26"/>
      <c r="E732" s="24"/>
      <c r="F732" s="24"/>
      <c r="G732" s="24"/>
      <c r="H732" s="26"/>
      <c r="I732" s="26"/>
      <c r="J732" s="26"/>
      <c r="K732" s="15" t="str">
        <f t="shared" ca="1" si="22"/>
        <v/>
      </c>
      <c r="L732" s="15" t="str">
        <f t="shared" ca="1" si="23"/>
        <v/>
      </c>
      <c r="M732" s="31" t="str">
        <f>IF(B732="","",IF(COUNTIFS('Incident Log'!$A$9:$A$1008,B732)=1,INDEX('Incident Log'!$C$9:$C$1008,MATCH(B732,'Incident Log'!$A$9:$A$1008,0)),""))</f>
        <v/>
      </c>
      <c r="N732" s="15" t="str">
        <f>IF(COUNTA(A732:J732)=0,"",IF(A732="","Missing action ID",IF(COUNTIFS($A$9:$A$1008,A732)&gt;1,"Duplicate action ID",IF(COUNTIFS('Incident Log'!$A$9:$A$1008,B732)&lt;&gt;1,"Check linked Case ID",IF(OR(C732="",D732="",NOT(ISNUMBER(E732)),NOT(ISNUMBER(F732))),"Complete action details",IF(AND(ISNUMBER(G732),G732&lt;E732),"Check completed date","Ready"))))))</f>
        <v/>
      </c>
    </row>
    <row r="733" spans="1:14" ht="24.95" customHeight="1">
      <c r="A733" s="20"/>
      <c r="B733" s="20"/>
      <c r="C733" s="20"/>
      <c r="D733" s="20"/>
      <c r="E733" s="18"/>
      <c r="F733" s="18"/>
      <c r="G733" s="18"/>
      <c r="H733" s="20"/>
      <c r="I733" s="20"/>
      <c r="J733" s="20"/>
      <c r="K733" s="15" t="str">
        <f t="shared" ca="1" si="22"/>
        <v/>
      </c>
      <c r="L733" s="15" t="str">
        <f t="shared" ca="1" si="23"/>
        <v/>
      </c>
      <c r="M733" s="31" t="str">
        <f>IF(B733="","",IF(COUNTIFS('Incident Log'!$A$9:$A$1008,B733)=1,INDEX('Incident Log'!$C$9:$C$1008,MATCH(B733,'Incident Log'!$A$9:$A$1008,0)),""))</f>
        <v/>
      </c>
      <c r="N733" s="15" t="str">
        <f>IF(COUNTA(A733:J733)=0,"",IF(A733="","Missing action ID",IF(COUNTIFS($A$9:$A$1008,A733)&gt;1,"Duplicate action ID",IF(COUNTIFS('Incident Log'!$A$9:$A$1008,B733)&lt;&gt;1,"Check linked Case ID",IF(OR(C733="",D733="",NOT(ISNUMBER(E733)),NOT(ISNUMBER(F733))),"Complete action details",IF(AND(ISNUMBER(G733),G733&lt;E733),"Check completed date","Ready"))))))</f>
        <v/>
      </c>
    </row>
    <row r="734" spans="1:14" ht="24.95" customHeight="1">
      <c r="A734" s="26"/>
      <c r="B734" s="26"/>
      <c r="C734" s="26"/>
      <c r="D734" s="26"/>
      <c r="E734" s="24"/>
      <c r="F734" s="24"/>
      <c r="G734" s="24"/>
      <c r="H734" s="26"/>
      <c r="I734" s="26"/>
      <c r="J734" s="26"/>
      <c r="K734" s="15" t="str">
        <f t="shared" ca="1" si="22"/>
        <v/>
      </c>
      <c r="L734" s="15" t="str">
        <f t="shared" ca="1" si="23"/>
        <v/>
      </c>
      <c r="M734" s="31" t="str">
        <f>IF(B734="","",IF(COUNTIFS('Incident Log'!$A$9:$A$1008,B734)=1,INDEX('Incident Log'!$C$9:$C$1008,MATCH(B734,'Incident Log'!$A$9:$A$1008,0)),""))</f>
        <v/>
      </c>
      <c r="N734" s="15" t="str">
        <f>IF(COUNTA(A734:J734)=0,"",IF(A734="","Missing action ID",IF(COUNTIFS($A$9:$A$1008,A734)&gt;1,"Duplicate action ID",IF(COUNTIFS('Incident Log'!$A$9:$A$1008,B734)&lt;&gt;1,"Check linked Case ID",IF(OR(C734="",D734="",NOT(ISNUMBER(E734)),NOT(ISNUMBER(F734))),"Complete action details",IF(AND(ISNUMBER(G734),G734&lt;E734),"Check completed date","Ready"))))))</f>
        <v/>
      </c>
    </row>
    <row r="735" spans="1:14" ht="24.95" customHeight="1">
      <c r="A735" s="20"/>
      <c r="B735" s="20"/>
      <c r="C735" s="20"/>
      <c r="D735" s="20"/>
      <c r="E735" s="18"/>
      <c r="F735" s="18"/>
      <c r="G735" s="18"/>
      <c r="H735" s="20"/>
      <c r="I735" s="20"/>
      <c r="J735" s="20"/>
      <c r="K735" s="15" t="str">
        <f t="shared" ca="1" si="22"/>
        <v/>
      </c>
      <c r="L735" s="15" t="str">
        <f t="shared" ca="1" si="23"/>
        <v/>
      </c>
      <c r="M735" s="31" t="str">
        <f>IF(B735="","",IF(COUNTIFS('Incident Log'!$A$9:$A$1008,B735)=1,INDEX('Incident Log'!$C$9:$C$1008,MATCH(B735,'Incident Log'!$A$9:$A$1008,0)),""))</f>
        <v/>
      </c>
      <c r="N735" s="15" t="str">
        <f>IF(COUNTA(A735:J735)=0,"",IF(A735="","Missing action ID",IF(COUNTIFS($A$9:$A$1008,A735)&gt;1,"Duplicate action ID",IF(COUNTIFS('Incident Log'!$A$9:$A$1008,B735)&lt;&gt;1,"Check linked Case ID",IF(OR(C735="",D735="",NOT(ISNUMBER(E735)),NOT(ISNUMBER(F735))),"Complete action details",IF(AND(ISNUMBER(G735),G735&lt;E735),"Check completed date","Ready"))))))</f>
        <v/>
      </c>
    </row>
    <row r="736" spans="1:14" ht="24.95" customHeight="1">
      <c r="A736" s="26"/>
      <c r="B736" s="26"/>
      <c r="C736" s="26"/>
      <c r="D736" s="26"/>
      <c r="E736" s="24"/>
      <c r="F736" s="24"/>
      <c r="G736" s="24"/>
      <c r="H736" s="26"/>
      <c r="I736" s="26"/>
      <c r="J736" s="26"/>
      <c r="K736" s="15" t="str">
        <f t="shared" ca="1" si="22"/>
        <v/>
      </c>
      <c r="L736" s="15" t="str">
        <f t="shared" ca="1" si="23"/>
        <v/>
      </c>
      <c r="M736" s="31" t="str">
        <f>IF(B736="","",IF(COUNTIFS('Incident Log'!$A$9:$A$1008,B736)=1,INDEX('Incident Log'!$C$9:$C$1008,MATCH(B736,'Incident Log'!$A$9:$A$1008,0)),""))</f>
        <v/>
      </c>
      <c r="N736" s="15" t="str">
        <f>IF(COUNTA(A736:J736)=0,"",IF(A736="","Missing action ID",IF(COUNTIFS($A$9:$A$1008,A736)&gt;1,"Duplicate action ID",IF(COUNTIFS('Incident Log'!$A$9:$A$1008,B736)&lt;&gt;1,"Check linked Case ID",IF(OR(C736="",D736="",NOT(ISNUMBER(E736)),NOT(ISNUMBER(F736))),"Complete action details",IF(AND(ISNUMBER(G736),G736&lt;E736),"Check completed date","Ready"))))))</f>
        <v/>
      </c>
    </row>
    <row r="737" spans="1:14" ht="24.95" customHeight="1">
      <c r="A737" s="20"/>
      <c r="B737" s="20"/>
      <c r="C737" s="20"/>
      <c r="D737" s="20"/>
      <c r="E737" s="18"/>
      <c r="F737" s="18"/>
      <c r="G737" s="18"/>
      <c r="H737" s="20"/>
      <c r="I737" s="20"/>
      <c r="J737" s="20"/>
      <c r="K737" s="15" t="str">
        <f t="shared" ca="1" si="22"/>
        <v/>
      </c>
      <c r="L737" s="15" t="str">
        <f t="shared" ca="1" si="23"/>
        <v/>
      </c>
      <c r="M737" s="31" t="str">
        <f>IF(B737="","",IF(COUNTIFS('Incident Log'!$A$9:$A$1008,B737)=1,INDEX('Incident Log'!$C$9:$C$1008,MATCH(B737,'Incident Log'!$A$9:$A$1008,0)),""))</f>
        <v/>
      </c>
      <c r="N737" s="15" t="str">
        <f>IF(COUNTA(A737:J737)=0,"",IF(A737="","Missing action ID",IF(COUNTIFS($A$9:$A$1008,A737)&gt;1,"Duplicate action ID",IF(COUNTIFS('Incident Log'!$A$9:$A$1008,B737)&lt;&gt;1,"Check linked Case ID",IF(OR(C737="",D737="",NOT(ISNUMBER(E737)),NOT(ISNUMBER(F737))),"Complete action details",IF(AND(ISNUMBER(G737),G737&lt;E737),"Check completed date","Ready"))))))</f>
        <v/>
      </c>
    </row>
    <row r="738" spans="1:14" ht="24.95" customHeight="1">
      <c r="A738" s="26"/>
      <c r="B738" s="26"/>
      <c r="C738" s="26"/>
      <c r="D738" s="26"/>
      <c r="E738" s="24"/>
      <c r="F738" s="24"/>
      <c r="G738" s="24"/>
      <c r="H738" s="26"/>
      <c r="I738" s="26"/>
      <c r="J738" s="26"/>
      <c r="K738" s="15" t="str">
        <f t="shared" ca="1" si="22"/>
        <v/>
      </c>
      <c r="L738" s="15" t="str">
        <f t="shared" ca="1" si="23"/>
        <v/>
      </c>
      <c r="M738" s="31" t="str">
        <f>IF(B738="","",IF(COUNTIFS('Incident Log'!$A$9:$A$1008,B738)=1,INDEX('Incident Log'!$C$9:$C$1008,MATCH(B738,'Incident Log'!$A$9:$A$1008,0)),""))</f>
        <v/>
      </c>
      <c r="N738" s="15" t="str">
        <f>IF(COUNTA(A738:J738)=0,"",IF(A738="","Missing action ID",IF(COUNTIFS($A$9:$A$1008,A738)&gt;1,"Duplicate action ID",IF(COUNTIFS('Incident Log'!$A$9:$A$1008,B738)&lt;&gt;1,"Check linked Case ID",IF(OR(C738="",D738="",NOT(ISNUMBER(E738)),NOT(ISNUMBER(F738))),"Complete action details",IF(AND(ISNUMBER(G738),G738&lt;E738),"Check completed date","Ready"))))))</f>
        <v/>
      </c>
    </row>
    <row r="739" spans="1:14" ht="24.95" customHeight="1">
      <c r="A739" s="20"/>
      <c r="B739" s="20"/>
      <c r="C739" s="20"/>
      <c r="D739" s="20"/>
      <c r="E739" s="18"/>
      <c r="F739" s="18"/>
      <c r="G739" s="18"/>
      <c r="H739" s="20"/>
      <c r="I739" s="20"/>
      <c r="J739" s="20"/>
      <c r="K739" s="15" t="str">
        <f t="shared" ca="1" si="22"/>
        <v/>
      </c>
      <c r="L739" s="15" t="str">
        <f t="shared" ca="1" si="23"/>
        <v/>
      </c>
      <c r="M739" s="31" t="str">
        <f>IF(B739="","",IF(COUNTIFS('Incident Log'!$A$9:$A$1008,B739)=1,INDEX('Incident Log'!$C$9:$C$1008,MATCH(B739,'Incident Log'!$A$9:$A$1008,0)),""))</f>
        <v/>
      </c>
      <c r="N739" s="15" t="str">
        <f>IF(COUNTA(A739:J739)=0,"",IF(A739="","Missing action ID",IF(COUNTIFS($A$9:$A$1008,A739)&gt;1,"Duplicate action ID",IF(COUNTIFS('Incident Log'!$A$9:$A$1008,B739)&lt;&gt;1,"Check linked Case ID",IF(OR(C739="",D739="",NOT(ISNUMBER(E739)),NOT(ISNUMBER(F739))),"Complete action details",IF(AND(ISNUMBER(G739),G739&lt;E739),"Check completed date","Ready"))))))</f>
        <v/>
      </c>
    </row>
    <row r="740" spans="1:14" ht="24.95" customHeight="1">
      <c r="A740" s="26"/>
      <c r="B740" s="26"/>
      <c r="C740" s="26"/>
      <c r="D740" s="26"/>
      <c r="E740" s="24"/>
      <c r="F740" s="24"/>
      <c r="G740" s="24"/>
      <c r="H740" s="26"/>
      <c r="I740" s="26"/>
      <c r="J740" s="26"/>
      <c r="K740" s="15" t="str">
        <f t="shared" ca="1" si="22"/>
        <v/>
      </c>
      <c r="L740" s="15" t="str">
        <f t="shared" ca="1" si="23"/>
        <v/>
      </c>
      <c r="M740" s="31" t="str">
        <f>IF(B740="","",IF(COUNTIFS('Incident Log'!$A$9:$A$1008,B740)=1,INDEX('Incident Log'!$C$9:$C$1008,MATCH(B740,'Incident Log'!$A$9:$A$1008,0)),""))</f>
        <v/>
      </c>
      <c r="N740" s="15" t="str">
        <f>IF(COUNTA(A740:J740)=0,"",IF(A740="","Missing action ID",IF(COUNTIFS($A$9:$A$1008,A740)&gt;1,"Duplicate action ID",IF(COUNTIFS('Incident Log'!$A$9:$A$1008,B740)&lt;&gt;1,"Check linked Case ID",IF(OR(C740="",D740="",NOT(ISNUMBER(E740)),NOT(ISNUMBER(F740))),"Complete action details",IF(AND(ISNUMBER(G740),G740&lt;E740),"Check completed date","Ready"))))))</f>
        <v/>
      </c>
    </row>
    <row r="741" spans="1:14" ht="24.95" customHeight="1">
      <c r="A741" s="20"/>
      <c r="B741" s="20"/>
      <c r="C741" s="20"/>
      <c r="D741" s="20"/>
      <c r="E741" s="18"/>
      <c r="F741" s="18"/>
      <c r="G741" s="18"/>
      <c r="H741" s="20"/>
      <c r="I741" s="20"/>
      <c r="J741" s="20"/>
      <c r="K741" s="15" t="str">
        <f t="shared" ca="1" si="22"/>
        <v/>
      </c>
      <c r="L741" s="15" t="str">
        <f t="shared" ca="1" si="23"/>
        <v/>
      </c>
      <c r="M741" s="31" t="str">
        <f>IF(B741="","",IF(COUNTIFS('Incident Log'!$A$9:$A$1008,B741)=1,INDEX('Incident Log'!$C$9:$C$1008,MATCH(B741,'Incident Log'!$A$9:$A$1008,0)),""))</f>
        <v/>
      </c>
      <c r="N741" s="15" t="str">
        <f>IF(COUNTA(A741:J741)=0,"",IF(A741="","Missing action ID",IF(COUNTIFS($A$9:$A$1008,A741)&gt;1,"Duplicate action ID",IF(COUNTIFS('Incident Log'!$A$9:$A$1008,B741)&lt;&gt;1,"Check linked Case ID",IF(OR(C741="",D741="",NOT(ISNUMBER(E741)),NOT(ISNUMBER(F741))),"Complete action details",IF(AND(ISNUMBER(G741),G741&lt;E741),"Check completed date","Ready"))))))</f>
        <v/>
      </c>
    </row>
    <row r="742" spans="1:14" ht="24.95" customHeight="1">
      <c r="A742" s="26"/>
      <c r="B742" s="26"/>
      <c r="C742" s="26"/>
      <c r="D742" s="26"/>
      <c r="E742" s="24"/>
      <c r="F742" s="24"/>
      <c r="G742" s="24"/>
      <c r="H742" s="26"/>
      <c r="I742" s="26"/>
      <c r="J742" s="26"/>
      <c r="K742" s="15" t="str">
        <f t="shared" ca="1" si="22"/>
        <v/>
      </c>
      <c r="L742" s="15" t="str">
        <f t="shared" ca="1" si="23"/>
        <v/>
      </c>
      <c r="M742" s="31" t="str">
        <f>IF(B742="","",IF(COUNTIFS('Incident Log'!$A$9:$A$1008,B742)=1,INDEX('Incident Log'!$C$9:$C$1008,MATCH(B742,'Incident Log'!$A$9:$A$1008,0)),""))</f>
        <v/>
      </c>
      <c r="N742" s="15" t="str">
        <f>IF(COUNTA(A742:J742)=0,"",IF(A742="","Missing action ID",IF(COUNTIFS($A$9:$A$1008,A742)&gt;1,"Duplicate action ID",IF(COUNTIFS('Incident Log'!$A$9:$A$1008,B742)&lt;&gt;1,"Check linked Case ID",IF(OR(C742="",D742="",NOT(ISNUMBER(E742)),NOT(ISNUMBER(F742))),"Complete action details",IF(AND(ISNUMBER(G742),G742&lt;E742),"Check completed date","Ready"))))))</f>
        <v/>
      </c>
    </row>
    <row r="743" spans="1:14" ht="24.95" customHeight="1">
      <c r="A743" s="20"/>
      <c r="B743" s="20"/>
      <c r="C743" s="20"/>
      <c r="D743" s="20"/>
      <c r="E743" s="18"/>
      <c r="F743" s="18"/>
      <c r="G743" s="18"/>
      <c r="H743" s="20"/>
      <c r="I743" s="20"/>
      <c r="J743" s="20"/>
      <c r="K743" s="15" t="str">
        <f t="shared" ca="1" si="22"/>
        <v/>
      </c>
      <c r="L743" s="15" t="str">
        <f t="shared" ca="1" si="23"/>
        <v/>
      </c>
      <c r="M743" s="31" t="str">
        <f>IF(B743="","",IF(COUNTIFS('Incident Log'!$A$9:$A$1008,B743)=1,INDEX('Incident Log'!$C$9:$C$1008,MATCH(B743,'Incident Log'!$A$9:$A$1008,0)),""))</f>
        <v/>
      </c>
      <c r="N743" s="15" t="str">
        <f>IF(COUNTA(A743:J743)=0,"",IF(A743="","Missing action ID",IF(COUNTIFS($A$9:$A$1008,A743)&gt;1,"Duplicate action ID",IF(COUNTIFS('Incident Log'!$A$9:$A$1008,B743)&lt;&gt;1,"Check linked Case ID",IF(OR(C743="",D743="",NOT(ISNUMBER(E743)),NOT(ISNUMBER(F743))),"Complete action details",IF(AND(ISNUMBER(G743),G743&lt;E743),"Check completed date","Ready"))))))</f>
        <v/>
      </c>
    </row>
    <row r="744" spans="1:14" ht="24.95" customHeight="1">
      <c r="A744" s="26"/>
      <c r="B744" s="26"/>
      <c r="C744" s="26"/>
      <c r="D744" s="26"/>
      <c r="E744" s="24"/>
      <c r="F744" s="24"/>
      <c r="G744" s="24"/>
      <c r="H744" s="26"/>
      <c r="I744" s="26"/>
      <c r="J744" s="26"/>
      <c r="K744" s="15" t="str">
        <f t="shared" ca="1" si="22"/>
        <v/>
      </c>
      <c r="L744" s="15" t="str">
        <f t="shared" ca="1" si="23"/>
        <v/>
      </c>
      <c r="M744" s="31" t="str">
        <f>IF(B744="","",IF(COUNTIFS('Incident Log'!$A$9:$A$1008,B744)=1,INDEX('Incident Log'!$C$9:$C$1008,MATCH(B744,'Incident Log'!$A$9:$A$1008,0)),""))</f>
        <v/>
      </c>
      <c r="N744" s="15" t="str">
        <f>IF(COUNTA(A744:J744)=0,"",IF(A744="","Missing action ID",IF(COUNTIFS($A$9:$A$1008,A744)&gt;1,"Duplicate action ID",IF(COUNTIFS('Incident Log'!$A$9:$A$1008,B744)&lt;&gt;1,"Check linked Case ID",IF(OR(C744="",D744="",NOT(ISNUMBER(E744)),NOT(ISNUMBER(F744))),"Complete action details",IF(AND(ISNUMBER(G744),G744&lt;E744),"Check completed date","Ready"))))))</f>
        <v/>
      </c>
    </row>
    <row r="745" spans="1:14" ht="24.95" customHeight="1">
      <c r="A745" s="20"/>
      <c r="B745" s="20"/>
      <c r="C745" s="20"/>
      <c r="D745" s="20"/>
      <c r="E745" s="18"/>
      <c r="F745" s="18"/>
      <c r="G745" s="18"/>
      <c r="H745" s="20"/>
      <c r="I745" s="20"/>
      <c r="J745" s="20"/>
      <c r="K745" s="15" t="str">
        <f t="shared" ca="1" si="22"/>
        <v/>
      </c>
      <c r="L745" s="15" t="str">
        <f t="shared" ca="1" si="23"/>
        <v/>
      </c>
      <c r="M745" s="31" t="str">
        <f>IF(B745="","",IF(COUNTIFS('Incident Log'!$A$9:$A$1008,B745)=1,INDEX('Incident Log'!$C$9:$C$1008,MATCH(B745,'Incident Log'!$A$9:$A$1008,0)),""))</f>
        <v/>
      </c>
      <c r="N745" s="15" t="str">
        <f>IF(COUNTA(A745:J745)=0,"",IF(A745="","Missing action ID",IF(COUNTIFS($A$9:$A$1008,A745)&gt;1,"Duplicate action ID",IF(COUNTIFS('Incident Log'!$A$9:$A$1008,B745)&lt;&gt;1,"Check linked Case ID",IF(OR(C745="",D745="",NOT(ISNUMBER(E745)),NOT(ISNUMBER(F745))),"Complete action details",IF(AND(ISNUMBER(G745),G745&lt;E745),"Check completed date","Ready"))))))</f>
        <v/>
      </c>
    </row>
    <row r="746" spans="1:14" ht="24.95" customHeight="1">
      <c r="A746" s="26"/>
      <c r="B746" s="26"/>
      <c r="C746" s="26"/>
      <c r="D746" s="26"/>
      <c r="E746" s="24"/>
      <c r="F746" s="24"/>
      <c r="G746" s="24"/>
      <c r="H746" s="26"/>
      <c r="I746" s="26"/>
      <c r="J746" s="26"/>
      <c r="K746" s="15" t="str">
        <f t="shared" ca="1" si="22"/>
        <v/>
      </c>
      <c r="L746" s="15" t="str">
        <f t="shared" ca="1" si="23"/>
        <v/>
      </c>
      <c r="M746" s="31" t="str">
        <f>IF(B746="","",IF(COUNTIFS('Incident Log'!$A$9:$A$1008,B746)=1,INDEX('Incident Log'!$C$9:$C$1008,MATCH(B746,'Incident Log'!$A$9:$A$1008,0)),""))</f>
        <v/>
      </c>
      <c r="N746" s="15" t="str">
        <f>IF(COUNTA(A746:J746)=0,"",IF(A746="","Missing action ID",IF(COUNTIFS($A$9:$A$1008,A746)&gt;1,"Duplicate action ID",IF(COUNTIFS('Incident Log'!$A$9:$A$1008,B746)&lt;&gt;1,"Check linked Case ID",IF(OR(C746="",D746="",NOT(ISNUMBER(E746)),NOT(ISNUMBER(F746))),"Complete action details",IF(AND(ISNUMBER(G746),G746&lt;E746),"Check completed date","Ready"))))))</f>
        <v/>
      </c>
    </row>
    <row r="747" spans="1:14" ht="24.95" customHeight="1">
      <c r="A747" s="20"/>
      <c r="B747" s="20"/>
      <c r="C747" s="20"/>
      <c r="D747" s="20"/>
      <c r="E747" s="18"/>
      <c r="F747" s="18"/>
      <c r="G747" s="18"/>
      <c r="H747" s="20"/>
      <c r="I747" s="20"/>
      <c r="J747" s="20"/>
      <c r="K747" s="15" t="str">
        <f t="shared" ca="1" si="22"/>
        <v/>
      </c>
      <c r="L747" s="15" t="str">
        <f t="shared" ca="1" si="23"/>
        <v/>
      </c>
      <c r="M747" s="31" t="str">
        <f>IF(B747="","",IF(COUNTIFS('Incident Log'!$A$9:$A$1008,B747)=1,INDEX('Incident Log'!$C$9:$C$1008,MATCH(B747,'Incident Log'!$A$9:$A$1008,0)),""))</f>
        <v/>
      </c>
      <c r="N747" s="15" t="str">
        <f>IF(COUNTA(A747:J747)=0,"",IF(A747="","Missing action ID",IF(COUNTIFS($A$9:$A$1008,A747)&gt;1,"Duplicate action ID",IF(COUNTIFS('Incident Log'!$A$9:$A$1008,B747)&lt;&gt;1,"Check linked Case ID",IF(OR(C747="",D747="",NOT(ISNUMBER(E747)),NOT(ISNUMBER(F747))),"Complete action details",IF(AND(ISNUMBER(G747),G747&lt;E747),"Check completed date","Ready"))))))</f>
        <v/>
      </c>
    </row>
    <row r="748" spans="1:14" ht="24.95" customHeight="1">
      <c r="A748" s="26"/>
      <c r="B748" s="26"/>
      <c r="C748" s="26"/>
      <c r="D748" s="26"/>
      <c r="E748" s="24"/>
      <c r="F748" s="24"/>
      <c r="G748" s="24"/>
      <c r="H748" s="26"/>
      <c r="I748" s="26"/>
      <c r="J748" s="26"/>
      <c r="K748" s="15" t="str">
        <f t="shared" ca="1" si="22"/>
        <v/>
      </c>
      <c r="L748" s="15" t="str">
        <f t="shared" ca="1" si="23"/>
        <v/>
      </c>
      <c r="M748" s="31" t="str">
        <f>IF(B748="","",IF(COUNTIFS('Incident Log'!$A$9:$A$1008,B748)=1,INDEX('Incident Log'!$C$9:$C$1008,MATCH(B748,'Incident Log'!$A$9:$A$1008,0)),""))</f>
        <v/>
      </c>
      <c r="N748" s="15" t="str">
        <f>IF(COUNTA(A748:J748)=0,"",IF(A748="","Missing action ID",IF(COUNTIFS($A$9:$A$1008,A748)&gt;1,"Duplicate action ID",IF(COUNTIFS('Incident Log'!$A$9:$A$1008,B748)&lt;&gt;1,"Check linked Case ID",IF(OR(C748="",D748="",NOT(ISNUMBER(E748)),NOT(ISNUMBER(F748))),"Complete action details",IF(AND(ISNUMBER(G748),G748&lt;E748),"Check completed date","Ready"))))))</f>
        <v/>
      </c>
    </row>
    <row r="749" spans="1:14" ht="24.95" customHeight="1">
      <c r="A749" s="20"/>
      <c r="B749" s="20"/>
      <c r="C749" s="20"/>
      <c r="D749" s="20"/>
      <c r="E749" s="18"/>
      <c r="F749" s="18"/>
      <c r="G749" s="18"/>
      <c r="H749" s="20"/>
      <c r="I749" s="20"/>
      <c r="J749" s="20"/>
      <c r="K749" s="15" t="str">
        <f t="shared" ca="1" si="22"/>
        <v/>
      </c>
      <c r="L749" s="15" t="str">
        <f t="shared" ca="1" si="23"/>
        <v/>
      </c>
      <c r="M749" s="31" t="str">
        <f>IF(B749="","",IF(COUNTIFS('Incident Log'!$A$9:$A$1008,B749)=1,INDEX('Incident Log'!$C$9:$C$1008,MATCH(B749,'Incident Log'!$A$9:$A$1008,0)),""))</f>
        <v/>
      </c>
      <c r="N749" s="15" t="str">
        <f>IF(COUNTA(A749:J749)=0,"",IF(A749="","Missing action ID",IF(COUNTIFS($A$9:$A$1008,A749)&gt;1,"Duplicate action ID",IF(COUNTIFS('Incident Log'!$A$9:$A$1008,B749)&lt;&gt;1,"Check linked Case ID",IF(OR(C749="",D749="",NOT(ISNUMBER(E749)),NOT(ISNUMBER(F749))),"Complete action details",IF(AND(ISNUMBER(G749),G749&lt;E749),"Check completed date","Ready"))))))</f>
        <v/>
      </c>
    </row>
    <row r="750" spans="1:14" ht="24.95" customHeight="1">
      <c r="A750" s="26"/>
      <c r="B750" s="26"/>
      <c r="C750" s="26"/>
      <c r="D750" s="26"/>
      <c r="E750" s="24"/>
      <c r="F750" s="24"/>
      <c r="G750" s="24"/>
      <c r="H750" s="26"/>
      <c r="I750" s="26"/>
      <c r="J750" s="26"/>
      <c r="K750" s="15" t="str">
        <f t="shared" ca="1" si="22"/>
        <v/>
      </c>
      <c r="L750" s="15" t="str">
        <f t="shared" ca="1" si="23"/>
        <v/>
      </c>
      <c r="M750" s="31" t="str">
        <f>IF(B750="","",IF(COUNTIFS('Incident Log'!$A$9:$A$1008,B750)=1,INDEX('Incident Log'!$C$9:$C$1008,MATCH(B750,'Incident Log'!$A$9:$A$1008,0)),""))</f>
        <v/>
      </c>
      <c r="N750" s="15" t="str">
        <f>IF(COUNTA(A750:J750)=0,"",IF(A750="","Missing action ID",IF(COUNTIFS($A$9:$A$1008,A750)&gt;1,"Duplicate action ID",IF(COUNTIFS('Incident Log'!$A$9:$A$1008,B750)&lt;&gt;1,"Check linked Case ID",IF(OR(C750="",D750="",NOT(ISNUMBER(E750)),NOT(ISNUMBER(F750))),"Complete action details",IF(AND(ISNUMBER(G750),G750&lt;E750),"Check completed date","Ready"))))))</f>
        <v/>
      </c>
    </row>
    <row r="751" spans="1:14" ht="24.95" customHeight="1">
      <c r="A751" s="20"/>
      <c r="B751" s="20"/>
      <c r="C751" s="20"/>
      <c r="D751" s="20"/>
      <c r="E751" s="18"/>
      <c r="F751" s="18"/>
      <c r="G751" s="18"/>
      <c r="H751" s="20"/>
      <c r="I751" s="20"/>
      <c r="J751" s="20"/>
      <c r="K751" s="15" t="str">
        <f t="shared" ca="1" si="22"/>
        <v/>
      </c>
      <c r="L751" s="15" t="str">
        <f t="shared" ca="1" si="23"/>
        <v/>
      </c>
      <c r="M751" s="31" t="str">
        <f>IF(B751="","",IF(COUNTIFS('Incident Log'!$A$9:$A$1008,B751)=1,INDEX('Incident Log'!$C$9:$C$1008,MATCH(B751,'Incident Log'!$A$9:$A$1008,0)),""))</f>
        <v/>
      </c>
      <c r="N751" s="15" t="str">
        <f>IF(COUNTA(A751:J751)=0,"",IF(A751="","Missing action ID",IF(COUNTIFS($A$9:$A$1008,A751)&gt;1,"Duplicate action ID",IF(COUNTIFS('Incident Log'!$A$9:$A$1008,B751)&lt;&gt;1,"Check linked Case ID",IF(OR(C751="",D751="",NOT(ISNUMBER(E751)),NOT(ISNUMBER(F751))),"Complete action details",IF(AND(ISNUMBER(G751),G751&lt;E751),"Check completed date","Ready"))))))</f>
        <v/>
      </c>
    </row>
    <row r="752" spans="1:14" ht="24.95" customHeight="1">
      <c r="A752" s="26"/>
      <c r="B752" s="26"/>
      <c r="C752" s="26"/>
      <c r="D752" s="26"/>
      <c r="E752" s="24"/>
      <c r="F752" s="24"/>
      <c r="G752" s="24"/>
      <c r="H752" s="26"/>
      <c r="I752" s="26"/>
      <c r="J752" s="26"/>
      <c r="K752" s="15" t="str">
        <f t="shared" ca="1" si="22"/>
        <v/>
      </c>
      <c r="L752" s="15" t="str">
        <f t="shared" ca="1" si="23"/>
        <v/>
      </c>
      <c r="M752" s="31" t="str">
        <f>IF(B752="","",IF(COUNTIFS('Incident Log'!$A$9:$A$1008,B752)=1,INDEX('Incident Log'!$C$9:$C$1008,MATCH(B752,'Incident Log'!$A$9:$A$1008,0)),""))</f>
        <v/>
      </c>
      <c r="N752" s="15" t="str">
        <f>IF(COUNTA(A752:J752)=0,"",IF(A752="","Missing action ID",IF(COUNTIFS($A$9:$A$1008,A752)&gt;1,"Duplicate action ID",IF(COUNTIFS('Incident Log'!$A$9:$A$1008,B752)&lt;&gt;1,"Check linked Case ID",IF(OR(C752="",D752="",NOT(ISNUMBER(E752)),NOT(ISNUMBER(F752))),"Complete action details",IF(AND(ISNUMBER(G752),G752&lt;E752),"Check completed date","Ready"))))))</f>
        <v/>
      </c>
    </row>
    <row r="753" spans="1:14" ht="24.95" customHeight="1">
      <c r="A753" s="20"/>
      <c r="B753" s="20"/>
      <c r="C753" s="20"/>
      <c r="D753" s="20"/>
      <c r="E753" s="18"/>
      <c r="F753" s="18"/>
      <c r="G753" s="18"/>
      <c r="H753" s="20"/>
      <c r="I753" s="20"/>
      <c r="J753" s="20"/>
      <c r="K753" s="15" t="str">
        <f t="shared" ca="1" si="22"/>
        <v/>
      </c>
      <c r="L753" s="15" t="str">
        <f t="shared" ca="1" si="23"/>
        <v/>
      </c>
      <c r="M753" s="31" t="str">
        <f>IF(B753="","",IF(COUNTIFS('Incident Log'!$A$9:$A$1008,B753)=1,INDEX('Incident Log'!$C$9:$C$1008,MATCH(B753,'Incident Log'!$A$9:$A$1008,0)),""))</f>
        <v/>
      </c>
      <c r="N753" s="15" t="str">
        <f>IF(COUNTA(A753:J753)=0,"",IF(A753="","Missing action ID",IF(COUNTIFS($A$9:$A$1008,A753)&gt;1,"Duplicate action ID",IF(COUNTIFS('Incident Log'!$A$9:$A$1008,B753)&lt;&gt;1,"Check linked Case ID",IF(OR(C753="",D753="",NOT(ISNUMBER(E753)),NOT(ISNUMBER(F753))),"Complete action details",IF(AND(ISNUMBER(G753),G753&lt;E753),"Check completed date","Ready"))))))</f>
        <v/>
      </c>
    </row>
    <row r="754" spans="1:14" ht="24.95" customHeight="1">
      <c r="A754" s="26"/>
      <c r="B754" s="26"/>
      <c r="C754" s="26"/>
      <c r="D754" s="26"/>
      <c r="E754" s="24"/>
      <c r="F754" s="24"/>
      <c r="G754" s="24"/>
      <c r="H754" s="26"/>
      <c r="I754" s="26"/>
      <c r="J754" s="26"/>
      <c r="K754" s="15" t="str">
        <f t="shared" ca="1" si="22"/>
        <v/>
      </c>
      <c r="L754" s="15" t="str">
        <f t="shared" ca="1" si="23"/>
        <v/>
      </c>
      <c r="M754" s="31" t="str">
        <f>IF(B754="","",IF(COUNTIFS('Incident Log'!$A$9:$A$1008,B754)=1,INDEX('Incident Log'!$C$9:$C$1008,MATCH(B754,'Incident Log'!$A$9:$A$1008,0)),""))</f>
        <v/>
      </c>
      <c r="N754" s="15" t="str">
        <f>IF(COUNTA(A754:J754)=0,"",IF(A754="","Missing action ID",IF(COUNTIFS($A$9:$A$1008,A754)&gt;1,"Duplicate action ID",IF(COUNTIFS('Incident Log'!$A$9:$A$1008,B754)&lt;&gt;1,"Check linked Case ID",IF(OR(C754="",D754="",NOT(ISNUMBER(E754)),NOT(ISNUMBER(F754))),"Complete action details",IF(AND(ISNUMBER(G754),G754&lt;E754),"Check completed date","Ready"))))))</f>
        <v/>
      </c>
    </row>
    <row r="755" spans="1:14" ht="24.95" customHeight="1">
      <c r="A755" s="20"/>
      <c r="B755" s="20"/>
      <c r="C755" s="20"/>
      <c r="D755" s="20"/>
      <c r="E755" s="18"/>
      <c r="F755" s="18"/>
      <c r="G755" s="18"/>
      <c r="H755" s="20"/>
      <c r="I755" s="20"/>
      <c r="J755" s="20"/>
      <c r="K755" s="15" t="str">
        <f t="shared" ca="1" si="22"/>
        <v/>
      </c>
      <c r="L755" s="15" t="str">
        <f t="shared" ca="1" si="23"/>
        <v/>
      </c>
      <c r="M755" s="31" t="str">
        <f>IF(B755="","",IF(COUNTIFS('Incident Log'!$A$9:$A$1008,B755)=1,INDEX('Incident Log'!$C$9:$C$1008,MATCH(B755,'Incident Log'!$A$9:$A$1008,0)),""))</f>
        <v/>
      </c>
      <c r="N755" s="15" t="str">
        <f>IF(COUNTA(A755:J755)=0,"",IF(A755="","Missing action ID",IF(COUNTIFS($A$9:$A$1008,A755)&gt;1,"Duplicate action ID",IF(COUNTIFS('Incident Log'!$A$9:$A$1008,B755)&lt;&gt;1,"Check linked Case ID",IF(OR(C755="",D755="",NOT(ISNUMBER(E755)),NOT(ISNUMBER(F755))),"Complete action details",IF(AND(ISNUMBER(G755),G755&lt;E755),"Check completed date","Ready"))))))</f>
        <v/>
      </c>
    </row>
    <row r="756" spans="1:14" ht="24.95" customHeight="1">
      <c r="A756" s="26"/>
      <c r="B756" s="26"/>
      <c r="C756" s="26"/>
      <c r="D756" s="26"/>
      <c r="E756" s="24"/>
      <c r="F756" s="24"/>
      <c r="G756" s="24"/>
      <c r="H756" s="26"/>
      <c r="I756" s="26"/>
      <c r="J756" s="26"/>
      <c r="K756" s="15" t="str">
        <f t="shared" ca="1" si="22"/>
        <v/>
      </c>
      <c r="L756" s="15" t="str">
        <f t="shared" ca="1" si="23"/>
        <v/>
      </c>
      <c r="M756" s="31" t="str">
        <f>IF(B756="","",IF(COUNTIFS('Incident Log'!$A$9:$A$1008,B756)=1,INDEX('Incident Log'!$C$9:$C$1008,MATCH(B756,'Incident Log'!$A$9:$A$1008,0)),""))</f>
        <v/>
      </c>
      <c r="N756" s="15" t="str">
        <f>IF(COUNTA(A756:J756)=0,"",IF(A756="","Missing action ID",IF(COUNTIFS($A$9:$A$1008,A756)&gt;1,"Duplicate action ID",IF(COUNTIFS('Incident Log'!$A$9:$A$1008,B756)&lt;&gt;1,"Check linked Case ID",IF(OR(C756="",D756="",NOT(ISNUMBER(E756)),NOT(ISNUMBER(F756))),"Complete action details",IF(AND(ISNUMBER(G756),G756&lt;E756),"Check completed date","Ready"))))))</f>
        <v/>
      </c>
    </row>
    <row r="757" spans="1:14" ht="24.95" customHeight="1">
      <c r="A757" s="20"/>
      <c r="B757" s="20"/>
      <c r="C757" s="20"/>
      <c r="D757" s="20"/>
      <c r="E757" s="18"/>
      <c r="F757" s="18"/>
      <c r="G757" s="18"/>
      <c r="H757" s="20"/>
      <c r="I757" s="20"/>
      <c r="J757" s="20"/>
      <c r="K757" s="15" t="str">
        <f t="shared" ca="1" si="22"/>
        <v/>
      </c>
      <c r="L757" s="15" t="str">
        <f t="shared" ca="1" si="23"/>
        <v/>
      </c>
      <c r="M757" s="31" t="str">
        <f>IF(B757="","",IF(COUNTIFS('Incident Log'!$A$9:$A$1008,B757)=1,INDEX('Incident Log'!$C$9:$C$1008,MATCH(B757,'Incident Log'!$A$9:$A$1008,0)),""))</f>
        <v/>
      </c>
      <c r="N757" s="15" t="str">
        <f>IF(COUNTA(A757:J757)=0,"",IF(A757="","Missing action ID",IF(COUNTIFS($A$9:$A$1008,A757)&gt;1,"Duplicate action ID",IF(COUNTIFS('Incident Log'!$A$9:$A$1008,B757)&lt;&gt;1,"Check linked Case ID",IF(OR(C757="",D757="",NOT(ISNUMBER(E757)),NOT(ISNUMBER(F757))),"Complete action details",IF(AND(ISNUMBER(G757),G757&lt;E757),"Check completed date","Ready"))))))</f>
        <v/>
      </c>
    </row>
    <row r="758" spans="1:14" ht="24.95" customHeight="1">
      <c r="A758" s="26"/>
      <c r="B758" s="26"/>
      <c r="C758" s="26"/>
      <c r="D758" s="26"/>
      <c r="E758" s="24"/>
      <c r="F758" s="24"/>
      <c r="G758" s="24"/>
      <c r="H758" s="26"/>
      <c r="I758" s="26"/>
      <c r="J758" s="26"/>
      <c r="K758" s="15" t="str">
        <f t="shared" ca="1" si="22"/>
        <v/>
      </c>
      <c r="L758" s="15" t="str">
        <f t="shared" ca="1" si="23"/>
        <v/>
      </c>
      <c r="M758" s="31" t="str">
        <f>IF(B758="","",IF(COUNTIFS('Incident Log'!$A$9:$A$1008,B758)=1,INDEX('Incident Log'!$C$9:$C$1008,MATCH(B758,'Incident Log'!$A$9:$A$1008,0)),""))</f>
        <v/>
      </c>
      <c r="N758" s="15" t="str">
        <f>IF(COUNTA(A758:J758)=0,"",IF(A758="","Missing action ID",IF(COUNTIFS($A$9:$A$1008,A758)&gt;1,"Duplicate action ID",IF(COUNTIFS('Incident Log'!$A$9:$A$1008,B758)&lt;&gt;1,"Check linked Case ID",IF(OR(C758="",D758="",NOT(ISNUMBER(E758)),NOT(ISNUMBER(F758))),"Complete action details",IF(AND(ISNUMBER(G758),G758&lt;E758),"Check completed date","Ready"))))))</f>
        <v/>
      </c>
    </row>
    <row r="759" spans="1:14" ht="24.95" customHeight="1">
      <c r="A759" s="20"/>
      <c r="B759" s="20"/>
      <c r="C759" s="20"/>
      <c r="D759" s="20"/>
      <c r="E759" s="18"/>
      <c r="F759" s="18"/>
      <c r="G759" s="18"/>
      <c r="H759" s="20"/>
      <c r="I759" s="20"/>
      <c r="J759" s="20"/>
      <c r="K759" s="15" t="str">
        <f t="shared" ca="1" si="22"/>
        <v/>
      </c>
      <c r="L759" s="15" t="str">
        <f t="shared" ca="1" si="23"/>
        <v/>
      </c>
      <c r="M759" s="31" t="str">
        <f>IF(B759="","",IF(COUNTIFS('Incident Log'!$A$9:$A$1008,B759)=1,INDEX('Incident Log'!$C$9:$C$1008,MATCH(B759,'Incident Log'!$A$9:$A$1008,0)),""))</f>
        <v/>
      </c>
      <c r="N759" s="15" t="str">
        <f>IF(COUNTA(A759:J759)=0,"",IF(A759="","Missing action ID",IF(COUNTIFS($A$9:$A$1008,A759)&gt;1,"Duplicate action ID",IF(COUNTIFS('Incident Log'!$A$9:$A$1008,B759)&lt;&gt;1,"Check linked Case ID",IF(OR(C759="",D759="",NOT(ISNUMBER(E759)),NOT(ISNUMBER(F759))),"Complete action details",IF(AND(ISNUMBER(G759),G759&lt;E759),"Check completed date","Ready"))))))</f>
        <v/>
      </c>
    </row>
    <row r="760" spans="1:14" ht="24.95" customHeight="1">
      <c r="A760" s="26"/>
      <c r="B760" s="26"/>
      <c r="C760" s="26"/>
      <c r="D760" s="26"/>
      <c r="E760" s="24"/>
      <c r="F760" s="24"/>
      <c r="G760" s="24"/>
      <c r="H760" s="26"/>
      <c r="I760" s="26"/>
      <c r="J760" s="26"/>
      <c r="K760" s="15" t="str">
        <f t="shared" ca="1" si="22"/>
        <v/>
      </c>
      <c r="L760" s="15" t="str">
        <f t="shared" ca="1" si="23"/>
        <v/>
      </c>
      <c r="M760" s="31" t="str">
        <f>IF(B760="","",IF(COUNTIFS('Incident Log'!$A$9:$A$1008,B760)=1,INDEX('Incident Log'!$C$9:$C$1008,MATCH(B760,'Incident Log'!$A$9:$A$1008,0)),""))</f>
        <v/>
      </c>
      <c r="N760" s="15" t="str">
        <f>IF(COUNTA(A760:J760)=0,"",IF(A760="","Missing action ID",IF(COUNTIFS($A$9:$A$1008,A760)&gt;1,"Duplicate action ID",IF(COUNTIFS('Incident Log'!$A$9:$A$1008,B760)&lt;&gt;1,"Check linked Case ID",IF(OR(C760="",D760="",NOT(ISNUMBER(E760)),NOT(ISNUMBER(F760))),"Complete action details",IF(AND(ISNUMBER(G760),G760&lt;E760),"Check completed date","Ready"))))))</f>
        <v/>
      </c>
    </row>
    <row r="761" spans="1:14" ht="24.95" customHeight="1">
      <c r="A761" s="20"/>
      <c r="B761" s="20"/>
      <c r="C761" s="20"/>
      <c r="D761" s="20"/>
      <c r="E761" s="18"/>
      <c r="F761" s="18"/>
      <c r="G761" s="18"/>
      <c r="H761" s="20"/>
      <c r="I761" s="20"/>
      <c r="J761" s="20"/>
      <c r="K761" s="15" t="str">
        <f t="shared" ca="1" si="22"/>
        <v/>
      </c>
      <c r="L761" s="15" t="str">
        <f t="shared" ca="1" si="23"/>
        <v/>
      </c>
      <c r="M761" s="31" t="str">
        <f>IF(B761="","",IF(COUNTIFS('Incident Log'!$A$9:$A$1008,B761)=1,INDEX('Incident Log'!$C$9:$C$1008,MATCH(B761,'Incident Log'!$A$9:$A$1008,0)),""))</f>
        <v/>
      </c>
      <c r="N761" s="15" t="str">
        <f>IF(COUNTA(A761:J761)=0,"",IF(A761="","Missing action ID",IF(COUNTIFS($A$9:$A$1008,A761)&gt;1,"Duplicate action ID",IF(COUNTIFS('Incident Log'!$A$9:$A$1008,B761)&lt;&gt;1,"Check linked Case ID",IF(OR(C761="",D761="",NOT(ISNUMBER(E761)),NOT(ISNUMBER(F761))),"Complete action details",IF(AND(ISNUMBER(G761),G761&lt;E761),"Check completed date","Ready"))))))</f>
        <v/>
      </c>
    </row>
    <row r="762" spans="1:14" ht="24.95" customHeight="1">
      <c r="A762" s="26"/>
      <c r="B762" s="26"/>
      <c r="C762" s="26"/>
      <c r="D762" s="26"/>
      <c r="E762" s="24"/>
      <c r="F762" s="24"/>
      <c r="G762" s="24"/>
      <c r="H762" s="26"/>
      <c r="I762" s="26"/>
      <c r="J762" s="26"/>
      <c r="K762" s="15" t="str">
        <f t="shared" ca="1" si="22"/>
        <v/>
      </c>
      <c r="L762" s="15" t="str">
        <f t="shared" ca="1" si="23"/>
        <v/>
      </c>
      <c r="M762" s="31" t="str">
        <f>IF(B762="","",IF(COUNTIFS('Incident Log'!$A$9:$A$1008,B762)=1,INDEX('Incident Log'!$C$9:$C$1008,MATCH(B762,'Incident Log'!$A$9:$A$1008,0)),""))</f>
        <v/>
      </c>
      <c r="N762" s="15" t="str">
        <f>IF(COUNTA(A762:J762)=0,"",IF(A762="","Missing action ID",IF(COUNTIFS($A$9:$A$1008,A762)&gt;1,"Duplicate action ID",IF(COUNTIFS('Incident Log'!$A$9:$A$1008,B762)&lt;&gt;1,"Check linked Case ID",IF(OR(C762="",D762="",NOT(ISNUMBER(E762)),NOT(ISNUMBER(F762))),"Complete action details",IF(AND(ISNUMBER(G762),G762&lt;E762),"Check completed date","Ready"))))))</f>
        <v/>
      </c>
    </row>
    <row r="763" spans="1:14" ht="24.95" customHeight="1">
      <c r="A763" s="20"/>
      <c r="B763" s="20"/>
      <c r="C763" s="20"/>
      <c r="D763" s="20"/>
      <c r="E763" s="18"/>
      <c r="F763" s="18"/>
      <c r="G763" s="18"/>
      <c r="H763" s="20"/>
      <c r="I763" s="20"/>
      <c r="J763" s="20"/>
      <c r="K763" s="15" t="str">
        <f t="shared" ca="1" si="22"/>
        <v/>
      </c>
      <c r="L763" s="15" t="str">
        <f t="shared" ca="1" si="23"/>
        <v/>
      </c>
      <c r="M763" s="31" t="str">
        <f>IF(B763="","",IF(COUNTIFS('Incident Log'!$A$9:$A$1008,B763)=1,INDEX('Incident Log'!$C$9:$C$1008,MATCH(B763,'Incident Log'!$A$9:$A$1008,0)),""))</f>
        <v/>
      </c>
      <c r="N763" s="15" t="str">
        <f>IF(COUNTA(A763:J763)=0,"",IF(A763="","Missing action ID",IF(COUNTIFS($A$9:$A$1008,A763)&gt;1,"Duplicate action ID",IF(COUNTIFS('Incident Log'!$A$9:$A$1008,B763)&lt;&gt;1,"Check linked Case ID",IF(OR(C763="",D763="",NOT(ISNUMBER(E763)),NOT(ISNUMBER(F763))),"Complete action details",IF(AND(ISNUMBER(G763),G763&lt;E763),"Check completed date","Ready"))))))</f>
        <v/>
      </c>
    </row>
    <row r="764" spans="1:14" ht="24.95" customHeight="1">
      <c r="A764" s="26"/>
      <c r="B764" s="26"/>
      <c r="C764" s="26"/>
      <c r="D764" s="26"/>
      <c r="E764" s="24"/>
      <c r="F764" s="24"/>
      <c r="G764" s="24"/>
      <c r="H764" s="26"/>
      <c r="I764" s="26"/>
      <c r="J764" s="26"/>
      <c r="K764" s="15" t="str">
        <f t="shared" ca="1" si="22"/>
        <v/>
      </c>
      <c r="L764" s="15" t="str">
        <f t="shared" ca="1" si="23"/>
        <v/>
      </c>
      <c r="M764" s="31" t="str">
        <f>IF(B764="","",IF(COUNTIFS('Incident Log'!$A$9:$A$1008,B764)=1,INDEX('Incident Log'!$C$9:$C$1008,MATCH(B764,'Incident Log'!$A$9:$A$1008,0)),""))</f>
        <v/>
      </c>
      <c r="N764" s="15" t="str">
        <f>IF(COUNTA(A764:J764)=0,"",IF(A764="","Missing action ID",IF(COUNTIFS($A$9:$A$1008,A764)&gt;1,"Duplicate action ID",IF(COUNTIFS('Incident Log'!$A$9:$A$1008,B764)&lt;&gt;1,"Check linked Case ID",IF(OR(C764="",D764="",NOT(ISNUMBER(E764)),NOT(ISNUMBER(F764))),"Complete action details",IF(AND(ISNUMBER(G764),G764&lt;E764),"Check completed date","Ready"))))))</f>
        <v/>
      </c>
    </row>
    <row r="765" spans="1:14" ht="24.95" customHeight="1">
      <c r="A765" s="20"/>
      <c r="B765" s="20"/>
      <c r="C765" s="20"/>
      <c r="D765" s="20"/>
      <c r="E765" s="18"/>
      <c r="F765" s="18"/>
      <c r="G765" s="18"/>
      <c r="H765" s="20"/>
      <c r="I765" s="20"/>
      <c r="J765" s="20"/>
      <c r="K765" s="15" t="str">
        <f t="shared" ca="1" si="22"/>
        <v/>
      </c>
      <c r="L765" s="15" t="str">
        <f t="shared" ca="1" si="23"/>
        <v/>
      </c>
      <c r="M765" s="31" t="str">
        <f>IF(B765="","",IF(COUNTIFS('Incident Log'!$A$9:$A$1008,B765)=1,INDEX('Incident Log'!$C$9:$C$1008,MATCH(B765,'Incident Log'!$A$9:$A$1008,0)),""))</f>
        <v/>
      </c>
      <c r="N765" s="15" t="str">
        <f>IF(COUNTA(A765:J765)=0,"",IF(A765="","Missing action ID",IF(COUNTIFS($A$9:$A$1008,A765)&gt;1,"Duplicate action ID",IF(COUNTIFS('Incident Log'!$A$9:$A$1008,B765)&lt;&gt;1,"Check linked Case ID",IF(OR(C765="",D765="",NOT(ISNUMBER(E765)),NOT(ISNUMBER(F765))),"Complete action details",IF(AND(ISNUMBER(G765),G765&lt;E765),"Check completed date","Ready"))))))</f>
        <v/>
      </c>
    </row>
    <row r="766" spans="1:14" ht="24.95" customHeight="1">
      <c r="A766" s="26"/>
      <c r="B766" s="26"/>
      <c r="C766" s="26"/>
      <c r="D766" s="26"/>
      <c r="E766" s="24"/>
      <c r="F766" s="24"/>
      <c r="G766" s="24"/>
      <c r="H766" s="26"/>
      <c r="I766" s="26"/>
      <c r="J766" s="26"/>
      <c r="K766" s="15" t="str">
        <f t="shared" ca="1" si="22"/>
        <v/>
      </c>
      <c r="L766" s="15" t="str">
        <f t="shared" ca="1" si="23"/>
        <v/>
      </c>
      <c r="M766" s="31" t="str">
        <f>IF(B766="","",IF(COUNTIFS('Incident Log'!$A$9:$A$1008,B766)=1,INDEX('Incident Log'!$C$9:$C$1008,MATCH(B766,'Incident Log'!$A$9:$A$1008,0)),""))</f>
        <v/>
      </c>
      <c r="N766" s="15" t="str">
        <f>IF(COUNTA(A766:J766)=0,"",IF(A766="","Missing action ID",IF(COUNTIFS($A$9:$A$1008,A766)&gt;1,"Duplicate action ID",IF(COUNTIFS('Incident Log'!$A$9:$A$1008,B766)&lt;&gt;1,"Check linked Case ID",IF(OR(C766="",D766="",NOT(ISNUMBER(E766)),NOT(ISNUMBER(F766))),"Complete action details",IF(AND(ISNUMBER(G766),G766&lt;E766),"Check completed date","Ready"))))))</f>
        <v/>
      </c>
    </row>
    <row r="767" spans="1:14" ht="24.95" customHeight="1">
      <c r="A767" s="20"/>
      <c r="B767" s="20"/>
      <c r="C767" s="20"/>
      <c r="D767" s="20"/>
      <c r="E767" s="18"/>
      <c r="F767" s="18"/>
      <c r="G767" s="18"/>
      <c r="H767" s="20"/>
      <c r="I767" s="20"/>
      <c r="J767" s="20"/>
      <c r="K767" s="15" t="str">
        <f t="shared" ca="1" si="22"/>
        <v/>
      </c>
      <c r="L767" s="15" t="str">
        <f t="shared" ca="1" si="23"/>
        <v/>
      </c>
      <c r="M767" s="31" t="str">
        <f>IF(B767="","",IF(COUNTIFS('Incident Log'!$A$9:$A$1008,B767)=1,INDEX('Incident Log'!$C$9:$C$1008,MATCH(B767,'Incident Log'!$A$9:$A$1008,0)),""))</f>
        <v/>
      </c>
      <c r="N767" s="15" t="str">
        <f>IF(COUNTA(A767:J767)=0,"",IF(A767="","Missing action ID",IF(COUNTIFS($A$9:$A$1008,A767)&gt;1,"Duplicate action ID",IF(COUNTIFS('Incident Log'!$A$9:$A$1008,B767)&lt;&gt;1,"Check linked Case ID",IF(OR(C767="",D767="",NOT(ISNUMBER(E767)),NOT(ISNUMBER(F767))),"Complete action details",IF(AND(ISNUMBER(G767),G767&lt;E767),"Check completed date","Ready"))))))</f>
        <v/>
      </c>
    </row>
    <row r="768" spans="1:14" ht="24.95" customHeight="1">
      <c r="A768" s="26"/>
      <c r="B768" s="26"/>
      <c r="C768" s="26"/>
      <c r="D768" s="26"/>
      <c r="E768" s="24"/>
      <c r="F768" s="24"/>
      <c r="G768" s="24"/>
      <c r="H768" s="26"/>
      <c r="I768" s="26"/>
      <c r="J768" s="26"/>
      <c r="K768" s="15" t="str">
        <f t="shared" ca="1" si="22"/>
        <v/>
      </c>
      <c r="L768" s="15" t="str">
        <f t="shared" ca="1" si="23"/>
        <v/>
      </c>
      <c r="M768" s="31" t="str">
        <f>IF(B768="","",IF(COUNTIFS('Incident Log'!$A$9:$A$1008,B768)=1,INDEX('Incident Log'!$C$9:$C$1008,MATCH(B768,'Incident Log'!$A$9:$A$1008,0)),""))</f>
        <v/>
      </c>
      <c r="N768" s="15" t="str">
        <f>IF(COUNTA(A768:J768)=0,"",IF(A768="","Missing action ID",IF(COUNTIFS($A$9:$A$1008,A768)&gt;1,"Duplicate action ID",IF(COUNTIFS('Incident Log'!$A$9:$A$1008,B768)&lt;&gt;1,"Check linked Case ID",IF(OR(C768="",D768="",NOT(ISNUMBER(E768)),NOT(ISNUMBER(F768))),"Complete action details",IF(AND(ISNUMBER(G768),G768&lt;E768),"Check completed date","Ready"))))))</f>
        <v/>
      </c>
    </row>
    <row r="769" spans="1:14" ht="24.95" customHeight="1">
      <c r="A769" s="20"/>
      <c r="B769" s="20"/>
      <c r="C769" s="20"/>
      <c r="D769" s="20"/>
      <c r="E769" s="18"/>
      <c r="F769" s="18"/>
      <c r="G769" s="18"/>
      <c r="H769" s="20"/>
      <c r="I769" s="20"/>
      <c r="J769" s="20"/>
      <c r="K769" s="15" t="str">
        <f t="shared" ca="1" si="22"/>
        <v/>
      </c>
      <c r="L769" s="15" t="str">
        <f t="shared" ca="1" si="23"/>
        <v/>
      </c>
      <c r="M769" s="31" t="str">
        <f>IF(B769="","",IF(COUNTIFS('Incident Log'!$A$9:$A$1008,B769)=1,INDEX('Incident Log'!$C$9:$C$1008,MATCH(B769,'Incident Log'!$A$9:$A$1008,0)),""))</f>
        <v/>
      </c>
      <c r="N769" s="15" t="str">
        <f>IF(COUNTA(A769:J769)=0,"",IF(A769="","Missing action ID",IF(COUNTIFS($A$9:$A$1008,A769)&gt;1,"Duplicate action ID",IF(COUNTIFS('Incident Log'!$A$9:$A$1008,B769)&lt;&gt;1,"Check linked Case ID",IF(OR(C769="",D769="",NOT(ISNUMBER(E769)),NOT(ISNUMBER(F769))),"Complete action details",IF(AND(ISNUMBER(G769),G769&lt;E769),"Check completed date","Ready"))))))</f>
        <v/>
      </c>
    </row>
    <row r="770" spans="1:14" ht="24.95" customHeight="1">
      <c r="A770" s="26"/>
      <c r="B770" s="26"/>
      <c r="C770" s="26"/>
      <c r="D770" s="26"/>
      <c r="E770" s="24"/>
      <c r="F770" s="24"/>
      <c r="G770" s="24"/>
      <c r="H770" s="26"/>
      <c r="I770" s="26"/>
      <c r="J770" s="26"/>
      <c r="K770" s="15" t="str">
        <f t="shared" ca="1" si="22"/>
        <v/>
      </c>
      <c r="L770" s="15" t="str">
        <f t="shared" ca="1" si="23"/>
        <v/>
      </c>
      <c r="M770" s="31" t="str">
        <f>IF(B770="","",IF(COUNTIFS('Incident Log'!$A$9:$A$1008,B770)=1,INDEX('Incident Log'!$C$9:$C$1008,MATCH(B770,'Incident Log'!$A$9:$A$1008,0)),""))</f>
        <v/>
      </c>
      <c r="N770" s="15" t="str">
        <f>IF(COUNTA(A770:J770)=0,"",IF(A770="","Missing action ID",IF(COUNTIFS($A$9:$A$1008,A770)&gt;1,"Duplicate action ID",IF(COUNTIFS('Incident Log'!$A$9:$A$1008,B770)&lt;&gt;1,"Check linked Case ID",IF(OR(C770="",D770="",NOT(ISNUMBER(E770)),NOT(ISNUMBER(F770))),"Complete action details",IF(AND(ISNUMBER(G770),G770&lt;E770),"Check completed date","Ready"))))))</f>
        <v/>
      </c>
    </row>
    <row r="771" spans="1:14" ht="24.95" customHeight="1">
      <c r="A771" s="20"/>
      <c r="B771" s="20"/>
      <c r="C771" s="20"/>
      <c r="D771" s="20"/>
      <c r="E771" s="18"/>
      <c r="F771" s="18"/>
      <c r="G771" s="18"/>
      <c r="H771" s="20"/>
      <c r="I771" s="20"/>
      <c r="J771" s="20"/>
      <c r="K771" s="15" t="str">
        <f t="shared" ca="1" si="22"/>
        <v/>
      </c>
      <c r="L771" s="15" t="str">
        <f t="shared" ca="1" si="23"/>
        <v/>
      </c>
      <c r="M771" s="31" t="str">
        <f>IF(B771="","",IF(COUNTIFS('Incident Log'!$A$9:$A$1008,B771)=1,INDEX('Incident Log'!$C$9:$C$1008,MATCH(B771,'Incident Log'!$A$9:$A$1008,0)),""))</f>
        <v/>
      </c>
      <c r="N771" s="15" t="str">
        <f>IF(COUNTA(A771:J771)=0,"",IF(A771="","Missing action ID",IF(COUNTIFS($A$9:$A$1008,A771)&gt;1,"Duplicate action ID",IF(COUNTIFS('Incident Log'!$A$9:$A$1008,B771)&lt;&gt;1,"Check linked Case ID",IF(OR(C771="",D771="",NOT(ISNUMBER(E771)),NOT(ISNUMBER(F771))),"Complete action details",IF(AND(ISNUMBER(G771),G771&lt;E771),"Check completed date","Ready"))))))</f>
        <v/>
      </c>
    </row>
    <row r="772" spans="1:14" ht="24.95" customHeight="1">
      <c r="A772" s="26"/>
      <c r="B772" s="26"/>
      <c r="C772" s="26"/>
      <c r="D772" s="26"/>
      <c r="E772" s="24"/>
      <c r="F772" s="24"/>
      <c r="G772" s="24"/>
      <c r="H772" s="26"/>
      <c r="I772" s="26"/>
      <c r="J772" s="26"/>
      <c r="K772" s="15" t="str">
        <f t="shared" ca="1" si="22"/>
        <v/>
      </c>
      <c r="L772" s="15" t="str">
        <f t="shared" ca="1" si="23"/>
        <v/>
      </c>
      <c r="M772" s="31" t="str">
        <f>IF(B772="","",IF(COUNTIFS('Incident Log'!$A$9:$A$1008,B772)=1,INDEX('Incident Log'!$C$9:$C$1008,MATCH(B772,'Incident Log'!$A$9:$A$1008,0)),""))</f>
        <v/>
      </c>
      <c r="N772" s="15" t="str">
        <f>IF(COUNTA(A772:J772)=0,"",IF(A772="","Missing action ID",IF(COUNTIFS($A$9:$A$1008,A772)&gt;1,"Duplicate action ID",IF(COUNTIFS('Incident Log'!$A$9:$A$1008,B772)&lt;&gt;1,"Check linked Case ID",IF(OR(C772="",D772="",NOT(ISNUMBER(E772)),NOT(ISNUMBER(F772))),"Complete action details",IF(AND(ISNUMBER(G772),G772&lt;E772),"Check completed date","Ready"))))))</f>
        <v/>
      </c>
    </row>
    <row r="773" spans="1:14" ht="24.95" customHeight="1">
      <c r="A773" s="20"/>
      <c r="B773" s="20"/>
      <c r="C773" s="20"/>
      <c r="D773" s="20"/>
      <c r="E773" s="18"/>
      <c r="F773" s="18"/>
      <c r="G773" s="18"/>
      <c r="H773" s="20"/>
      <c r="I773" s="20"/>
      <c r="J773" s="20"/>
      <c r="K773" s="15" t="str">
        <f t="shared" ca="1" si="22"/>
        <v/>
      </c>
      <c r="L773" s="15" t="str">
        <f t="shared" ca="1" si="23"/>
        <v/>
      </c>
      <c r="M773" s="31" t="str">
        <f>IF(B773="","",IF(COUNTIFS('Incident Log'!$A$9:$A$1008,B773)=1,INDEX('Incident Log'!$C$9:$C$1008,MATCH(B773,'Incident Log'!$A$9:$A$1008,0)),""))</f>
        <v/>
      </c>
      <c r="N773" s="15" t="str">
        <f>IF(COUNTA(A773:J773)=0,"",IF(A773="","Missing action ID",IF(COUNTIFS($A$9:$A$1008,A773)&gt;1,"Duplicate action ID",IF(COUNTIFS('Incident Log'!$A$9:$A$1008,B773)&lt;&gt;1,"Check linked Case ID",IF(OR(C773="",D773="",NOT(ISNUMBER(E773)),NOT(ISNUMBER(F773))),"Complete action details",IF(AND(ISNUMBER(G773),G773&lt;E773),"Check completed date","Ready"))))))</f>
        <v/>
      </c>
    </row>
    <row r="774" spans="1:14" ht="24.95" customHeight="1">
      <c r="A774" s="26"/>
      <c r="B774" s="26"/>
      <c r="C774" s="26"/>
      <c r="D774" s="26"/>
      <c r="E774" s="24"/>
      <c r="F774" s="24"/>
      <c r="G774" s="24"/>
      <c r="H774" s="26"/>
      <c r="I774" s="26"/>
      <c r="J774" s="26"/>
      <c r="K774" s="15" t="str">
        <f t="shared" ca="1" si="22"/>
        <v/>
      </c>
      <c r="L774" s="15" t="str">
        <f t="shared" ca="1" si="23"/>
        <v/>
      </c>
      <c r="M774" s="31" t="str">
        <f>IF(B774="","",IF(COUNTIFS('Incident Log'!$A$9:$A$1008,B774)=1,INDEX('Incident Log'!$C$9:$C$1008,MATCH(B774,'Incident Log'!$A$9:$A$1008,0)),""))</f>
        <v/>
      </c>
      <c r="N774" s="15" t="str">
        <f>IF(COUNTA(A774:J774)=0,"",IF(A774="","Missing action ID",IF(COUNTIFS($A$9:$A$1008,A774)&gt;1,"Duplicate action ID",IF(COUNTIFS('Incident Log'!$A$9:$A$1008,B774)&lt;&gt;1,"Check linked Case ID",IF(OR(C774="",D774="",NOT(ISNUMBER(E774)),NOT(ISNUMBER(F774))),"Complete action details",IF(AND(ISNUMBER(G774),G774&lt;E774),"Check completed date","Ready"))))))</f>
        <v/>
      </c>
    </row>
    <row r="775" spans="1:14" ht="24.95" customHeight="1">
      <c r="A775" s="20"/>
      <c r="B775" s="20"/>
      <c r="C775" s="20"/>
      <c r="D775" s="20"/>
      <c r="E775" s="18"/>
      <c r="F775" s="18"/>
      <c r="G775" s="18"/>
      <c r="H775" s="20"/>
      <c r="I775" s="20"/>
      <c r="J775" s="20"/>
      <c r="K775" s="15" t="str">
        <f t="shared" ca="1" si="22"/>
        <v/>
      </c>
      <c r="L775" s="15" t="str">
        <f t="shared" ca="1" si="23"/>
        <v/>
      </c>
      <c r="M775" s="31" t="str">
        <f>IF(B775="","",IF(COUNTIFS('Incident Log'!$A$9:$A$1008,B775)=1,INDEX('Incident Log'!$C$9:$C$1008,MATCH(B775,'Incident Log'!$A$9:$A$1008,0)),""))</f>
        <v/>
      </c>
      <c r="N775" s="15" t="str">
        <f>IF(COUNTA(A775:J775)=0,"",IF(A775="","Missing action ID",IF(COUNTIFS($A$9:$A$1008,A775)&gt;1,"Duplicate action ID",IF(COUNTIFS('Incident Log'!$A$9:$A$1008,B775)&lt;&gt;1,"Check linked Case ID",IF(OR(C775="",D775="",NOT(ISNUMBER(E775)),NOT(ISNUMBER(F775))),"Complete action details",IF(AND(ISNUMBER(G775),G775&lt;E775),"Check completed date","Ready"))))))</f>
        <v/>
      </c>
    </row>
    <row r="776" spans="1:14" ht="24.95" customHeight="1">
      <c r="A776" s="26"/>
      <c r="B776" s="26"/>
      <c r="C776" s="26"/>
      <c r="D776" s="26"/>
      <c r="E776" s="24"/>
      <c r="F776" s="24"/>
      <c r="G776" s="24"/>
      <c r="H776" s="26"/>
      <c r="I776" s="26"/>
      <c r="J776" s="26"/>
      <c r="K776" s="15" t="str">
        <f t="shared" ca="1" si="22"/>
        <v/>
      </c>
      <c r="L776" s="15" t="str">
        <f t="shared" ca="1" si="23"/>
        <v/>
      </c>
      <c r="M776" s="31" t="str">
        <f>IF(B776="","",IF(COUNTIFS('Incident Log'!$A$9:$A$1008,B776)=1,INDEX('Incident Log'!$C$9:$C$1008,MATCH(B776,'Incident Log'!$A$9:$A$1008,0)),""))</f>
        <v/>
      </c>
      <c r="N776" s="15" t="str">
        <f>IF(COUNTA(A776:J776)=0,"",IF(A776="","Missing action ID",IF(COUNTIFS($A$9:$A$1008,A776)&gt;1,"Duplicate action ID",IF(COUNTIFS('Incident Log'!$A$9:$A$1008,B776)&lt;&gt;1,"Check linked Case ID",IF(OR(C776="",D776="",NOT(ISNUMBER(E776)),NOT(ISNUMBER(F776))),"Complete action details",IF(AND(ISNUMBER(G776),G776&lt;E776),"Check completed date","Ready"))))))</f>
        <v/>
      </c>
    </row>
    <row r="777" spans="1:14" ht="24.95" customHeight="1">
      <c r="A777" s="20"/>
      <c r="B777" s="20"/>
      <c r="C777" s="20"/>
      <c r="D777" s="20"/>
      <c r="E777" s="18"/>
      <c r="F777" s="18"/>
      <c r="G777" s="18"/>
      <c r="H777" s="20"/>
      <c r="I777" s="20"/>
      <c r="J777" s="20"/>
      <c r="K777" s="15" t="str">
        <f t="shared" ref="K777:K840" ca="1" si="24">IF(COUNTA(A777:J777)=0,"",IF(AND(ISNUMBER(G777),H777="Yes"),"Closed",IF(ISNUMBER(G777),"Verify effectiveness",IF(NOT(ISNUMBER(F777)),"Set due date",IF(F777&lt;TODAY(),"Overdue",IF(F777&lt;=TODAY()+7,"Due soon","Open"))))))</f>
        <v/>
      </c>
      <c r="L777" s="15" t="str">
        <f t="shared" ref="L777:L840" ca="1" si="25">IF(OR(K777="",K777="Closed",NOT(ISNUMBER(F777))),"",MAX(0,TODAY()-F777))</f>
        <v/>
      </c>
      <c r="M777" s="31" t="str">
        <f>IF(B777="","",IF(COUNTIFS('Incident Log'!$A$9:$A$1008,B777)=1,INDEX('Incident Log'!$C$9:$C$1008,MATCH(B777,'Incident Log'!$A$9:$A$1008,0)),""))</f>
        <v/>
      </c>
      <c r="N777" s="15" t="str">
        <f>IF(COUNTA(A777:J777)=0,"",IF(A777="","Missing action ID",IF(COUNTIFS($A$9:$A$1008,A777)&gt;1,"Duplicate action ID",IF(COUNTIFS('Incident Log'!$A$9:$A$1008,B777)&lt;&gt;1,"Check linked Case ID",IF(OR(C777="",D777="",NOT(ISNUMBER(E777)),NOT(ISNUMBER(F777))),"Complete action details",IF(AND(ISNUMBER(G777),G777&lt;E777),"Check completed date","Ready"))))))</f>
        <v/>
      </c>
    </row>
    <row r="778" spans="1:14" ht="24.95" customHeight="1">
      <c r="A778" s="26"/>
      <c r="B778" s="26"/>
      <c r="C778" s="26"/>
      <c r="D778" s="26"/>
      <c r="E778" s="24"/>
      <c r="F778" s="24"/>
      <c r="G778" s="24"/>
      <c r="H778" s="26"/>
      <c r="I778" s="26"/>
      <c r="J778" s="26"/>
      <c r="K778" s="15" t="str">
        <f t="shared" ca="1" si="24"/>
        <v/>
      </c>
      <c r="L778" s="15" t="str">
        <f t="shared" ca="1" si="25"/>
        <v/>
      </c>
      <c r="M778" s="31" t="str">
        <f>IF(B778="","",IF(COUNTIFS('Incident Log'!$A$9:$A$1008,B778)=1,INDEX('Incident Log'!$C$9:$C$1008,MATCH(B778,'Incident Log'!$A$9:$A$1008,0)),""))</f>
        <v/>
      </c>
      <c r="N778" s="15" t="str">
        <f>IF(COUNTA(A778:J778)=0,"",IF(A778="","Missing action ID",IF(COUNTIFS($A$9:$A$1008,A778)&gt;1,"Duplicate action ID",IF(COUNTIFS('Incident Log'!$A$9:$A$1008,B778)&lt;&gt;1,"Check linked Case ID",IF(OR(C778="",D778="",NOT(ISNUMBER(E778)),NOT(ISNUMBER(F778))),"Complete action details",IF(AND(ISNUMBER(G778),G778&lt;E778),"Check completed date","Ready"))))))</f>
        <v/>
      </c>
    </row>
    <row r="779" spans="1:14" ht="24.95" customHeight="1">
      <c r="A779" s="20"/>
      <c r="B779" s="20"/>
      <c r="C779" s="20"/>
      <c r="D779" s="20"/>
      <c r="E779" s="18"/>
      <c r="F779" s="18"/>
      <c r="G779" s="18"/>
      <c r="H779" s="20"/>
      <c r="I779" s="20"/>
      <c r="J779" s="20"/>
      <c r="K779" s="15" t="str">
        <f t="shared" ca="1" si="24"/>
        <v/>
      </c>
      <c r="L779" s="15" t="str">
        <f t="shared" ca="1" si="25"/>
        <v/>
      </c>
      <c r="M779" s="31" t="str">
        <f>IF(B779="","",IF(COUNTIFS('Incident Log'!$A$9:$A$1008,B779)=1,INDEX('Incident Log'!$C$9:$C$1008,MATCH(B779,'Incident Log'!$A$9:$A$1008,0)),""))</f>
        <v/>
      </c>
      <c r="N779" s="15" t="str">
        <f>IF(COUNTA(A779:J779)=0,"",IF(A779="","Missing action ID",IF(COUNTIFS($A$9:$A$1008,A779)&gt;1,"Duplicate action ID",IF(COUNTIFS('Incident Log'!$A$9:$A$1008,B779)&lt;&gt;1,"Check linked Case ID",IF(OR(C779="",D779="",NOT(ISNUMBER(E779)),NOT(ISNUMBER(F779))),"Complete action details",IF(AND(ISNUMBER(G779),G779&lt;E779),"Check completed date","Ready"))))))</f>
        <v/>
      </c>
    </row>
    <row r="780" spans="1:14" ht="24.95" customHeight="1">
      <c r="A780" s="26"/>
      <c r="B780" s="26"/>
      <c r="C780" s="26"/>
      <c r="D780" s="26"/>
      <c r="E780" s="24"/>
      <c r="F780" s="24"/>
      <c r="G780" s="24"/>
      <c r="H780" s="26"/>
      <c r="I780" s="26"/>
      <c r="J780" s="26"/>
      <c r="K780" s="15" t="str">
        <f t="shared" ca="1" si="24"/>
        <v/>
      </c>
      <c r="L780" s="15" t="str">
        <f t="shared" ca="1" si="25"/>
        <v/>
      </c>
      <c r="M780" s="31" t="str">
        <f>IF(B780="","",IF(COUNTIFS('Incident Log'!$A$9:$A$1008,B780)=1,INDEX('Incident Log'!$C$9:$C$1008,MATCH(B780,'Incident Log'!$A$9:$A$1008,0)),""))</f>
        <v/>
      </c>
      <c r="N780" s="15" t="str">
        <f>IF(COUNTA(A780:J780)=0,"",IF(A780="","Missing action ID",IF(COUNTIFS($A$9:$A$1008,A780)&gt;1,"Duplicate action ID",IF(COUNTIFS('Incident Log'!$A$9:$A$1008,B780)&lt;&gt;1,"Check linked Case ID",IF(OR(C780="",D780="",NOT(ISNUMBER(E780)),NOT(ISNUMBER(F780))),"Complete action details",IF(AND(ISNUMBER(G780),G780&lt;E780),"Check completed date","Ready"))))))</f>
        <v/>
      </c>
    </row>
    <row r="781" spans="1:14" ht="24.95" customHeight="1">
      <c r="A781" s="20"/>
      <c r="B781" s="20"/>
      <c r="C781" s="20"/>
      <c r="D781" s="20"/>
      <c r="E781" s="18"/>
      <c r="F781" s="18"/>
      <c r="G781" s="18"/>
      <c r="H781" s="20"/>
      <c r="I781" s="20"/>
      <c r="J781" s="20"/>
      <c r="K781" s="15" t="str">
        <f t="shared" ca="1" si="24"/>
        <v/>
      </c>
      <c r="L781" s="15" t="str">
        <f t="shared" ca="1" si="25"/>
        <v/>
      </c>
      <c r="M781" s="31" t="str">
        <f>IF(B781="","",IF(COUNTIFS('Incident Log'!$A$9:$A$1008,B781)=1,INDEX('Incident Log'!$C$9:$C$1008,MATCH(B781,'Incident Log'!$A$9:$A$1008,0)),""))</f>
        <v/>
      </c>
      <c r="N781" s="15" t="str">
        <f>IF(COUNTA(A781:J781)=0,"",IF(A781="","Missing action ID",IF(COUNTIFS($A$9:$A$1008,A781)&gt;1,"Duplicate action ID",IF(COUNTIFS('Incident Log'!$A$9:$A$1008,B781)&lt;&gt;1,"Check linked Case ID",IF(OR(C781="",D781="",NOT(ISNUMBER(E781)),NOT(ISNUMBER(F781))),"Complete action details",IF(AND(ISNUMBER(G781),G781&lt;E781),"Check completed date","Ready"))))))</f>
        <v/>
      </c>
    </row>
    <row r="782" spans="1:14" ht="24.95" customHeight="1">
      <c r="A782" s="26"/>
      <c r="B782" s="26"/>
      <c r="C782" s="26"/>
      <c r="D782" s="26"/>
      <c r="E782" s="24"/>
      <c r="F782" s="24"/>
      <c r="G782" s="24"/>
      <c r="H782" s="26"/>
      <c r="I782" s="26"/>
      <c r="J782" s="26"/>
      <c r="K782" s="15" t="str">
        <f t="shared" ca="1" si="24"/>
        <v/>
      </c>
      <c r="L782" s="15" t="str">
        <f t="shared" ca="1" si="25"/>
        <v/>
      </c>
      <c r="M782" s="31" t="str">
        <f>IF(B782="","",IF(COUNTIFS('Incident Log'!$A$9:$A$1008,B782)=1,INDEX('Incident Log'!$C$9:$C$1008,MATCH(B782,'Incident Log'!$A$9:$A$1008,0)),""))</f>
        <v/>
      </c>
      <c r="N782" s="15" t="str">
        <f>IF(COUNTA(A782:J782)=0,"",IF(A782="","Missing action ID",IF(COUNTIFS($A$9:$A$1008,A782)&gt;1,"Duplicate action ID",IF(COUNTIFS('Incident Log'!$A$9:$A$1008,B782)&lt;&gt;1,"Check linked Case ID",IF(OR(C782="",D782="",NOT(ISNUMBER(E782)),NOT(ISNUMBER(F782))),"Complete action details",IF(AND(ISNUMBER(G782),G782&lt;E782),"Check completed date","Ready"))))))</f>
        <v/>
      </c>
    </row>
    <row r="783" spans="1:14" ht="24.95" customHeight="1">
      <c r="A783" s="20"/>
      <c r="B783" s="20"/>
      <c r="C783" s="20"/>
      <c r="D783" s="20"/>
      <c r="E783" s="18"/>
      <c r="F783" s="18"/>
      <c r="G783" s="18"/>
      <c r="H783" s="20"/>
      <c r="I783" s="20"/>
      <c r="J783" s="20"/>
      <c r="K783" s="15" t="str">
        <f t="shared" ca="1" si="24"/>
        <v/>
      </c>
      <c r="L783" s="15" t="str">
        <f t="shared" ca="1" si="25"/>
        <v/>
      </c>
      <c r="M783" s="31" t="str">
        <f>IF(B783="","",IF(COUNTIFS('Incident Log'!$A$9:$A$1008,B783)=1,INDEX('Incident Log'!$C$9:$C$1008,MATCH(B783,'Incident Log'!$A$9:$A$1008,0)),""))</f>
        <v/>
      </c>
      <c r="N783" s="15" t="str">
        <f>IF(COUNTA(A783:J783)=0,"",IF(A783="","Missing action ID",IF(COUNTIFS($A$9:$A$1008,A783)&gt;1,"Duplicate action ID",IF(COUNTIFS('Incident Log'!$A$9:$A$1008,B783)&lt;&gt;1,"Check linked Case ID",IF(OR(C783="",D783="",NOT(ISNUMBER(E783)),NOT(ISNUMBER(F783))),"Complete action details",IF(AND(ISNUMBER(G783),G783&lt;E783),"Check completed date","Ready"))))))</f>
        <v/>
      </c>
    </row>
    <row r="784" spans="1:14" ht="24.95" customHeight="1">
      <c r="A784" s="26"/>
      <c r="B784" s="26"/>
      <c r="C784" s="26"/>
      <c r="D784" s="26"/>
      <c r="E784" s="24"/>
      <c r="F784" s="24"/>
      <c r="G784" s="24"/>
      <c r="H784" s="26"/>
      <c r="I784" s="26"/>
      <c r="J784" s="26"/>
      <c r="K784" s="15" t="str">
        <f t="shared" ca="1" si="24"/>
        <v/>
      </c>
      <c r="L784" s="15" t="str">
        <f t="shared" ca="1" si="25"/>
        <v/>
      </c>
      <c r="M784" s="31" t="str">
        <f>IF(B784="","",IF(COUNTIFS('Incident Log'!$A$9:$A$1008,B784)=1,INDEX('Incident Log'!$C$9:$C$1008,MATCH(B784,'Incident Log'!$A$9:$A$1008,0)),""))</f>
        <v/>
      </c>
      <c r="N784" s="15" t="str">
        <f>IF(COUNTA(A784:J784)=0,"",IF(A784="","Missing action ID",IF(COUNTIFS($A$9:$A$1008,A784)&gt;1,"Duplicate action ID",IF(COUNTIFS('Incident Log'!$A$9:$A$1008,B784)&lt;&gt;1,"Check linked Case ID",IF(OR(C784="",D784="",NOT(ISNUMBER(E784)),NOT(ISNUMBER(F784))),"Complete action details",IF(AND(ISNUMBER(G784),G784&lt;E784),"Check completed date","Ready"))))))</f>
        <v/>
      </c>
    </row>
    <row r="785" spans="1:14" ht="24.95" customHeight="1">
      <c r="A785" s="20"/>
      <c r="B785" s="20"/>
      <c r="C785" s="20"/>
      <c r="D785" s="20"/>
      <c r="E785" s="18"/>
      <c r="F785" s="18"/>
      <c r="G785" s="18"/>
      <c r="H785" s="20"/>
      <c r="I785" s="20"/>
      <c r="J785" s="20"/>
      <c r="K785" s="15" t="str">
        <f t="shared" ca="1" si="24"/>
        <v/>
      </c>
      <c r="L785" s="15" t="str">
        <f t="shared" ca="1" si="25"/>
        <v/>
      </c>
      <c r="M785" s="31" t="str">
        <f>IF(B785="","",IF(COUNTIFS('Incident Log'!$A$9:$A$1008,B785)=1,INDEX('Incident Log'!$C$9:$C$1008,MATCH(B785,'Incident Log'!$A$9:$A$1008,0)),""))</f>
        <v/>
      </c>
      <c r="N785" s="15" t="str">
        <f>IF(COUNTA(A785:J785)=0,"",IF(A785="","Missing action ID",IF(COUNTIFS($A$9:$A$1008,A785)&gt;1,"Duplicate action ID",IF(COUNTIFS('Incident Log'!$A$9:$A$1008,B785)&lt;&gt;1,"Check linked Case ID",IF(OR(C785="",D785="",NOT(ISNUMBER(E785)),NOT(ISNUMBER(F785))),"Complete action details",IF(AND(ISNUMBER(G785),G785&lt;E785),"Check completed date","Ready"))))))</f>
        <v/>
      </c>
    </row>
    <row r="786" spans="1:14" ht="24.95" customHeight="1">
      <c r="A786" s="26"/>
      <c r="B786" s="26"/>
      <c r="C786" s="26"/>
      <c r="D786" s="26"/>
      <c r="E786" s="24"/>
      <c r="F786" s="24"/>
      <c r="G786" s="24"/>
      <c r="H786" s="26"/>
      <c r="I786" s="26"/>
      <c r="J786" s="26"/>
      <c r="K786" s="15" t="str">
        <f t="shared" ca="1" si="24"/>
        <v/>
      </c>
      <c r="L786" s="15" t="str">
        <f t="shared" ca="1" si="25"/>
        <v/>
      </c>
      <c r="M786" s="31" t="str">
        <f>IF(B786="","",IF(COUNTIFS('Incident Log'!$A$9:$A$1008,B786)=1,INDEX('Incident Log'!$C$9:$C$1008,MATCH(B786,'Incident Log'!$A$9:$A$1008,0)),""))</f>
        <v/>
      </c>
      <c r="N786" s="15" t="str">
        <f>IF(COUNTA(A786:J786)=0,"",IF(A786="","Missing action ID",IF(COUNTIFS($A$9:$A$1008,A786)&gt;1,"Duplicate action ID",IF(COUNTIFS('Incident Log'!$A$9:$A$1008,B786)&lt;&gt;1,"Check linked Case ID",IF(OR(C786="",D786="",NOT(ISNUMBER(E786)),NOT(ISNUMBER(F786))),"Complete action details",IF(AND(ISNUMBER(G786),G786&lt;E786),"Check completed date","Ready"))))))</f>
        <v/>
      </c>
    </row>
    <row r="787" spans="1:14" ht="24.95" customHeight="1">
      <c r="A787" s="20"/>
      <c r="B787" s="20"/>
      <c r="C787" s="20"/>
      <c r="D787" s="20"/>
      <c r="E787" s="18"/>
      <c r="F787" s="18"/>
      <c r="G787" s="18"/>
      <c r="H787" s="20"/>
      <c r="I787" s="20"/>
      <c r="J787" s="20"/>
      <c r="K787" s="15" t="str">
        <f t="shared" ca="1" si="24"/>
        <v/>
      </c>
      <c r="L787" s="15" t="str">
        <f t="shared" ca="1" si="25"/>
        <v/>
      </c>
      <c r="M787" s="31" t="str">
        <f>IF(B787="","",IF(COUNTIFS('Incident Log'!$A$9:$A$1008,B787)=1,INDEX('Incident Log'!$C$9:$C$1008,MATCH(B787,'Incident Log'!$A$9:$A$1008,0)),""))</f>
        <v/>
      </c>
      <c r="N787" s="15" t="str">
        <f>IF(COUNTA(A787:J787)=0,"",IF(A787="","Missing action ID",IF(COUNTIFS($A$9:$A$1008,A787)&gt;1,"Duplicate action ID",IF(COUNTIFS('Incident Log'!$A$9:$A$1008,B787)&lt;&gt;1,"Check linked Case ID",IF(OR(C787="",D787="",NOT(ISNUMBER(E787)),NOT(ISNUMBER(F787))),"Complete action details",IF(AND(ISNUMBER(G787),G787&lt;E787),"Check completed date","Ready"))))))</f>
        <v/>
      </c>
    </row>
    <row r="788" spans="1:14" ht="24.95" customHeight="1">
      <c r="A788" s="26"/>
      <c r="B788" s="26"/>
      <c r="C788" s="26"/>
      <c r="D788" s="26"/>
      <c r="E788" s="24"/>
      <c r="F788" s="24"/>
      <c r="G788" s="24"/>
      <c r="H788" s="26"/>
      <c r="I788" s="26"/>
      <c r="J788" s="26"/>
      <c r="K788" s="15" t="str">
        <f t="shared" ca="1" si="24"/>
        <v/>
      </c>
      <c r="L788" s="15" t="str">
        <f t="shared" ca="1" si="25"/>
        <v/>
      </c>
      <c r="M788" s="31" t="str">
        <f>IF(B788="","",IF(COUNTIFS('Incident Log'!$A$9:$A$1008,B788)=1,INDEX('Incident Log'!$C$9:$C$1008,MATCH(B788,'Incident Log'!$A$9:$A$1008,0)),""))</f>
        <v/>
      </c>
      <c r="N788" s="15" t="str">
        <f>IF(COUNTA(A788:J788)=0,"",IF(A788="","Missing action ID",IF(COUNTIFS($A$9:$A$1008,A788)&gt;1,"Duplicate action ID",IF(COUNTIFS('Incident Log'!$A$9:$A$1008,B788)&lt;&gt;1,"Check linked Case ID",IF(OR(C788="",D788="",NOT(ISNUMBER(E788)),NOT(ISNUMBER(F788))),"Complete action details",IF(AND(ISNUMBER(G788),G788&lt;E788),"Check completed date","Ready"))))))</f>
        <v/>
      </c>
    </row>
    <row r="789" spans="1:14" ht="24.95" customHeight="1">
      <c r="A789" s="20"/>
      <c r="B789" s="20"/>
      <c r="C789" s="20"/>
      <c r="D789" s="20"/>
      <c r="E789" s="18"/>
      <c r="F789" s="18"/>
      <c r="G789" s="18"/>
      <c r="H789" s="20"/>
      <c r="I789" s="20"/>
      <c r="J789" s="20"/>
      <c r="K789" s="15" t="str">
        <f t="shared" ca="1" si="24"/>
        <v/>
      </c>
      <c r="L789" s="15" t="str">
        <f t="shared" ca="1" si="25"/>
        <v/>
      </c>
      <c r="M789" s="31" t="str">
        <f>IF(B789="","",IF(COUNTIFS('Incident Log'!$A$9:$A$1008,B789)=1,INDEX('Incident Log'!$C$9:$C$1008,MATCH(B789,'Incident Log'!$A$9:$A$1008,0)),""))</f>
        <v/>
      </c>
      <c r="N789" s="15" t="str">
        <f>IF(COUNTA(A789:J789)=0,"",IF(A789="","Missing action ID",IF(COUNTIFS($A$9:$A$1008,A789)&gt;1,"Duplicate action ID",IF(COUNTIFS('Incident Log'!$A$9:$A$1008,B789)&lt;&gt;1,"Check linked Case ID",IF(OR(C789="",D789="",NOT(ISNUMBER(E789)),NOT(ISNUMBER(F789))),"Complete action details",IF(AND(ISNUMBER(G789),G789&lt;E789),"Check completed date","Ready"))))))</f>
        <v/>
      </c>
    </row>
    <row r="790" spans="1:14" ht="24.95" customHeight="1">
      <c r="A790" s="26"/>
      <c r="B790" s="26"/>
      <c r="C790" s="26"/>
      <c r="D790" s="26"/>
      <c r="E790" s="24"/>
      <c r="F790" s="24"/>
      <c r="G790" s="24"/>
      <c r="H790" s="26"/>
      <c r="I790" s="26"/>
      <c r="J790" s="26"/>
      <c r="K790" s="15" t="str">
        <f t="shared" ca="1" si="24"/>
        <v/>
      </c>
      <c r="L790" s="15" t="str">
        <f t="shared" ca="1" si="25"/>
        <v/>
      </c>
      <c r="M790" s="31" t="str">
        <f>IF(B790="","",IF(COUNTIFS('Incident Log'!$A$9:$A$1008,B790)=1,INDEX('Incident Log'!$C$9:$C$1008,MATCH(B790,'Incident Log'!$A$9:$A$1008,0)),""))</f>
        <v/>
      </c>
      <c r="N790" s="15" t="str">
        <f>IF(COUNTA(A790:J790)=0,"",IF(A790="","Missing action ID",IF(COUNTIFS($A$9:$A$1008,A790)&gt;1,"Duplicate action ID",IF(COUNTIFS('Incident Log'!$A$9:$A$1008,B790)&lt;&gt;1,"Check linked Case ID",IF(OR(C790="",D790="",NOT(ISNUMBER(E790)),NOT(ISNUMBER(F790))),"Complete action details",IF(AND(ISNUMBER(G790),G790&lt;E790),"Check completed date","Ready"))))))</f>
        <v/>
      </c>
    </row>
    <row r="791" spans="1:14" ht="24.95" customHeight="1">
      <c r="A791" s="20"/>
      <c r="B791" s="20"/>
      <c r="C791" s="20"/>
      <c r="D791" s="20"/>
      <c r="E791" s="18"/>
      <c r="F791" s="18"/>
      <c r="G791" s="18"/>
      <c r="H791" s="20"/>
      <c r="I791" s="20"/>
      <c r="J791" s="20"/>
      <c r="K791" s="15" t="str">
        <f t="shared" ca="1" si="24"/>
        <v/>
      </c>
      <c r="L791" s="15" t="str">
        <f t="shared" ca="1" si="25"/>
        <v/>
      </c>
      <c r="M791" s="31" t="str">
        <f>IF(B791="","",IF(COUNTIFS('Incident Log'!$A$9:$A$1008,B791)=1,INDEX('Incident Log'!$C$9:$C$1008,MATCH(B791,'Incident Log'!$A$9:$A$1008,0)),""))</f>
        <v/>
      </c>
      <c r="N791" s="15" t="str">
        <f>IF(COUNTA(A791:J791)=0,"",IF(A791="","Missing action ID",IF(COUNTIFS($A$9:$A$1008,A791)&gt;1,"Duplicate action ID",IF(COUNTIFS('Incident Log'!$A$9:$A$1008,B791)&lt;&gt;1,"Check linked Case ID",IF(OR(C791="",D791="",NOT(ISNUMBER(E791)),NOT(ISNUMBER(F791))),"Complete action details",IF(AND(ISNUMBER(G791),G791&lt;E791),"Check completed date","Ready"))))))</f>
        <v/>
      </c>
    </row>
    <row r="792" spans="1:14" ht="24.95" customHeight="1">
      <c r="A792" s="26"/>
      <c r="B792" s="26"/>
      <c r="C792" s="26"/>
      <c r="D792" s="26"/>
      <c r="E792" s="24"/>
      <c r="F792" s="24"/>
      <c r="G792" s="24"/>
      <c r="H792" s="26"/>
      <c r="I792" s="26"/>
      <c r="J792" s="26"/>
      <c r="K792" s="15" t="str">
        <f t="shared" ca="1" si="24"/>
        <v/>
      </c>
      <c r="L792" s="15" t="str">
        <f t="shared" ca="1" si="25"/>
        <v/>
      </c>
      <c r="M792" s="31" t="str">
        <f>IF(B792="","",IF(COUNTIFS('Incident Log'!$A$9:$A$1008,B792)=1,INDEX('Incident Log'!$C$9:$C$1008,MATCH(B792,'Incident Log'!$A$9:$A$1008,0)),""))</f>
        <v/>
      </c>
      <c r="N792" s="15" t="str">
        <f>IF(COUNTA(A792:J792)=0,"",IF(A792="","Missing action ID",IF(COUNTIFS($A$9:$A$1008,A792)&gt;1,"Duplicate action ID",IF(COUNTIFS('Incident Log'!$A$9:$A$1008,B792)&lt;&gt;1,"Check linked Case ID",IF(OR(C792="",D792="",NOT(ISNUMBER(E792)),NOT(ISNUMBER(F792))),"Complete action details",IF(AND(ISNUMBER(G792),G792&lt;E792),"Check completed date","Ready"))))))</f>
        <v/>
      </c>
    </row>
    <row r="793" spans="1:14" ht="24.95" customHeight="1">
      <c r="A793" s="20"/>
      <c r="B793" s="20"/>
      <c r="C793" s="20"/>
      <c r="D793" s="20"/>
      <c r="E793" s="18"/>
      <c r="F793" s="18"/>
      <c r="G793" s="18"/>
      <c r="H793" s="20"/>
      <c r="I793" s="20"/>
      <c r="J793" s="20"/>
      <c r="K793" s="15" t="str">
        <f t="shared" ca="1" si="24"/>
        <v/>
      </c>
      <c r="L793" s="15" t="str">
        <f t="shared" ca="1" si="25"/>
        <v/>
      </c>
      <c r="M793" s="31" t="str">
        <f>IF(B793="","",IF(COUNTIFS('Incident Log'!$A$9:$A$1008,B793)=1,INDEX('Incident Log'!$C$9:$C$1008,MATCH(B793,'Incident Log'!$A$9:$A$1008,0)),""))</f>
        <v/>
      </c>
      <c r="N793" s="15" t="str">
        <f>IF(COUNTA(A793:J793)=0,"",IF(A793="","Missing action ID",IF(COUNTIFS($A$9:$A$1008,A793)&gt;1,"Duplicate action ID",IF(COUNTIFS('Incident Log'!$A$9:$A$1008,B793)&lt;&gt;1,"Check linked Case ID",IF(OR(C793="",D793="",NOT(ISNUMBER(E793)),NOT(ISNUMBER(F793))),"Complete action details",IF(AND(ISNUMBER(G793),G793&lt;E793),"Check completed date","Ready"))))))</f>
        <v/>
      </c>
    </row>
    <row r="794" spans="1:14" ht="24.95" customHeight="1">
      <c r="A794" s="26"/>
      <c r="B794" s="26"/>
      <c r="C794" s="26"/>
      <c r="D794" s="26"/>
      <c r="E794" s="24"/>
      <c r="F794" s="24"/>
      <c r="G794" s="24"/>
      <c r="H794" s="26"/>
      <c r="I794" s="26"/>
      <c r="J794" s="26"/>
      <c r="K794" s="15" t="str">
        <f t="shared" ca="1" si="24"/>
        <v/>
      </c>
      <c r="L794" s="15" t="str">
        <f t="shared" ca="1" si="25"/>
        <v/>
      </c>
      <c r="M794" s="31" t="str">
        <f>IF(B794="","",IF(COUNTIFS('Incident Log'!$A$9:$A$1008,B794)=1,INDEX('Incident Log'!$C$9:$C$1008,MATCH(B794,'Incident Log'!$A$9:$A$1008,0)),""))</f>
        <v/>
      </c>
      <c r="N794" s="15" t="str">
        <f>IF(COUNTA(A794:J794)=0,"",IF(A794="","Missing action ID",IF(COUNTIFS($A$9:$A$1008,A794)&gt;1,"Duplicate action ID",IF(COUNTIFS('Incident Log'!$A$9:$A$1008,B794)&lt;&gt;1,"Check linked Case ID",IF(OR(C794="",D794="",NOT(ISNUMBER(E794)),NOT(ISNUMBER(F794))),"Complete action details",IF(AND(ISNUMBER(G794),G794&lt;E794),"Check completed date","Ready"))))))</f>
        <v/>
      </c>
    </row>
    <row r="795" spans="1:14" ht="24.95" customHeight="1">
      <c r="A795" s="20"/>
      <c r="B795" s="20"/>
      <c r="C795" s="20"/>
      <c r="D795" s="20"/>
      <c r="E795" s="18"/>
      <c r="F795" s="18"/>
      <c r="G795" s="18"/>
      <c r="H795" s="20"/>
      <c r="I795" s="20"/>
      <c r="J795" s="20"/>
      <c r="K795" s="15" t="str">
        <f t="shared" ca="1" si="24"/>
        <v/>
      </c>
      <c r="L795" s="15" t="str">
        <f t="shared" ca="1" si="25"/>
        <v/>
      </c>
      <c r="M795" s="31" t="str">
        <f>IF(B795="","",IF(COUNTIFS('Incident Log'!$A$9:$A$1008,B795)=1,INDEX('Incident Log'!$C$9:$C$1008,MATCH(B795,'Incident Log'!$A$9:$A$1008,0)),""))</f>
        <v/>
      </c>
      <c r="N795" s="15" t="str">
        <f>IF(COUNTA(A795:J795)=0,"",IF(A795="","Missing action ID",IF(COUNTIFS($A$9:$A$1008,A795)&gt;1,"Duplicate action ID",IF(COUNTIFS('Incident Log'!$A$9:$A$1008,B795)&lt;&gt;1,"Check linked Case ID",IF(OR(C795="",D795="",NOT(ISNUMBER(E795)),NOT(ISNUMBER(F795))),"Complete action details",IF(AND(ISNUMBER(G795),G795&lt;E795),"Check completed date","Ready"))))))</f>
        <v/>
      </c>
    </row>
    <row r="796" spans="1:14" ht="24.95" customHeight="1">
      <c r="A796" s="26"/>
      <c r="B796" s="26"/>
      <c r="C796" s="26"/>
      <c r="D796" s="26"/>
      <c r="E796" s="24"/>
      <c r="F796" s="24"/>
      <c r="G796" s="24"/>
      <c r="H796" s="26"/>
      <c r="I796" s="26"/>
      <c r="J796" s="26"/>
      <c r="K796" s="15" t="str">
        <f t="shared" ca="1" si="24"/>
        <v/>
      </c>
      <c r="L796" s="15" t="str">
        <f t="shared" ca="1" si="25"/>
        <v/>
      </c>
      <c r="M796" s="31" t="str">
        <f>IF(B796="","",IF(COUNTIFS('Incident Log'!$A$9:$A$1008,B796)=1,INDEX('Incident Log'!$C$9:$C$1008,MATCH(B796,'Incident Log'!$A$9:$A$1008,0)),""))</f>
        <v/>
      </c>
      <c r="N796" s="15" t="str">
        <f>IF(COUNTA(A796:J796)=0,"",IF(A796="","Missing action ID",IF(COUNTIFS($A$9:$A$1008,A796)&gt;1,"Duplicate action ID",IF(COUNTIFS('Incident Log'!$A$9:$A$1008,B796)&lt;&gt;1,"Check linked Case ID",IF(OR(C796="",D796="",NOT(ISNUMBER(E796)),NOT(ISNUMBER(F796))),"Complete action details",IF(AND(ISNUMBER(G796),G796&lt;E796),"Check completed date","Ready"))))))</f>
        <v/>
      </c>
    </row>
    <row r="797" spans="1:14" ht="24.95" customHeight="1">
      <c r="A797" s="20"/>
      <c r="B797" s="20"/>
      <c r="C797" s="20"/>
      <c r="D797" s="20"/>
      <c r="E797" s="18"/>
      <c r="F797" s="18"/>
      <c r="G797" s="18"/>
      <c r="H797" s="20"/>
      <c r="I797" s="20"/>
      <c r="J797" s="20"/>
      <c r="K797" s="15" t="str">
        <f t="shared" ca="1" si="24"/>
        <v/>
      </c>
      <c r="L797" s="15" t="str">
        <f t="shared" ca="1" si="25"/>
        <v/>
      </c>
      <c r="M797" s="31" t="str">
        <f>IF(B797="","",IF(COUNTIFS('Incident Log'!$A$9:$A$1008,B797)=1,INDEX('Incident Log'!$C$9:$C$1008,MATCH(B797,'Incident Log'!$A$9:$A$1008,0)),""))</f>
        <v/>
      </c>
      <c r="N797" s="15" t="str">
        <f>IF(COUNTA(A797:J797)=0,"",IF(A797="","Missing action ID",IF(COUNTIFS($A$9:$A$1008,A797)&gt;1,"Duplicate action ID",IF(COUNTIFS('Incident Log'!$A$9:$A$1008,B797)&lt;&gt;1,"Check linked Case ID",IF(OR(C797="",D797="",NOT(ISNUMBER(E797)),NOT(ISNUMBER(F797))),"Complete action details",IF(AND(ISNUMBER(G797),G797&lt;E797),"Check completed date","Ready"))))))</f>
        <v/>
      </c>
    </row>
    <row r="798" spans="1:14" ht="24.95" customHeight="1">
      <c r="A798" s="26"/>
      <c r="B798" s="26"/>
      <c r="C798" s="26"/>
      <c r="D798" s="26"/>
      <c r="E798" s="24"/>
      <c r="F798" s="24"/>
      <c r="G798" s="24"/>
      <c r="H798" s="26"/>
      <c r="I798" s="26"/>
      <c r="J798" s="26"/>
      <c r="K798" s="15" t="str">
        <f t="shared" ca="1" si="24"/>
        <v/>
      </c>
      <c r="L798" s="15" t="str">
        <f t="shared" ca="1" si="25"/>
        <v/>
      </c>
      <c r="M798" s="31" t="str">
        <f>IF(B798="","",IF(COUNTIFS('Incident Log'!$A$9:$A$1008,B798)=1,INDEX('Incident Log'!$C$9:$C$1008,MATCH(B798,'Incident Log'!$A$9:$A$1008,0)),""))</f>
        <v/>
      </c>
      <c r="N798" s="15" t="str">
        <f>IF(COUNTA(A798:J798)=0,"",IF(A798="","Missing action ID",IF(COUNTIFS($A$9:$A$1008,A798)&gt;1,"Duplicate action ID",IF(COUNTIFS('Incident Log'!$A$9:$A$1008,B798)&lt;&gt;1,"Check linked Case ID",IF(OR(C798="",D798="",NOT(ISNUMBER(E798)),NOT(ISNUMBER(F798))),"Complete action details",IF(AND(ISNUMBER(G798),G798&lt;E798),"Check completed date","Ready"))))))</f>
        <v/>
      </c>
    </row>
    <row r="799" spans="1:14" ht="24.95" customHeight="1">
      <c r="A799" s="20"/>
      <c r="B799" s="20"/>
      <c r="C799" s="20"/>
      <c r="D799" s="20"/>
      <c r="E799" s="18"/>
      <c r="F799" s="18"/>
      <c r="G799" s="18"/>
      <c r="H799" s="20"/>
      <c r="I799" s="20"/>
      <c r="J799" s="20"/>
      <c r="K799" s="15" t="str">
        <f t="shared" ca="1" si="24"/>
        <v/>
      </c>
      <c r="L799" s="15" t="str">
        <f t="shared" ca="1" si="25"/>
        <v/>
      </c>
      <c r="M799" s="31" t="str">
        <f>IF(B799="","",IF(COUNTIFS('Incident Log'!$A$9:$A$1008,B799)=1,INDEX('Incident Log'!$C$9:$C$1008,MATCH(B799,'Incident Log'!$A$9:$A$1008,0)),""))</f>
        <v/>
      </c>
      <c r="N799" s="15" t="str">
        <f>IF(COUNTA(A799:J799)=0,"",IF(A799="","Missing action ID",IF(COUNTIFS($A$9:$A$1008,A799)&gt;1,"Duplicate action ID",IF(COUNTIFS('Incident Log'!$A$9:$A$1008,B799)&lt;&gt;1,"Check linked Case ID",IF(OR(C799="",D799="",NOT(ISNUMBER(E799)),NOT(ISNUMBER(F799))),"Complete action details",IF(AND(ISNUMBER(G799),G799&lt;E799),"Check completed date","Ready"))))))</f>
        <v/>
      </c>
    </row>
    <row r="800" spans="1:14" ht="24.95" customHeight="1">
      <c r="A800" s="26"/>
      <c r="B800" s="26"/>
      <c r="C800" s="26"/>
      <c r="D800" s="26"/>
      <c r="E800" s="24"/>
      <c r="F800" s="24"/>
      <c r="G800" s="24"/>
      <c r="H800" s="26"/>
      <c r="I800" s="26"/>
      <c r="J800" s="26"/>
      <c r="K800" s="15" t="str">
        <f t="shared" ca="1" si="24"/>
        <v/>
      </c>
      <c r="L800" s="15" t="str">
        <f t="shared" ca="1" si="25"/>
        <v/>
      </c>
      <c r="M800" s="31" t="str">
        <f>IF(B800="","",IF(COUNTIFS('Incident Log'!$A$9:$A$1008,B800)=1,INDEX('Incident Log'!$C$9:$C$1008,MATCH(B800,'Incident Log'!$A$9:$A$1008,0)),""))</f>
        <v/>
      </c>
      <c r="N800" s="15" t="str">
        <f>IF(COUNTA(A800:J800)=0,"",IF(A800="","Missing action ID",IF(COUNTIFS($A$9:$A$1008,A800)&gt;1,"Duplicate action ID",IF(COUNTIFS('Incident Log'!$A$9:$A$1008,B800)&lt;&gt;1,"Check linked Case ID",IF(OR(C800="",D800="",NOT(ISNUMBER(E800)),NOT(ISNUMBER(F800))),"Complete action details",IF(AND(ISNUMBER(G800),G800&lt;E800),"Check completed date","Ready"))))))</f>
        <v/>
      </c>
    </row>
    <row r="801" spans="1:14" ht="24.95" customHeight="1">
      <c r="A801" s="20"/>
      <c r="B801" s="20"/>
      <c r="C801" s="20"/>
      <c r="D801" s="20"/>
      <c r="E801" s="18"/>
      <c r="F801" s="18"/>
      <c r="G801" s="18"/>
      <c r="H801" s="20"/>
      <c r="I801" s="20"/>
      <c r="J801" s="20"/>
      <c r="K801" s="15" t="str">
        <f t="shared" ca="1" si="24"/>
        <v/>
      </c>
      <c r="L801" s="15" t="str">
        <f t="shared" ca="1" si="25"/>
        <v/>
      </c>
      <c r="M801" s="31" t="str">
        <f>IF(B801="","",IF(COUNTIFS('Incident Log'!$A$9:$A$1008,B801)=1,INDEX('Incident Log'!$C$9:$C$1008,MATCH(B801,'Incident Log'!$A$9:$A$1008,0)),""))</f>
        <v/>
      </c>
      <c r="N801" s="15" t="str">
        <f>IF(COUNTA(A801:J801)=0,"",IF(A801="","Missing action ID",IF(COUNTIFS($A$9:$A$1008,A801)&gt;1,"Duplicate action ID",IF(COUNTIFS('Incident Log'!$A$9:$A$1008,B801)&lt;&gt;1,"Check linked Case ID",IF(OR(C801="",D801="",NOT(ISNUMBER(E801)),NOT(ISNUMBER(F801))),"Complete action details",IF(AND(ISNUMBER(G801),G801&lt;E801),"Check completed date","Ready"))))))</f>
        <v/>
      </c>
    </row>
    <row r="802" spans="1:14" ht="24.95" customHeight="1">
      <c r="A802" s="26"/>
      <c r="B802" s="26"/>
      <c r="C802" s="26"/>
      <c r="D802" s="26"/>
      <c r="E802" s="24"/>
      <c r="F802" s="24"/>
      <c r="G802" s="24"/>
      <c r="H802" s="26"/>
      <c r="I802" s="26"/>
      <c r="J802" s="26"/>
      <c r="K802" s="15" t="str">
        <f t="shared" ca="1" si="24"/>
        <v/>
      </c>
      <c r="L802" s="15" t="str">
        <f t="shared" ca="1" si="25"/>
        <v/>
      </c>
      <c r="M802" s="31" t="str">
        <f>IF(B802="","",IF(COUNTIFS('Incident Log'!$A$9:$A$1008,B802)=1,INDEX('Incident Log'!$C$9:$C$1008,MATCH(B802,'Incident Log'!$A$9:$A$1008,0)),""))</f>
        <v/>
      </c>
      <c r="N802" s="15" t="str">
        <f>IF(COUNTA(A802:J802)=0,"",IF(A802="","Missing action ID",IF(COUNTIFS($A$9:$A$1008,A802)&gt;1,"Duplicate action ID",IF(COUNTIFS('Incident Log'!$A$9:$A$1008,B802)&lt;&gt;1,"Check linked Case ID",IF(OR(C802="",D802="",NOT(ISNUMBER(E802)),NOT(ISNUMBER(F802))),"Complete action details",IF(AND(ISNUMBER(G802),G802&lt;E802),"Check completed date","Ready"))))))</f>
        <v/>
      </c>
    </row>
    <row r="803" spans="1:14" ht="24.95" customHeight="1">
      <c r="A803" s="20"/>
      <c r="B803" s="20"/>
      <c r="C803" s="20"/>
      <c r="D803" s="20"/>
      <c r="E803" s="18"/>
      <c r="F803" s="18"/>
      <c r="G803" s="18"/>
      <c r="H803" s="20"/>
      <c r="I803" s="20"/>
      <c r="J803" s="20"/>
      <c r="K803" s="15" t="str">
        <f t="shared" ca="1" si="24"/>
        <v/>
      </c>
      <c r="L803" s="15" t="str">
        <f t="shared" ca="1" si="25"/>
        <v/>
      </c>
      <c r="M803" s="31" t="str">
        <f>IF(B803="","",IF(COUNTIFS('Incident Log'!$A$9:$A$1008,B803)=1,INDEX('Incident Log'!$C$9:$C$1008,MATCH(B803,'Incident Log'!$A$9:$A$1008,0)),""))</f>
        <v/>
      </c>
      <c r="N803" s="15" t="str">
        <f>IF(COUNTA(A803:J803)=0,"",IF(A803="","Missing action ID",IF(COUNTIFS($A$9:$A$1008,A803)&gt;1,"Duplicate action ID",IF(COUNTIFS('Incident Log'!$A$9:$A$1008,B803)&lt;&gt;1,"Check linked Case ID",IF(OR(C803="",D803="",NOT(ISNUMBER(E803)),NOT(ISNUMBER(F803))),"Complete action details",IF(AND(ISNUMBER(G803),G803&lt;E803),"Check completed date","Ready"))))))</f>
        <v/>
      </c>
    </row>
    <row r="804" spans="1:14" ht="24.95" customHeight="1">
      <c r="A804" s="26"/>
      <c r="B804" s="26"/>
      <c r="C804" s="26"/>
      <c r="D804" s="26"/>
      <c r="E804" s="24"/>
      <c r="F804" s="24"/>
      <c r="G804" s="24"/>
      <c r="H804" s="26"/>
      <c r="I804" s="26"/>
      <c r="J804" s="26"/>
      <c r="K804" s="15" t="str">
        <f t="shared" ca="1" si="24"/>
        <v/>
      </c>
      <c r="L804" s="15" t="str">
        <f t="shared" ca="1" si="25"/>
        <v/>
      </c>
      <c r="M804" s="31" t="str">
        <f>IF(B804="","",IF(COUNTIFS('Incident Log'!$A$9:$A$1008,B804)=1,INDEX('Incident Log'!$C$9:$C$1008,MATCH(B804,'Incident Log'!$A$9:$A$1008,0)),""))</f>
        <v/>
      </c>
      <c r="N804" s="15" t="str">
        <f>IF(COUNTA(A804:J804)=0,"",IF(A804="","Missing action ID",IF(COUNTIFS($A$9:$A$1008,A804)&gt;1,"Duplicate action ID",IF(COUNTIFS('Incident Log'!$A$9:$A$1008,B804)&lt;&gt;1,"Check linked Case ID",IF(OR(C804="",D804="",NOT(ISNUMBER(E804)),NOT(ISNUMBER(F804))),"Complete action details",IF(AND(ISNUMBER(G804),G804&lt;E804),"Check completed date","Ready"))))))</f>
        <v/>
      </c>
    </row>
    <row r="805" spans="1:14" ht="24.95" customHeight="1">
      <c r="A805" s="20"/>
      <c r="B805" s="20"/>
      <c r="C805" s="20"/>
      <c r="D805" s="20"/>
      <c r="E805" s="18"/>
      <c r="F805" s="18"/>
      <c r="G805" s="18"/>
      <c r="H805" s="20"/>
      <c r="I805" s="20"/>
      <c r="J805" s="20"/>
      <c r="K805" s="15" t="str">
        <f t="shared" ca="1" si="24"/>
        <v/>
      </c>
      <c r="L805" s="15" t="str">
        <f t="shared" ca="1" si="25"/>
        <v/>
      </c>
      <c r="M805" s="31" t="str">
        <f>IF(B805="","",IF(COUNTIFS('Incident Log'!$A$9:$A$1008,B805)=1,INDEX('Incident Log'!$C$9:$C$1008,MATCH(B805,'Incident Log'!$A$9:$A$1008,0)),""))</f>
        <v/>
      </c>
      <c r="N805" s="15" t="str">
        <f>IF(COUNTA(A805:J805)=0,"",IF(A805="","Missing action ID",IF(COUNTIFS($A$9:$A$1008,A805)&gt;1,"Duplicate action ID",IF(COUNTIFS('Incident Log'!$A$9:$A$1008,B805)&lt;&gt;1,"Check linked Case ID",IF(OR(C805="",D805="",NOT(ISNUMBER(E805)),NOT(ISNUMBER(F805))),"Complete action details",IF(AND(ISNUMBER(G805),G805&lt;E805),"Check completed date","Ready"))))))</f>
        <v/>
      </c>
    </row>
    <row r="806" spans="1:14" ht="24.95" customHeight="1">
      <c r="A806" s="26"/>
      <c r="B806" s="26"/>
      <c r="C806" s="26"/>
      <c r="D806" s="26"/>
      <c r="E806" s="24"/>
      <c r="F806" s="24"/>
      <c r="G806" s="24"/>
      <c r="H806" s="26"/>
      <c r="I806" s="26"/>
      <c r="J806" s="26"/>
      <c r="K806" s="15" t="str">
        <f t="shared" ca="1" si="24"/>
        <v/>
      </c>
      <c r="L806" s="15" t="str">
        <f t="shared" ca="1" si="25"/>
        <v/>
      </c>
      <c r="M806" s="31" t="str">
        <f>IF(B806="","",IF(COUNTIFS('Incident Log'!$A$9:$A$1008,B806)=1,INDEX('Incident Log'!$C$9:$C$1008,MATCH(B806,'Incident Log'!$A$9:$A$1008,0)),""))</f>
        <v/>
      </c>
      <c r="N806" s="15" t="str">
        <f>IF(COUNTA(A806:J806)=0,"",IF(A806="","Missing action ID",IF(COUNTIFS($A$9:$A$1008,A806)&gt;1,"Duplicate action ID",IF(COUNTIFS('Incident Log'!$A$9:$A$1008,B806)&lt;&gt;1,"Check linked Case ID",IF(OR(C806="",D806="",NOT(ISNUMBER(E806)),NOT(ISNUMBER(F806))),"Complete action details",IF(AND(ISNUMBER(G806),G806&lt;E806),"Check completed date","Ready"))))))</f>
        <v/>
      </c>
    </row>
    <row r="807" spans="1:14" ht="24.95" customHeight="1">
      <c r="A807" s="20"/>
      <c r="B807" s="20"/>
      <c r="C807" s="20"/>
      <c r="D807" s="20"/>
      <c r="E807" s="18"/>
      <c r="F807" s="18"/>
      <c r="G807" s="18"/>
      <c r="H807" s="20"/>
      <c r="I807" s="20"/>
      <c r="J807" s="20"/>
      <c r="K807" s="15" t="str">
        <f t="shared" ca="1" si="24"/>
        <v/>
      </c>
      <c r="L807" s="15" t="str">
        <f t="shared" ca="1" si="25"/>
        <v/>
      </c>
      <c r="M807" s="31" t="str">
        <f>IF(B807="","",IF(COUNTIFS('Incident Log'!$A$9:$A$1008,B807)=1,INDEX('Incident Log'!$C$9:$C$1008,MATCH(B807,'Incident Log'!$A$9:$A$1008,0)),""))</f>
        <v/>
      </c>
      <c r="N807" s="15" t="str">
        <f>IF(COUNTA(A807:J807)=0,"",IF(A807="","Missing action ID",IF(COUNTIFS($A$9:$A$1008,A807)&gt;1,"Duplicate action ID",IF(COUNTIFS('Incident Log'!$A$9:$A$1008,B807)&lt;&gt;1,"Check linked Case ID",IF(OR(C807="",D807="",NOT(ISNUMBER(E807)),NOT(ISNUMBER(F807))),"Complete action details",IF(AND(ISNUMBER(G807),G807&lt;E807),"Check completed date","Ready"))))))</f>
        <v/>
      </c>
    </row>
    <row r="808" spans="1:14" ht="24.95" customHeight="1">
      <c r="A808" s="26"/>
      <c r="B808" s="26"/>
      <c r="C808" s="26"/>
      <c r="D808" s="26"/>
      <c r="E808" s="24"/>
      <c r="F808" s="24"/>
      <c r="G808" s="24"/>
      <c r="H808" s="26"/>
      <c r="I808" s="26"/>
      <c r="J808" s="26"/>
      <c r="K808" s="15" t="str">
        <f t="shared" ca="1" si="24"/>
        <v/>
      </c>
      <c r="L808" s="15" t="str">
        <f t="shared" ca="1" si="25"/>
        <v/>
      </c>
      <c r="M808" s="31" t="str">
        <f>IF(B808="","",IF(COUNTIFS('Incident Log'!$A$9:$A$1008,B808)=1,INDEX('Incident Log'!$C$9:$C$1008,MATCH(B808,'Incident Log'!$A$9:$A$1008,0)),""))</f>
        <v/>
      </c>
      <c r="N808" s="15" t="str">
        <f>IF(COUNTA(A808:J808)=0,"",IF(A808="","Missing action ID",IF(COUNTIFS($A$9:$A$1008,A808)&gt;1,"Duplicate action ID",IF(COUNTIFS('Incident Log'!$A$9:$A$1008,B808)&lt;&gt;1,"Check linked Case ID",IF(OR(C808="",D808="",NOT(ISNUMBER(E808)),NOT(ISNUMBER(F808))),"Complete action details",IF(AND(ISNUMBER(G808),G808&lt;E808),"Check completed date","Ready"))))))</f>
        <v/>
      </c>
    </row>
    <row r="809" spans="1:14" ht="24.95" customHeight="1">
      <c r="A809" s="20"/>
      <c r="B809" s="20"/>
      <c r="C809" s="20"/>
      <c r="D809" s="20"/>
      <c r="E809" s="18"/>
      <c r="F809" s="18"/>
      <c r="G809" s="18"/>
      <c r="H809" s="20"/>
      <c r="I809" s="20"/>
      <c r="J809" s="20"/>
      <c r="K809" s="15" t="str">
        <f t="shared" ca="1" si="24"/>
        <v/>
      </c>
      <c r="L809" s="15" t="str">
        <f t="shared" ca="1" si="25"/>
        <v/>
      </c>
      <c r="M809" s="31" t="str">
        <f>IF(B809="","",IF(COUNTIFS('Incident Log'!$A$9:$A$1008,B809)=1,INDEX('Incident Log'!$C$9:$C$1008,MATCH(B809,'Incident Log'!$A$9:$A$1008,0)),""))</f>
        <v/>
      </c>
      <c r="N809" s="15" t="str">
        <f>IF(COUNTA(A809:J809)=0,"",IF(A809="","Missing action ID",IF(COUNTIFS($A$9:$A$1008,A809)&gt;1,"Duplicate action ID",IF(COUNTIFS('Incident Log'!$A$9:$A$1008,B809)&lt;&gt;1,"Check linked Case ID",IF(OR(C809="",D809="",NOT(ISNUMBER(E809)),NOT(ISNUMBER(F809))),"Complete action details",IF(AND(ISNUMBER(G809),G809&lt;E809),"Check completed date","Ready"))))))</f>
        <v/>
      </c>
    </row>
    <row r="810" spans="1:14" ht="24.95" customHeight="1">
      <c r="A810" s="26"/>
      <c r="B810" s="26"/>
      <c r="C810" s="26"/>
      <c r="D810" s="26"/>
      <c r="E810" s="24"/>
      <c r="F810" s="24"/>
      <c r="G810" s="24"/>
      <c r="H810" s="26"/>
      <c r="I810" s="26"/>
      <c r="J810" s="26"/>
      <c r="K810" s="15" t="str">
        <f t="shared" ca="1" si="24"/>
        <v/>
      </c>
      <c r="L810" s="15" t="str">
        <f t="shared" ca="1" si="25"/>
        <v/>
      </c>
      <c r="M810" s="31" t="str">
        <f>IF(B810="","",IF(COUNTIFS('Incident Log'!$A$9:$A$1008,B810)=1,INDEX('Incident Log'!$C$9:$C$1008,MATCH(B810,'Incident Log'!$A$9:$A$1008,0)),""))</f>
        <v/>
      </c>
      <c r="N810" s="15" t="str">
        <f>IF(COUNTA(A810:J810)=0,"",IF(A810="","Missing action ID",IF(COUNTIFS($A$9:$A$1008,A810)&gt;1,"Duplicate action ID",IF(COUNTIFS('Incident Log'!$A$9:$A$1008,B810)&lt;&gt;1,"Check linked Case ID",IF(OR(C810="",D810="",NOT(ISNUMBER(E810)),NOT(ISNUMBER(F810))),"Complete action details",IF(AND(ISNUMBER(G810),G810&lt;E810),"Check completed date","Ready"))))))</f>
        <v/>
      </c>
    </row>
    <row r="811" spans="1:14" ht="24.95" customHeight="1">
      <c r="A811" s="20"/>
      <c r="B811" s="20"/>
      <c r="C811" s="20"/>
      <c r="D811" s="20"/>
      <c r="E811" s="18"/>
      <c r="F811" s="18"/>
      <c r="G811" s="18"/>
      <c r="H811" s="20"/>
      <c r="I811" s="20"/>
      <c r="J811" s="20"/>
      <c r="K811" s="15" t="str">
        <f t="shared" ca="1" si="24"/>
        <v/>
      </c>
      <c r="L811" s="15" t="str">
        <f t="shared" ca="1" si="25"/>
        <v/>
      </c>
      <c r="M811" s="31" t="str">
        <f>IF(B811="","",IF(COUNTIFS('Incident Log'!$A$9:$A$1008,B811)=1,INDEX('Incident Log'!$C$9:$C$1008,MATCH(B811,'Incident Log'!$A$9:$A$1008,0)),""))</f>
        <v/>
      </c>
      <c r="N811" s="15" t="str">
        <f>IF(COUNTA(A811:J811)=0,"",IF(A811="","Missing action ID",IF(COUNTIFS($A$9:$A$1008,A811)&gt;1,"Duplicate action ID",IF(COUNTIFS('Incident Log'!$A$9:$A$1008,B811)&lt;&gt;1,"Check linked Case ID",IF(OR(C811="",D811="",NOT(ISNUMBER(E811)),NOT(ISNUMBER(F811))),"Complete action details",IF(AND(ISNUMBER(G811),G811&lt;E811),"Check completed date","Ready"))))))</f>
        <v/>
      </c>
    </row>
    <row r="812" spans="1:14" ht="24.95" customHeight="1">
      <c r="A812" s="26"/>
      <c r="B812" s="26"/>
      <c r="C812" s="26"/>
      <c r="D812" s="26"/>
      <c r="E812" s="24"/>
      <c r="F812" s="24"/>
      <c r="G812" s="24"/>
      <c r="H812" s="26"/>
      <c r="I812" s="26"/>
      <c r="J812" s="26"/>
      <c r="K812" s="15" t="str">
        <f t="shared" ca="1" si="24"/>
        <v/>
      </c>
      <c r="L812" s="15" t="str">
        <f t="shared" ca="1" si="25"/>
        <v/>
      </c>
      <c r="M812" s="31" t="str">
        <f>IF(B812="","",IF(COUNTIFS('Incident Log'!$A$9:$A$1008,B812)=1,INDEX('Incident Log'!$C$9:$C$1008,MATCH(B812,'Incident Log'!$A$9:$A$1008,0)),""))</f>
        <v/>
      </c>
      <c r="N812" s="15" t="str">
        <f>IF(COUNTA(A812:J812)=0,"",IF(A812="","Missing action ID",IF(COUNTIFS($A$9:$A$1008,A812)&gt;1,"Duplicate action ID",IF(COUNTIFS('Incident Log'!$A$9:$A$1008,B812)&lt;&gt;1,"Check linked Case ID",IF(OR(C812="",D812="",NOT(ISNUMBER(E812)),NOT(ISNUMBER(F812))),"Complete action details",IF(AND(ISNUMBER(G812),G812&lt;E812),"Check completed date","Ready"))))))</f>
        <v/>
      </c>
    </row>
    <row r="813" spans="1:14" ht="24.95" customHeight="1">
      <c r="A813" s="20"/>
      <c r="B813" s="20"/>
      <c r="C813" s="20"/>
      <c r="D813" s="20"/>
      <c r="E813" s="18"/>
      <c r="F813" s="18"/>
      <c r="G813" s="18"/>
      <c r="H813" s="20"/>
      <c r="I813" s="20"/>
      <c r="J813" s="20"/>
      <c r="K813" s="15" t="str">
        <f t="shared" ca="1" si="24"/>
        <v/>
      </c>
      <c r="L813" s="15" t="str">
        <f t="shared" ca="1" si="25"/>
        <v/>
      </c>
      <c r="M813" s="31" t="str">
        <f>IF(B813="","",IF(COUNTIFS('Incident Log'!$A$9:$A$1008,B813)=1,INDEX('Incident Log'!$C$9:$C$1008,MATCH(B813,'Incident Log'!$A$9:$A$1008,0)),""))</f>
        <v/>
      </c>
      <c r="N813" s="15" t="str">
        <f>IF(COUNTA(A813:J813)=0,"",IF(A813="","Missing action ID",IF(COUNTIFS($A$9:$A$1008,A813)&gt;1,"Duplicate action ID",IF(COUNTIFS('Incident Log'!$A$9:$A$1008,B813)&lt;&gt;1,"Check linked Case ID",IF(OR(C813="",D813="",NOT(ISNUMBER(E813)),NOT(ISNUMBER(F813))),"Complete action details",IF(AND(ISNUMBER(G813),G813&lt;E813),"Check completed date","Ready"))))))</f>
        <v/>
      </c>
    </row>
    <row r="814" spans="1:14" ht="24.95" customHeight="1">
      <c r="A814" s="26"/>
      <c r="B814" s="26"/>
      <c r="C814" s="26"/>
      <c r="D814" s="26"/>
      <c r="E814" s="24"/>
      <c r="F814" s="24"/>
      <c r="G814" s="24"/>
      <c r="H814" s="26"/>
      <c r="I814" s="26"/>
      <c r="J814" s="26"/>
      <c r="K814" s="15" t="str">
        <f t="shared" ca="1" si="24"/>
        <v/>
      </c>
      <c r="L814" s="15" t="str">
        <f t="shared" ca="1" si="25"/>
        <v/>
      </c>
      <c r="M814" s="31" t="str">
        <f>IF(B814="","",IF(COUNTIFS('Incident Log'!$A$9:$A$1008,B814)=1,INDEX('Incident Log'!$C$9:$C$1008,MATCH(B814,'Incident Log'!$A$9:$A$1008,0)),""))</f>
        <v/>
      </c>
      <c r="N814" s="15" t="str">
        <f>IF(COUNTA(A814:J814)=0,"",IF(A814="","Missing action ID",IF(COUNTIFS($A$9:$A$1008,A814)&gt;1,"Duplicate action ID",IF(COUNTIFS('Incident Log'!$A$9:$A$1008,B814)&lt;&gt;1,"Check linked Case ID",IF(OR(C814="",D814="",NOT(ISNUMBER(E814)),NOT(ISNUMBER(F814))),"Complete action details",IF(AND(ISNUMBER(G814),G814&lt;E814),"Check completed date","Ready"))))))</f>
        <v/>
      </c>
    </row>
    <row r="815" spans="1:14" ht="24.95" customHeight="1">
      <c r="A815" s="20"/>
      <c r="B815" s="20"/>
      <c r="C815" s="20"/>
      <c r="D815" s="20"/>
      <c r="E815" s="18"/>
      <c r="F815" s="18"/>
      <c r="G815" s="18"/>
      <c r="H815" s="20"/>
      <c r="I815" s="20"/>
      <c r="J815" s="20"/>
      <c r="K815" s="15" t="str">
        <f t="shared" ca="1" si="24"/>
        <v/>
      </c>
      <c r="L815" s="15" t="str">
        <f t="shared" ca="1" si="25"/>
        <v/>
      </c>
      <c r="M815" s="31" t="str">
        <f>IF(B815="","",IF(COUNTIFS('Incident Log'!$A$9:$A$1008,B815)=1,INDEX('Incident Log'!$C$9:$C$1008,MATCH(B815,'Incident Log'!$A$9:$A$1008,0)),""))</f>
        <v/>
      </c>
      <c r="N815" s="15" t="str">
        <f>IF(COUNTA(A815:J815)=0,"",IF(A815="","Missing action ID",IF(COUNTIFS($A$9:$A$1008,A815)&gt;1,"Duplicate action ID",IF(COUNTIFS('Incident Log'!$A$9:$A$1008,B815)&lt;&gt;1,"Check linked Case ID",IF(OR(C815="",D815="",NOT(ISNUMBER(E815)),NOT(ISNUMBER(F815))),"Complete action details",IF(AND(ISNUMBER(G815),G815&lt;E815),"Check completed date","Ready"))))))</f>
        <v/>
      </c>
    </row>
    <row r="816" spans="1:14" ht="24.95" customHeight="1">
      <c r="A816" s="26"/>
      <c r="B816" s="26"/>
      <c r="C816" s="26"/>
      <c r="D816" s="26"/>
      <c r="E816" s="24"/>
      <c r="F816" s="24"/>
      <c r="G816" s="24"/>
      <c r="H816" s="26"/>
      <c r="I816" s="26"/>
      <c r="J816" s="26"/>
      <c r="K816" s="15" t="str">
        <f t="shared" ca="1" si="24"/>
        <v/>
      </c>
      <c r="L816" s="15" t="str">
        <f t="shared" ca="1" si="25"/>
        <v/>
      </c>
      <c r="M816" s="31" t="str">
        <f>IF(B816="","",IF(COUNTIFS('Incident Log'!$A$9:$A$1008,B816)=1,INDEX('Incident Log'!$C$9:$C$1008,MATCH(B816,'Incident Log'!$A$9:$A$1008,0)),""))</f>
        <v/>
      </c>
      <c r="N816" s="15" t="str">
        <f>IF(COUNTA(A816:J816)=0,"",IF(A816="","Missing action ID",IF(COUNTIFS($A$9:$A$1008,A816)&gt;1,"Duplicate action ID",IF(COUNTIFS('Incident Log'!$A$9:$A$1008,B816)&lt;&gt;1,"Check linked Case ID",IF(OR(C816="",D816="",NOT(ISNUMBER(E816)),NOT(ISNUMBER(F816))),"Complete action details",IF(AND(ISNUMBER(G816),G816&lt;E816),"Check completed date","Ready"))))))</f>
        <v/>
      </c>
    </row>
    <row r="817" spans="1:14" ht="24.95" customHeight="1">
      <c r="A817" s="20"/>
      <c r="B817" s="20"/>
      <c r="C817" s="20"/>
      <c r="D817" s="20"/>
      <c r="E817" s="18"/>
      <c r="F817" s="18"/>
      <c r="G817" s="18"/>
      <c r="H817" s="20"/>
      <c r="I817" s="20"/>
      <c r="J817" s="20"/>
      <c r="K817" s="15" t="str">
        <f t="shared" ca="1" si="24"/>
        <v/>
      </c>
      <c r="L817" s="15" t="str">
        <f t="shared" ca="1" si="25"/>
        <v/>
      </c>
      <c r="M817" s="31" t="str">
        <f>IF(B817="","",IF(COUNTIFS('Incident Log'!$A$9:$A$1008,B817)=1,INDEX('Incident Log'!$C$9:$C$1008,MATCH(B817,'Incident Log'!$A$9:$A$1008,0)),""))</f>
        <v/>
      </c>
      <c r="N817" s="15" t="str">
        <f>IF(COUNTA(A817:J817)=0,"",IF(A817="","Missing action ID",IF(COUNTIFS($A$9:$A$1008,A817)&gt;1,"Duplicate action ID",IF(COUNTIFS('Incident Log'!$A$9:$A$1008,B817)&lt;&gt;1,"Check linked Case ID",IF(OR(C817="",D817="",NOT(ISNUMBER(E817)),NOT(ISNUMBER(F817))),"Complete action details",IF(AND(ISNUMBER(G817),G817&lt;E817),"Check completed date","Ready"))))))</f>
        <v/>
      </c>
    </row>
    <row r="818" spans="1:14" ht="24.95" customHeight="1">
      <c r="A818" s="26"/>
      <c r="B818" s="26"/>
      <c r="C818" s="26"/>
      <c r="D818" s="26"/>
      <c r="E818" s="24"/>
      <c r="F818" s="24"/>
      <c r="G818" s="24"/>
      <c r="H818" s="26"/>
      <c r="I818" s="26"/>
      <c r="J818" s="26"/>
      <c r="K818" s="15" t="str">
        <f t="shared" ca="1" si="24"/>
        <v/>
      </c>
      <c r="L818" s="15" t="str">
        <f t="shared" ca="1" si="25"/>
        <v/>
      </c>
      <c r="M818" s="31" t="str">
        <f>IF(B818="","",IF(COUNTIFS('Incident Log'!$A$9:$A$1008,B818)=1,INDEX('Incident Log'!$C$9:$C$1008,MATCH(B818,'Incident Log'!$A$9:$A$1008,0)),""))</f>
        <v/>
      </c>
      <c r="N818" s="15" t="str">
        <f>IF(COUNTA(A818:J818)=0,"",IF(A818="","Missing action ID",IF(COUNTIFS($A$9:$A$1008,A818)&gt;1,"Duplicate action ID",IF(COUNTIFS('Incident Log'!$A$9:$A$1008,B818)&lt;&gt;1,"Check linked Case ID",IF(OR(C818="",D818="",NOT(ISNUMBER(E818)),NOT(ISNUMBER(F818))),"Complete action details",IF(AND(ISNUMBER(G818),G818&lt;E818),"Check completed date","Ready"))))))</f>
        <v/>
      </c>
    </row>
    <row r="819" spans="1:14" ht="24.95" customHeight="1">
      <c r="A819" s="20"/>
      <c r="B819" s="20"/>
      <c r="C819" s="20"/>
      <c r="D819" s="20"/>
      <c r="E819" s="18"/>
      <c r="F819" s="18"/>
      <c r="G819" s="18"/>
      <c r="H819" s="20"/>
      <c r="I819" s="20"/>
      <c r="J819" s="20"/>
      <c r="K819" s="15" t="str">
        <f t="shared" ca="1" si="24"/>
        <v/>
      </c>
      <c r="L819" s="15" t="str">
        <f t="shared" ca="1" si="25"/>
        <v/>
      </c>
      <c r="M819" s="31" t="str">
        <f>IF(B819="","",IF(COUNTIFS('Incident Log'!$A$9:$A$1008,B819)=1,INDEX('Incident Log'!$C$9:$C$1008,MATCH(B819,'Incident Log'!$A$9:$A$1008,0)),""))</f>
        <v/>
      </c>
      <c r="N819" s="15" t="str">
        <f>IF(COUNTA(A819:J819)=0,"",IF(A819="","Missing action ID",IF(COUNTIFS($A$9:$A$1008,A819)&gt;1,"Duplicate action ID",IF(COUNTIFS('Incident Log'!$A$9:$A$1008,B819)&lt;&gt;1,"Check linked Case ID",IF(OR(C819="",D819="",NOT(ISNUMBER(E819)),NOT(ISNUMBER(F819))),"Complete action details",IF(AND(ISNUMBER(G819),G819&lt;E819),"Check completed date","Ready"))))))</f>
        <v/>
      </c>
    </row>
    <row r="820" spans="1:14" ht="24.95" customHeight="1">
      <c r="A820" s="26"/>
      <c r="B820" s="26"/>
      <c r="C820" s="26"/>
      <c r="D820" s="26"/>
      <c r="E820" s="24"/>
      <c r="F820" s="24"/>
      <c r="G820" s="24"/>
      <c r="H820" s="26"/>
      <c r="I820" s="26"/>
      <c r="J820" s="26"/>
      <c r="K820" s="15" t="str">
        <f t="shared" ca="1" si="24"/>
        <v/>
      </c>
      <c r="L820" s="15" t="str">
        <f t="shared" ca="1" si="25"/>
        <v/>
      </c>
      <c r="M820" s="31" t="str">
        <f>IF(B820="","",IF(COUNTIFS('Incident Log'!$A$9:$A$1008,B820)=1,INDEX('Incident Log'!$C$9:$C$1008,MATCH(B820,'Incident Log'!$A$9:$A$1008,0)),""))</f>
        <v/>
      </c>
      <c r="N820" s="15" t="str">
        <f>IF(COUNTA(A820:J820)=0,"",IF(A820="","Missing action ID",IF(COUNTIFS($A$9:$A$1008,A820)&gt;1,"Duplicate action ID",IF(COUNTIFS('Incident Log'!$A$9:$A$1008,B820)&lt;&gt;1,"Check linked Case ID",IF(OR(C820="",D820="",NOT(ISNUMBER(E820)),NOT(ISNUMBER(F820))),"Complete action details",IF(AND(ISNUMBER(G820),G820&lt;E820),"Check completed date","Ready"))))))</f>
        <v/>
      </c>
    </row>
    <row r="821" spans="1:14" ht="24.95" customHeight="1">
      <c r="A821" s="20"/>
      <c r="B821" s="20"/>
      <c r="C821" s="20"/>
      <c r="D821" s="20"/>
      <c r="E821" s="18"/>
      <c r="F821" s="18"/>
      <c r="G821" s="18"/>
      <c r="H821" s="20"/>
      <c r="I821" s="20"/>
      <c r="J821" s="20"/>
      <c r="K821" s="15" t="str">
        <f t="shared" ca="1" si="24"/>
        <v/>
      </c>
      <c r="L821" s="15" t="str">
        <f t="shared" ca="1" si="25"/>
        <v/>
      </c>
      <c r="M821" s="31" t="str">
        <f>IF(B821="","",IF(COUNTIFS('Incident Log'!$A$9:$A$1008,B821)=1,INDEX('Incident Log'!$C$9:$C$1008,MATCH(B821,'Incident Log'!$A$9:$A$1008,0)),""))</f>
        <v/>
      </c>
      <c r="N821" s="15" t="str">
        <f>IF(COUNTA(A821:J821)=0,"",IF(A821="","Missing action ID",IF(COUNTIFS($A$9:$A$1008,A821)&gt;1,"Duplicate action ID",IF(COUNTIFS('Incident Log'!$A$9:$A$1008,B821)&lt;&gt;1,"Check linked Case ID",IF(OR(C821="",D821="",NOT(ISNUMBER(E821)),NOT(ISNUMBER(F821))),"Complete action details",IF(AND(ISNUMBER(G821),G821&lt;E821),"Check completed date","Ready"))))))</f>
        <v/>
      </c>
    </row>
    <row r="822" spans="1:14" ht="24.95" customHeight="1">
      <c r="A822" s="26"/>
      <c r="B822" s="26"/>
      <c r="C822" s="26"/>
      <c r="D822" s="26"/>
      <c r="E822" s="24"/>
      <c r="F822" s="24"/>
      <c r="G822" s="24"/>
      <c r="H822" s="26"/>
      <c r="I822" s="26"/>
      <c r="J822" s="26"/>
      <c r="K822" s="15" t="str">
        <f t="shared" ca="1" si="24"/>
        <v/>
      </c>
      <c r="L822" s="15" t="str">
        <f t="shared" ca="1" si="25"/>
        <v/>
      </c>
      <c r="M822" s="31" t="str">
        <f>IF(B822="","",IF(COUNTIFS('Incident Log'!$A$9:$A$1008,B822)=1,INDEX('Incident Log'!$C$9:$C$1008,MATCH(B822,'Incident Log'!$A$9:$A$1008,0)),""))</f>
        <v/>
      </c>
      <c r="N822" s="15" t="str">
        <f>IF(COUNTA(A822:J822)=0,"",IF(A822="","Missing action ID",IF(COUNTIFS($A$9:$A$1008,A822)&gt;1,"Duplicate action ID",IF(COUNTIFS('Incident Log'!$A$9:$A$1008,B822)&lt;&gt;1,"Check linked Case ID",IF(OR(C822="",D822="",NOT(ISNUMBER(E822)),NOT(ISNUMBER(F822))),"Complete action details",IF(AND(ISNUMBER(G822),G822&lt;E822),"Check completed date","Ready"))))))</f>
        <v/>
      </c>
    </row>
    <row r="823" spans="1:14" ht="24.95" customHeight="1">
      <c r="A823" s="20"/>
      <c r="B823" s="20"/>
      <c r="C823" s="20"/>
      <c r="D823" s="20"/>
      <c r="E823" s="18"/>
      <c r="F823" s="18"/>
      <c r="G823" s="18"/>
      <c r="H823" s="20"/>
      <c r="I823" s="20"/>
      <c r="J823" s="20"/>
      <c r="K823" s="15" t="str">
        <f t="shared" ca="1" si="24"/>
        <v/>
      </c>
      <c r="L823" s="15" t="str">
        <f t="shared" ca="1" si="25"/>
        <v/>
      </c>
      <c r="M823" s="31" t="str">
        <f>IF(B823="","",IF(COUNTIFS('Incident Log'!$A$9:$A$1008,B823)=1,INDEX('Incident Log'!$C$9:$C$1008,MATCH(B823,'Incident Log'!$A$9:$A$1008,0)),""))</f>
        <v/>
      </c>
      <c r="N823" s="15" t="str">
        <f>IF(COUNTA(A823:J823)=0,"",IF(A823="","Missing action ID",IF(COUNTIFS($A$9:$A$1008,A823)&gt;1,"Duplicate action ID",IF(COUNTIFS('Incident Log'!$A$9:$A$1008,B823)&lt;&gt;1,"Check linked Case ID",IF(OR(C823="",D823="",NOT(ISNUMBER(E823)),NOT(ISNUMBER(F823))),"Complete action details",IF(AND(ISNUMBER(G823),G823&lt;E823),"Check completed date","Ready"))))))</f>
        <v/>
      </c>
    </row>
    <row r="824" spans="1:14" ht="24.95" customHeight="1">
      <c r="A824" s="26"/>
      <c r="B824" s="26"/>
      <c r="C824" s="26"/>
      <c r="D824" s="26"/>
      <c r="E824" s="24"/>
      <c r="F824" s="24"/>
      <c r="G824" s="24"/>
      <c r="H824" s="26"/>
      <c r="I824" s="26"/>
      <c r="J824" s="26"/>
      <c r="K824" s="15" t="str">
        <f t="shared" ca="1" si="24"/>
        <v/>
      </c>
      <c r="L824" s="15" t="str">
        <f t="shared" ca="1" si="25"/>
        <v/>
      </c>
      <c r="M824" s="31" t="str">
        <f>IF(B824="","",IF(COUNTIFS('Incident Log'!$A$9:$A$1008,B824)=1,INDEX('Incident Log'!$C$9:$C$1008,MATCH(B824,'Incident Log'!$A$9:$A$1008,0)),""))</f>
        <v/>
      </c>
      <c r="N824" s="15" t="str">
        <f>IF(COUNTA(A824:J824)=0,"",IF(A824="","Missing action ID",IF(COUNTIFS($A$9:$A$1008,A824)&gt;1,"Duplicate action ID",IF(COUNTIFS('Incident Log'!$A$9:$A$1008,B824)&lt;&gt;1,"Check linked Case ID",IF(OR(C824="",D824="",NOT(ISNUMBER(E824)),NOT(ISNUMBER(F824))),"Complete action details",IF(AND(ISNUMBER(G824),G824&lt;E824),"Check completed date","Ready"))))))</f>
        <v/>
      </c>
    </row>
    <row r="825" spans="1:14" ht="24.95" customHeight="1">
      <c r="A825" s="20"/>
      <c r="B825" s="20"/>
      <c r="C825" s="20"/>
      <c r="D825" s="20"/>
      <c r="E825" s="18"/>
      <c r="F825" s="18"/>
      <c r="G825" s="18"/>
      <c r="H825" s="20"/>
      <c r="I825" s="20"/>
      <c r="J825" s="20"/>
      <c r="K825" s="15" t="str">
        <f t="shared" ca="1" si="24"/>
        <v/>
      </c>
      <c r="L825" s="15" t="str">
        <f t="shared" ca="1" si="25"/>
        <v/>
      </c>
      <c r="M825" s="31" t="str">
        <f>IF(B825="","",IF(COUNTIFS('Incident Log'!$A$9:$A$1008,B825)=1,INDEX('Incident Log'!$C$9:$C$1008,MATCH(B825,'Incident Log'!$A$9:$A$1008,0)),""))</f>
        <v/>
      </c>
      <c r="N825" s="15" t="str">
        <f>IF(COUNTA(A825:J825)=0,"",IF(A825="","Missing action ID",IF(COUNTIFS($A$9:$A$1008,A825)&gt;1,"Duplicate action ID",IF(COUNTIFS('Incident Log'!$A$9:$A$1008,B825)&lt;&gt;1,"Check linked Case ID",IF(OR(C825="",D825="",NOT(ISNUMBER(E825)),NOT(ISNUMBER(F825))),"Complete action details",IF(AND(ISNUMBER(G825),G825&lt;E825),"Check completed date","Ready"))))))</f>
        <v/>
      </c>
    </row>
    <row r="826" spans="1:14" ht="24.95" customHeight="1">
      <c r="A826" s="26"/>
      <c r="B826" s="26"/>
      <c r="C826" s="26"/>
      <c r="D826" s="26"/>
      <c r="E826" s="24"/>
      <c r="F826" s="24"/>
      <c r="G826" s="24"/>
      <c r="H826" s="26"/>
      <c r="I826" s="26"/>
      <c r="J826" s="26"/>
      <c r="K826" s="15" t="str">
        <f t="shared" ca="1" si="24"/>
        <v/>
      </c>
      <c r="L826" s="15" t="str">
        <f t="shared" ca="1" si="25"/>
        <v/>
      </c>
      <c r="M826" s="31" t="str">
        <f>IF(B826="","",IF(COUNTIFS('Incident Log'!$A$9:$A$1008,B826)=1,INDEX('Incident Log'!$C$9:$C$1008,MATCH(B826,'Incident Log'!$A$9:$A$1008,0)),""))</f>
        <v/>
      </c>
      <c r="N826" s="15" t="str">
        <f>IF(COUNTA(A826:J826)=0,"",IF(A826="","Missing action ID",IF(COUNTIFS($A$9:$A$1008,A826)&gt;1,"Duplicate action ID",IF(COUNTIFS('Incident Log'!$A$9:$A$1008,B826)&lt;&gt;1,"Check linked Case ID",IF(OR(C826="",D826="",NOT(ISNUMBER(E826)),NOT(ISNUMBER(F826))),"Complete action details",IF(AND(ISNUMBER(G826),G826&lt;E826),"Check completed date","Ready"))))))</f>
        <v/>
      </c>
    </row>
    <row r="827" spans="1:14" ht="24.95" customHeight="1">
      <c r="A827" s="20"/>
      <c r="B827" s="20"/>
      <c r="C827" s="20"/>
      <c r="D827" s="20"/>
      <c r="E827" s="18"/>
      <c r="F827" s="18"/>
      <c r="G827" s="18"/>
      <c r="H827" s="20"/>
      <c r="I827" s="20"/>
      <c r="J827" s="20"/>
      <c r="K827" s="15" t="str">
        <f t="shared" ca="1" si="24"/>
        <v/>
      </c>
      <c r="L827" s="15" t="str">
        <f t="shared" ca="1" si="25"/>
        <v/>
      </c>
      <c r="M827" s="31" t="str">
        <f>IF(B827="","",IF(COUNTIFS('Incident Log'!$A$9:$A$1008,B827)=1,INDEX('Incident Log'!$C$9:$C$1008,MATCH(B827,'Incident Log'!$A$9:$A$1008,0)),""))</f>
        <v/>
      </c>
      <c r="N827" s="15" t="str">
        <f>IF(COUNTA(A827:J827)=0,"",IF(A827="","Missing action ID",IF(COUNTIFS($A$9:$A$1008,A827)&gt;1,"Duplicate action ID",IF(COUNTIFS('Incident Log'!$A$9:$A$1008,B827)&lt;&gt;1,"Check linked Case ID",IF(OR(C827="",D827="",NOT(ISNUMBER(E827)),NOT(ISNUMBER(F827))),"Complete action details",IF(AND(ISNUMBER(G827),G827&lt;E827),"Check completed date","Ready"))))))</f>
        <v/>
      </c>
    </row>
    <row r="828" spans="1:14" ht="24.95" customHeight="1">
      <c r="A828" s="26"/>
      <c r="B828" s="26"/>
      <c r="C828" s="26"/>
      <c r="D828" s="26"/>
      <c r="E828" s="24"/>
      <c r="F828" s="24"/>
      <c r="G828" s="24"/>
      <c r="H828" s="26"/>
      <c r="I828" s="26"/>
      <c r="J828" s="26"/>
      <c r="K828" s="15" t="str">
        <f t="shared" ca="1" si="24"/>
        <v/>
      </c>
      <c r="L828" s="15" t="str">
        <f t="shared" ca="1" si="25"/>
        <v/>
      </c>
      <c r="M828" s="31" t="str">
        <f>IF(B828="","",IF(COUNTIFS('Incident Log'!$A$9:$A$1008,B828)=1,INDEX('Incident Log'!$C$9:$C$1008,MATCH(B828,'Incident Log'!$A$9:$A$1008,0)),""))</f>
        <v/>
      </c>
      <c r="N828" s="15" t="str">
        <f>IF(COUNTA(A828:J828)=0,"",IF(A828="","Missing action ID",IF(COUNTIFS($A$9:$A$1008,A828)&gt;1,"Duplicate action ID",IF(COUNTIFS('Incident Log'!$A$9:$A$1008,B828)&lt;&gt;1,"Check linked Case ID",IF(OR(C828="",D828="",NOT(ISNUMBER(E828)),NOT(ISNUMBER(F828))),"Complete action details",IF(AND(ISNUMBER(G828),G828&lt;E828),"Check completed date","Ready"))))))</f>
        <v/>
      </c>
    </row>
    <row r="829" spans="1:14" ht="24.95" customHeight="1">
      <c r="A829" s="20"/>
      <c r="B829" s="20"/>
      <c r="C829" s="20"/>
      <c r="D829" s="20"/>
      <c r="E829" s="18"/>
      <c r="F829" s="18"/>
      <c r="G829" s="18"/>
      <c r="H829" s="20"/>
      <c r="I829" s="20"/>
      <c r="J829" s="20"/>
      <c r="K829" s="15" t="str">
        <f t="shared" ca="1" si="24"/>
        <v/>
      </c>
      <c r="L829" s="15" t="str">
        <f t="shared" ca="1" si="25"/>
        <v/>
      </c>
      <c r="M829" s="31" t="str">
        <f>IF(B829="","",IF(COUNTIFS('Incident Log'!$A$9:$A$1008,B829)=1,INDEX('Incident Log'!$C$9:$C$1008,MATCH(B829,'Incident Log'!$A$9:$A$1008,0)),""))</f>
        <v/>
      </c>
      <c r="N829" s="15" t="str">
        <f>IF(COUNTA(A829:J829)=0,"",IF(A829="","Missing action ID",IF(COUNTIFS($A$9:$A$1008,A829)&gt;1,"Duplicate action ID",IF(COUNTIFS('Incident Log'!$A$9:$A$1008,B829)&lt;&gt;1,"Check linked Case ID",IF(OR(C829="",D829="",NOT(ISNUMBER(E829)),NOT(ISNUMBER(F829))),"Complete action details",IF(AND(ISNUMBER(G829),G829&lt;E829),"Check completed date","Ready"))))))</f>
        <v/>
      </c>
    </row>
    <row r="830" spans="1:14" ht="24.95" customHeight="1">
      <c r="A830" s="26"/>
      <c r="B830" s="26"/>
      <c r="C830" s="26"/>
      <c r="D830" s="26"/>
      <c r="E830" s="24"/>
      <c r="F830" s="24"/>
      <c r="G830" s="24"/>
      <c r="H830" s="26"/>
      <c r="I830" s="26"/>
      <c r="J830" s="26"/>
      <c r="K830" s="15" t="str">
        <f t="shared" ca="1" si="24"/>
        <v/>
      </c>
      <c r="L830" s="15" t="str">
        <f t="shared" ca="1" si="25"/>
        <v/>
      </c>
      <c r="M830" s="31" t="str">
        <f>IF(B830="","",IF(COUNTIFS('Incident Log'!$A$9:$A$1008,B830)=1,INDEX('Incident Log'!$C$9:$C$1008,MATCH(B830,'Incident Log'!$A$9:$A$1008,0)),""))</f>
        <v/>
      </c>
      <c r="N830" s="15" t="str">
        <f>IF(COUNTA(A830:J830)=0,"",IF(A830="","Missing action ID",IF(COUNTIFS($A$9:$A$1008,A830)&gt;1,"Duplicate action ID",IF(COUNTIFS('Incident Log'!$A$9:$A$1008,B830)&lt;&gt;1,"Check linked Case ID",IF(OR(C830="",D830="",NOT(ISNUMBER(E830)),NOT(ISNUMBER(F830))),"Complete action details",IF(AND(ISNUMBER(G830),G830&lt;E830),"Check completed date","Ready"))))))</f>
        <v/>
      </c>
    </row>
    <row r="831" spans="1:14" ht="24.95" customHeight="1">
      <c r="A831" s="20"/>
      <c r="B831" s="20"/>
      <c r="C831" s="20"/>
      <c r="D831" s="20"/>
      <c r="E831" s="18"/>
      <c r="F831" s="18"/>
      <c r="G831" s="18"/>
      <c r="H831" s="20"/>
      <c r="I831" s="20"/>
      <c r="J831" s="20"/>
      <c r="K831" s="15" t="str">
        <f t="shared" ca="1" si="24"/>
        <v/>
      </c>
      <c r="L831" s="15" t="str">
        <f t="shared" ca="1" si="25"/>
        <v/>
      </c>
      <c r="M831" s="31" t="str">
        <f>IF(B831="","",IF(COUNTIFS('Incident Log'!$A$9:$A$1008,B831)=1,INDEX('Incident Log'!$C$9:$C$1008,MATCH(B831,'Incident Log'!$A$9:$A$1008,0)),""))</f>
        <v/>
      </c>
      <c r="N831" s="15" t="str">
        <f>IF(COUNTA(A831:J831)=0,"",IF(A831="","Missing action ID",IF(COUNTIFS($A$9:$A$1008,A831)&gt;1,"Duplicate action ID",IF(COUNTIFS('Incident Log'!$A$9:$A$1008,B831)&lt;&gt;1,"Check linked Case ID",IF(OR(C831="",D831="",NOT(ISNUMBER(E831)),NOT(ISNUMBER(F831))),"Complete action details",IF(AND(ISNUMBER(G831),G831&lt;E831),"Check completed date","Ready"))))))</f>
        <v/>
      </c>
    </row>
    <row r="832" spans="1:14" ht="24.95" customHeight="1">
      <c r="A832" s="26"/>
      <c r="B832" s="26"/>
      <c r="C832" s="26"/>
      <c r="D832" s="26"/>
      <c r="E832" s="24"/>
      <c r="F832" s="24"/>
      <c r="G832" s="24"/>
      <c r="H832" s="26"/>
      <c r="I832" s="26"/>
      <c r="J832" s="26"/>
      <c r="K832" s="15" t="str">
        <f t="shared" ca="1" si="24"/>
        <v/>
      </c>
      <c r="L832" s="15" t="str">
        <f t="shared" ca="1" si="25"/>
        <v/>
      </c>
      <c r="M832" s="31" t="str">
        <f>IF(B832="","",IF(COUNTIFS('Incident Log'!$A$9:$A$1008,B832)=1,INDEX('Incident Log'!$C$9:$C$1008,MATCH(B832,'Incident Log'!$A$9:$A$1008,0)),""))</f>
        <v/>
      </c>
      <c r="N832" s="15" t="str">
        <f>IF(COUNTA(A832:J832)=0,"",IF(A832="","Missing action ID",IF(COUNTIFS($A$9:$A$1008,A832)&gt;1,"Duplicate action ID",IF(COUNTIFS('Incident Log'!$A$9:$A$1008,B832)&lt;&gt;1,"Check linked Case ID",IF(OR(C832="",D832="",NOT(ISNUMBER(E832)),NOT(ISNUMBER(F832))),"Complete action details",IF(AND(ISNUMBER(G832),G832&lt;E832),"Check completed date","Ready"))))))</f>
        <v/>
      </c>
    </row>
    <row r="833" spans="1:14" ht="24.95" customHeight="1">
      <c r="A833" s="20"/>
      <c r="B833" s="20"/>
      <c r="C833" s="20"/>
      <c r="D833" s="20"/>
      <c r="E833" s="18"/>
      <c r="F833" s="18"/>
      <c r="G833" s="18"/>
      <c r="H833" s="20"/>
      <c r="I833" s="20"/>
      <c r="J833" s="20"/>
      <c r="K833" s="15" t="str">
        <f t="shared" ca="1" si="24"/>
        <v/>
      </c>
      <c r="L833" s="15" t="str">
        <f t="shared" ca="1" si="25"/>
        <v/>
      </c>
      <c r="M833" s="31" t="str">
        <f>IF(B833="","",IF(COUNTIFS('Incident Log'!$A$9:$A$1008,B833)=1,INDEX('Incident Log'!$C$9:$C$1008,MATCH(B833,'Incident Log'!$A$9:$A$1008,0)),""))</f>
        <v/>
      </c>
      <c r="N833" s="15" t="str">
        <f>IF(COUNTA(A833:J833)=0,"",IF(A833="","Missing action ID",IF(COUNTIFS($A$9:$A$1008,A833)&gt;1,"Duplicate action ID",IF(COUNTIFS('Incident Log'!$A$9:$A$1008,B833)&lt;&gt;1,"Check linked Case ID",IF(OR(C833="",D833="",NOT(ISNUMBER(E833)),NOT(ISNUMBER(F833))),"Complete action details",IF(AND(ISNUMBER(G833),G833&lt;E833),"Check completed date","Ready"))))))</f>
        <v/>
      </c>
    </row>
    <row r="834" spans="1:14" ht="24.95" customHeight="1">
      <c r="A834" s="26"/>
      <c r="B834" s="26"/>
      <c r="C834" s="26"/>
      <c r="D834" s="26"/>
      <c r="E834" s="24"/>
      <c r="F834" s="24"/>
      <c r="G834" s="24"/>
      <c r="H834" s="26"/>
      <c r="I834" s="26"/>
      <c r="J834" s="26"/>
      <c r="K834" s="15" t="str">
        <f t="shared" ca="1" si="24"/>
        <v/>
      </c>
      <c r="L834" s="15" t="str">
        <f t="shared" ca="1" si="25"/>
        <v/>
      </c>
      <c r="M834" s="31" t="str">
        <f>IF(B834="","",IF(COUNTIFS('Incident Log'!$A$9:$A$1008,B834)=1,INDEX('Incident Log'!$C$9:$C$1008,MATCH(B834,'Incident Log'!$A$9:$A$1008,0)),""))</f>
        <v/>
      </c>
      <c r="N834" s="15" t="str">
        <f>IF(COUNTA(A834:J834)=0,"",IF(A834="","Missing action ID",IF(COUNTIFS($A$9:$A$1008,A834)&gt;1,"Duplicate action ID",IF(COUNTIFS('Incident Log'!$A$9:$A$1008,B834)&lt;&gt;1,"Check linked Case ID",IF(OR(C834="",D834="",NOT(ISNUMBER(E834)),NOT(ISNUMBER(F834))),"Complete action details",IF(AND(ISNUMBER(G834),G834&lt;E834),"Check completed date","Ready"))))))</f>
        <v/>
      </c>
    </row>
    <row r="835" spans="1:14" ht="24.95" customHeight="1">
      <c r="A835" s="20"/>
      <c r="B835" s="20"/>
      <c r="C835" s="20"/>
      <c r="D835" s="20"/>
      <c r="E835" s="18"/>
      <c r="F835" s="18"/>
      <c r="G835" s="18"/>
      <c r="H835" s="20"/>
      <c r="I835" s="20"/>
      <c r="J835" s="20"/>
      <c r="K835" s="15" t="str">
        <f t="shared" ca="1" si="24"/>
        <v/>
      </c>
      <c r="L835" s="15" t="str">
        <f t="shared" ca="1" si="25"/>
        <v/>
      </c>
      <c r="M835" s="31" t="str">
        <f>IF(B835="","",IF(COUNTIFS('Incident Log'!$A$9:$A$1008,B835)=1,INDEX('Incident Log'!$C$9:$C$1008,MATCH(B835,'Incident Log'!$A$9:$A$1008,0)),""))</f>
        <v/>
      </c>
      <c r="N835" s="15" t="str">
        <f>IF(COUNTA(A835:J835)=0,"",IF(A835="","Missing action ID",IF(COUNTIFS($A$9:$A$1008,A835)&gt;1,"Duplicate action ID",IF(COUNTIFS('Incident Log'!$A$9:$A$1008,B835)&lt;&gt;1,"Check linked Case ID",IF(OR(C835="",D835="",NOT(ISNUMBER(E835)),NOT(ISNUMBER(F835))),"Complete action details",IF(AND(ISNUMBER(G835),G835&lt;E835),"Check completed date","Ready"))))))</f>
        <v/>
      </c>
    </row>
    <row r="836" spans="1:14" ht="24.95" customHeight="1">
      <c r="A836" s="26"/>
      <c r="B836" s="26"/>
      <c r="C836" s="26"/>
      <c r="D836" s="26"/>
      <c r="E836" s="24"/>
      <c r="F836" s="24"/>
      <c r="G836" s="24"/>
      <c r="H836" s="26"/>
      <c r="I836" s="26"/>
      <c r="J836" s="26"/>
      <c r="K836" s="15" t="str">
        <f t="shared" ca="1" si="24"/>
        <v/>
      </c>
      <c r="L836" s="15" t="str">
        <f t="shared" ca="1" si="25"/>
        <v/>
      </c>
      <c r="M836" s="31" t="str">
        <f>IF(B836="","",IF(COUNTIFS('Incident Log'!$A$9:$A$1008,B836)=1,INDEX('Incident Log'!$C$9:$C$1008,MATCH(B836,'Incident Log'!$A$9:$A$1008,0)),""))</f>
        <v/>
      </c>
      <c r="N836" s="15" t="str">
        <f>IF(COUNTA(A836:J836)=0,"",IF(A836="","Missing action ID",IF(COUNTIFS($A$9:$A$1008,A836)&gt;1,"Duplicate action ID",IF(COUNTIFS('Incident Log'!$A$9:$A$1008,B836)&lt;&gt;1,"Check linked Case ID",IF(OR(C836="",D836="",NOT(ISNUMBER(E836)),NOT(ISNUMBER(F836))),"Complete action details",IF(AND(ISNUMBER(G836),G836&lt;E836),"Check completed date","Ready"))))))</f>
        <v/>
      </c>
    </row>
    <row r="837" spans="1:14" ht="24.95" customHeight="1">
      <c r="A837" s="20"/>
      <c r="B837" s="20"/>
      <c r="C837" s="20"/>
      <c r="D837" s="20"/>
      <c r="E837" s="18"/>
      <c r="F837" s="18"/>
      <c r="G837" s="18"/>
      <c r="H837" s="20"/>
      <c r="I837" s="20"/>
      <c r="J837" s="20"/>
      <c r="K837" s="15" t="str">
        <f t="shared" ca="1" si="24"/>
        <v/>
      </c>
      <c r="L837" s="15" t="str">
        <f t="shared" ca="1" si="25"/>
        <v/>
      </c>
      <c r="M837" s="31" t="str">
        <f>IF(B837="","",IF(COUNTIFS('Incident Log'!$A$9:$A$1008,B837)=1,INDEX('Incident Log'!$C$9:$C$1008,MATCH(B837,'Incident Log'!$A$9:$A$1008,0)),""))</f>
        <v/>
      </c>
      <c r="N837" s="15" t="str">
        <f>IF(COUNTA(A837:J837)=0,"",IF(A837="","Missing action ID",IF(COUNTIFS($A$9:$A$1008,A837)&gt;1,"Duplicate action ID",IF(COUNTIFS('Incident Log'!$A$9:$A$1008,B837)&lt;&gt;1,"Check linked Case ID",IF(OR(C837="",D837="",NOT(ISNUMBER(E837)),NOT(ISNUMBER(F837))),"Complete action details",IF(AND(ISNUMBER(G837),G837&lt;E837),"Check completed date","Ready"))))))</f>
        <v/>
      </c>
    </row>
    <row r="838" spans="1:14" ht="24.95" customHeight="1">
      <c r="A838" s="26"/>
      <c r="B838" s="26"/>
      <c r="C838" s="26"/>
      <c r="D838" s="26"/>
      <c r="E838" s="24"/>
      <c r="F838" s="24"/>
      <c r="G838" s="24"/>
      <c r="H838" s="26"/>
      <c r="I838" s="26"/>
      <c r="J838" s="26"/>
      <c r="K838" s="15" t="str">
        <f t="shared" ca="1" si="24"/>
        <v/>
      </c>
      <c r="L838" s="15" t="str">
        <f t="shared" ca="1" si="25"/>
        <v/>
      </c>
      <c r="M838" s="31" t="str">
        <f>IF(B838="","",IF(COUNTIFS('Incident Log'!$A$9:$A$1008,B838)=1,INDEX('Incident Log'!$C$9:$C$1008,MATCH(B838,'Incident Log'!$A$9:$A$1008,0)),""))</f>
        <v/>
      </c>
      <c r="N838" s="15" t="str">
        <f>IF(COUNTA(A838:J838)=0,"",IF(A838="","Missing action ID",IF(COUNTIFS($A$9:$A$1008,A838)&gt;1,"Duplicate action ID",IF(COUNTIFS('Incident Log'!$A$9:$A$1008,B838)&lt;&gt;1,"Check linked Case ID",IF(OR(C838="",D838="",NOT(ISNUMBER(E838)),NOT(ISNUMBER(F838))),"Complete action details",IF(AND(ISNUMBER(G838),G838&lt;E838),"Check completed date","Ready"))))))</f>
        <v/>
      </c>
    </row>
    <row r="839" spans="1:14" ht="24.95" customHeight="1">
      <c r="A839" s="20"/>
      <c r="B839" s="20"/>
      <c r="C839" s="20"/>
      <c r="D839" s="20"/>
      <c r="E839" s="18"/>
      <c r="F839" s="18"/>
      <c r="G839" s="18"/>
      <c r="H839" s="20"/>
      <c r="I839" s="20"/>
      <c r="J839" s="20"/>
      <c r="K839" s="15" t="str">
        <f t="shared" ca="1" si="24"/>
        <v/>
      </c>
      <c r="L839" s="15" t="str">
        <f t="shared" ca="1" si="25"/>
        <v/>
      </c>
      <c r="M839" s="31" t="str">
        <f>IF(B839="","",IF(COUNTIFS('Incident Log'!$A$9:$A$1008,B839)=1,INDEX('Incident Log'!$C$9:$C$1008,MATCH(B839,'Incident Log'!$A$9:$A$1008,0)),""))</f>
        <v/>
      </c>
      <c r="N839" s="15" t="str">
        <f>IF(COUNTA(A839:J839)=0,"",IF(A839="","Missing action ID",IF(COUNTIFS($A$9:$A$1008,A839)&gt;1,"Duplicate action ID",IF(COUNTIFS('Incident Log'!$A$9:$A$1008,B839)&lt;&gt;1,"Check linked Case ID",IF(OR(C839="",D839="",NOT(ISNUMBER(E839)),NOT(ISNUMBER(F839))),"Complete action details",IF(AND(ISNUMBER(G839),G839&lt;E839),"Check completed date","Ready"))))))</f>
        <v/>
      </c>
    </row>
    <row r="840" spans="1:14" ht="24.95" customHeight="1">
      <c r="A840" s="26"/>
      <c r="B840" s="26"/>
      <c r="C840" s="26"/>
      <c r="D840" s="26"/>
      <c r="E840" s="24"/>
      <c r="F840" s="24"/>
      <c r="G840" s="24"/>
      <c r="H840" s="26"/>
      <c r="I840" s="26"/>
      <c r="J840" s="26"/>
      <c r="K840" s="15" t="str">
        <f t="shared" ca="1" si="24"/>
        <v/>
      </c>
      <c r="L840" s="15" t="str">
        <f t="shared" ca="1" si="25"/>
        <v/>
      </c>
      <c r="M840" s="31" t="str">
        <f>IF(B840="","",IF(COUNTIFS('Incident Log'!$A$9:$A$1008,B840)=1,INDEX('Incident Log'!$C$9:$C$1008,MATCH(B840,'Incident Log'!$A$9:$A$1008,0)),""))</f>
        <v/>
      </c>
      <c r="N840" s="15" t="str">
        <f>IF(COUNTA(A840:J840)=0,"",IF(A840="","Missing action ID",IF(COUNTIFS($A$9:$A$1008,A840)&gt;1,"Duplicate action ID",IF(COUNTIFS('Incident Log'!$A$9:$A$1008,B840)&lt;&gt;1,"Check linked Case ID",IF(OR(C840="",D840="",NOT(ISNUMBER(E840)),NOT(ISNUMBER(F840))),"Complete action details",IF(AND(ISNUMBER(G840),G840&lt;E840),"Check completed date","Ready"))))))</f>
        <v/>
      </c>
    </row>
    <row r="841" spans="1:14" ht="24.95" customHeight="1">
      <c r="A841" s="20"/>
      <c r="B841" s="20"/>
      <c r="C841" s="20"/>
      <c r="D841" s="20"/>
      <c r="E841" s="18"/>
      <c r="F841" s="18"/>
      <c r="G841" s="18"/>
      <c r="H841" s="20"/>
      <c r="I841" s="20"/>
      <c r="J841" s="20"/>
      <c r="K841" s="15" t="str">
        <f t="shared" ref="K841:K904" ca="1" si="26">IF(COUNTA(A841:J841)=0,"",IF(AND(ISNUMBER(G841),H841="Yes"),"Closed",IF(ISNUMBER(G841),"Verify effectiveness",IF(NOT(ISNUMBER(F841)),"Set due date",IF(F841&lt;TODAY(),"Overdue",IF(F841&lt;=TODAY()+7,"Due soon","Open"))))))</f>
        <v/>
      </c>
      <c r="L841" s="15" t="str">
        <f t="shared" ref="L841:L904" ca="1" si="27">IF(OR(K841="",K841="Closed",NOT(ISNUMBER(F841))),"",MAX(0,TODAY()-F841))</f>
        <v/>
      </c>
      <c r="M841" s="31" t="str">
        <f>IF(B841="","",IF(COUNTIFS('Incident Log'!$A$9:$A$1008,B841)=1,INDEX('Incident Log'!$C$9:$C$1008,MATCH(B841,'Incident Log'!$A$9:$A$1008,0)),""))</f>
        <v/>
      </c>
      <c r="N841" s="15" t="str">
        <f>IF(COUNTA(A841:J841)=0,"",IF(A841="","Missing action ID",IF(COUNTIFS($A$9:$A$1008,A841)&gt;1,"Duplicate action ID",IF(COUNTIFS('Incident Log'!$A$9:$A$1008,B841)&lt;&gt;1,"Check linked Case ID",IF(OR(C841="",D841="",NOT(ISNUMBER(E841)),NOT(ISNUMBER(F841))),"Complete action details",IF(AND(ISNUMBER(G841),G841&lt;E841),"Check completed date","Ready"))))))</f>
        <v/>
      </c>
    </row>
    <row r="842" spans="1:14" ht="24.95" customHeight="1">
      <c r="A842" s="26"/>
      <c r="B842" s="26"/>
      <c r="C842" s="26"/>
      <c r="D842" s="26"/>
      <c r="E842" s="24"/>
      <c r="F842" s="24"/>
      <c r="G842" s="24"/>
      <c r="H842" s="26"/>
      <c r="I842" s="26"/>
      <c r="J842" s="26"/>
      <c r="K842" s="15" t="str">
        <f t="shared" ca="1" si="26"/>
        <v/>
      </c>
      <c r="L842" s="15" t="str">
        <f t="shared" ca="1" si="27"/>
        <v/>
      </c>
      <c r="M842" s="31" t="str">
        <f>IF(B842="","",IF(COUNTIFS('Incident Log'!$A$9:$A$1008,B842)=1,INDEX('Incident Log'!$C$9:$C$1008,MATCH(B842,'Incident Log'!$A$9:$A$1008,0)),""))</f>
        <v/>
      </c>
      <c r="N842" s="15" t="str">
        <f>IF(COUNTA(A842:J842)=0,"",IF(A842="","Missing action ID",IF(COUNTIFS($A$9:$A$1008,A842)&gt;1,"Duplicate action ID",IF(COUNTIFS('Incident Log'!$A$9:$A$1008,B842)&lt;&gt;1,"Check linked Case ID",IF(OR(C842="",D842="",NOT(ISNUMBER(E842)),NOT(ISNUMBER(F842))),"Complete action details",IF(AND(ISNUMBER(G842),G842&lt;E842),"Check completed date","Ready"))))))</f>
        <v/>
      </c>
    </row>
    <row r="843" spans="1:14" ht="24.95" customHeight="1">
      <c r="A843" s="20"/>
      <c r="B843" s="20"/>
      <c r="C843" s="20"/>
      <c r="D843" s="20"/>
      <c r="E843" s="18"/>
      <c r="F843" s="18"/>
      <c r="G843" s="18"/>
      <c r="H843" s="20"/>
      <c r="I843" s="20"/>
      <c r="J843" s="20"/>
      <c r="K843" s="15" t="str">
        <f t="shared" ca="1" si="26"/>
        <v/>
      </c>
      <c r="L843" s="15" t="str">
        <f t="shared" ca="1" si="27"/>
        <v/>
      </c>
      <c r="M843" s="31" t="str">
        <f>IF(B843="","",IF(COUNTIFS('Incident Log'!$A$9:$A$1008,B843)=1,INDEX('Incident Log'!$C$9:$C$1008,MATCH(B843,'Incident Log'!$A$9:$A$1008,0)),""))</f>
        <v/>
      </c>
      <c r="N843" s="15" t="str">
        <f>IF(COUNTA(A843:J843)=0,"",IF(A843="","Missing action ID",IF(COUNTIFS($A$9:$A$1008,A843)&gt;1,"Duplicate action ID",IF(COUNTIFS('Incident Log'!$A$9:$A$1008,B843)&lt;&gt;1,"Check linked Case ID",IF(OR(C843="",D843="",NOT(ISNUMBER(E843)),NOT(ISNUMBER(F843))),"Complete action details",IF(AND(ISNUMBER(G843),G843&lt;E843),"Check completed date","Ready"))))))</f>
        <v/>
      </c>
    </row>
    <row r="844" spans="1:14" ht="24.95" customHeight="1">
      <c r="A844" s="26"/>
      <c r="B844" s="26"/>
      <c r="C844" s="26"/>
      <c r="D844" s="26"/>
      <c r="E844" s="24"/>
      <c r="F844" s="24"/>
      <c r="G844" s="24"/>
      <c r="H844" s="26"/>
      <c r="I844" s="26"/>
      <c r="J844" s="26"/>
      <c r="K844" s="15" t="str">
        <f t="shared" ca="1" si="26"/>
        <v/>
      </c>
      <c r="L844" s="15" t="str">
        <f t="shared" ca="1" si="27"/>
        <v/>
      </c>
      <c r="M844" s="31" t="str">
        <f>IF(B844="","",IF(COUNTIFS('Incident Log'!$A$9:$A$1008,B844)=1,INDEX('Incident Log'!$C$9:$C$1008,MATCH(B844,'Incident Log'!$A$9:$A$1008,0)),""))</f>
        <v/>
      </c>
      <c r="N844" s="15" t="str">
        <f>IF(COUNTA(A844:J844)=0,"",IF(A844="","Missing action ID",IF(COUNTIFS($A$9:$A$1008,A844)&gt;1,"Duplicate action ID",IF(COUNTIFS('Incident Log'!$A$9:$A$1008,B844)&lt;&gt;1,"Check linked Case ID",IF(OR(C844="",D844="",NOT(ISNUMBER(E844)),NOT(ISNUMBER(F844))),"Complete action details",IF(AND(ISNUMBER(G844),G844&lt;E844),"Check completed date","Ready"))))))</f>
        <v/>
      </c>
    </row>
    <row r="845" spans="1:14" ht="24.95" customHeight="1">
      <c r="A845" s="20"/>
      <c r="B845" s="20"/>
      <c r="C845" s="20"/>
      <c r="D845" s="20"/>
      <c r="E845" s="18"/>
      <c r="F845" s="18"/>
      <c r="G845" s="18"/>
      <c r="H845" s="20"/>
      <c r="I845" s="20"/>
      <c r="J845" s="20"/>
      <c r="K845" s="15" t="str">
        <f t="shared" ca="1" si="26"/>
        <v/>
      </c>
      <c r="L845" s="15" t="str">
        <f t="shared" ca="1" si="27"/>
        <v/>
      </c>
      <c r="M845" s="31" t="str">
        <f>IF(B845="","",IF(COUNTIFS('Incident Log'!$A$9:$A$1008,B845)=1,INDEX('Incident Log'!$C$9:$C$1008,MATCH(B845,'Incident Log'!$A$9:$A$1008,0)),""))</f>
        <v/>
      </c>
      <c r="N845" s="15" t="str">
        <f>IF(COUNTA(A845:J845)=0,"",IF(A845="","Missing action ID",IF(COUNTIFS($A$9:$A$1008,A845)&gt;1,"Duplicate action ID",IF(COUNTIFS('Incident Log'!$A$9:$A$1008,B845)&lt;&gt;1,"Check linked Case ID",IF(OR(C845="",D845="",NOT(ISNUMBER(E845)),NOT(ISNUMBER(F845))),"Complete action details",IF(AND(ISNUMBER(G845),G845&lt;E845),"Check completed date","Ready"))))))</f>
        <v/>
      </c>
    </row>
    <row r="846" spans="1:14" ht="24.95" customHeight="1">
      <c r="A846" s="26"/>
      <c r="B846" s="26"/>
      <c r="C846" s="26"/>
      <c r="D846" s="26"/>
      <c r="E846" s="24"/>
      <c r="F846" s="24"/>
      <c r="G846" s="24"/>
      <c r="H846" s="26"/>
      <c r="I846" s="26"/>
      <c r="J846" s="26"/>
      <c r="K846" s="15" t="str">
        <f t="shared" ca="1" si="26"/>
        <v/>
      </c>
      <c r="L846" s="15" t="str">
        <f t="shared" ca="1" si="27"/>
        <v/>
      </c>
      <c r="M846" s="31" t="str">
        <f>IF(B846="","",IF(COUNTIFS('Incident Log'!$A$9:$A$1008,B846)=1,INDEX('Incident Log'!$C$9:$C$1008,MATCH(B846,'Incident Log'!$A$9:$A$1008,0)),""))</f>
        <v/>
      </c>
      <c r="N846" s="15" t="str">
        <f>IF(COUNTA(A846:J846)=0,"",IF(A846="","Missing action ID",IF(COUNTIFS($A$9:$A$1008,A846)&gt;1,"Duplicate action ID",IF(COUNTIFS('Incident Log'!$A$9:$A$1008,B846)&lt;&gt;1,"Check linked Case ID",IF(OR(C846="",D846="",NOT(ISNUMBER(E846)),NOT(ISNUMBER(F846))),"Complete action details",IF(AND(ISNUMBER(G846),G846&lt;E846),"Check completed date","Ready"))))))</f>
        <v/>
      </c>
    </row>
    <row r="847" spans="1:14" ht="24.95" customHeight="1">
      <c r="A847" s="20"/>
      <c r="B847" s="20"/>
      <c r="C847" s="20"/>
      <c r="D847" s="20"/>
      <c r="E847" s="18"/>
      <c r="F847" s="18"/>
      <c r="G847" s="18"/>
      <c r="H847" s="20"/>
      <c r="I847" s="20"/>
      <c r="J847" s="20"/>
      <c r="K847" s="15" t="str">
        <f t="shared" ca="1" si="26"/>
        <v/>
      </c>
      <c r="L847" s="15" t="str">
        <f t="shared" ca="1" si="27"/>
        <v/>
      </c>
      <c r="M847" s="31" t="str">
        <f>IF(B847="","",IF(COUNTIFS('Incident Log'!$A$9:$A$1008,B847)=1,INDEX('Incident Log'!$C$9:$C$1008,MATCH(B847,'Incident Log'!$A$9:$A$1008,0)),""))</f>
        <v/>
      </c>
      <c r="N847" s="15" t="str">
        <f>IF(COUNTA(A847:J847)=0,"",IF(A847="","Missing action ID",IF(COUNTIFS($A$9:$A$1008,A847)&gt;1,"Duplicate action ID",IF(COUNTIFS('Incident Log'!$A$9:$A$1008,B847)&lt;&gt;1,"Check linked Case ID",IF(OR(C847="",D847="",NOT(ISNUMBER(E847)),NOT(ISNUMBER(F847))),"Complete action details",IF(AND(ISNUMBER(G847),G847&lt;E847),"Check completed date","Ready"))))))</f>
        <v/>
      </c>
    </row>
    <row r="848" spans="1:14" ht="24.95" customHeight="1">
      <c r="A848" s="26"/>
      <c r="B848" s="26"/>
      <c r="C848" s="26"/>
      <c r="D848" s="26"/>
      <c r="E848" s="24"/>
      <c r="F848" s="24"/>
      <c r="G848" s="24"/>
      <c r="H848" s="26"/>
      <c r="I848" s="26"/>
      <c r="J848" s="26"/>
      <c r="K848" s="15" t="str">
        <f t="shared" ca="1" si="26"/>
        <v/>
      </c>
      <c r="L848" s="15" t="str">
        <f t="shared" ca="1" si="27"/>
        <v/>
      </c>
      <c r="M848" s="31" t="str">
        <f>IF(B848="","",IF(COUNTIFS('Incident Log'!$A$9:$A$1008,B848)=1,INDEX('Incident Log'!$C$9:$C$1008,MATCH(B848,'Incident Log'!$A$9:$A$1008,0)),""))</f>
        <v/>
      </c>
      <c r="N848" s="15" t="str">
        <f>IF(COUNTA(A848:J848)=0,"",IF(A848="","Missing action ID",IF(COUNTIFS($A$9:$A$1008,A848)&gt;1,"Duplicate action ID",IF(COUNTIFS('Incident Log'!$A$9:$A$1008,B848)&lt;&gt;1,"Check linked Case ID",IF(OR(C848="",D848="",NOT(ISNUMBER(E848)),NOT(ISNUMBER(F848))),"Complete action details",IF(AND(ISNUMBER(G848),G848&lt;E848),"Check completed date","Ready"))))))</f>
        <v/>
      </c>
    </row>
    <row r="849" spans="1:14" ht="24.95" customHeight="1">
      <c r="A849" s="20"/>
      <c r="B849" s="20"/>
      <c r="C849" s="20"/>
      <c r="D849" s="20"/>
      <c r="E849" s="18"/>
      <c r="F849" s="18"/>
      <c r="G849" s="18"/>
      <c r="H849" s="20"/>
      <c r="I849" s="20"/>
      <c r="J849" s="20"/>
      <c r="K849" s="15" t="str">
        <f t="shared" ca="1" si="26"/>
        <v/>
      </c>
      <c r="L849" s="15" t="str">
        <f t="shared" ca="1" si="27"/>
        <v/>
      </c>
      <c r="M849" s="31" t="str">
        <f>IF(B849="","",IF(COUNTIFS('Incident Log'!$A$9:$A$1008,B849)=1,INDEX('Incident Log'!$C$9:$C$1008,MATCH(B849,'Incident Log'!$A$9:$A$1008,0)),""))</f>
        <v/>
      </c>
      <c r="N849" s="15" t="str">
        <f>IF(COUNTA(A849:J849)=0,"",IF(A849="","Missing action ID",IF(COUNTIFS($A$9:$A$1008,A849)&gt;1,"Duplicate action ID",IF(COUNTIFS('Incident Log'!$A$9:$A$1008,B849)&lt;&gt;1,"Check linked Case ID",IF(OR(C849="",D849="",NOT(ISNUMBER(E849)),NOT(ISNUMBER(F849))),"Complete action details",IF(AND(ISNUMBER(G849),G849&lt;E849),"Check completed date","Ready"))))))</f>
        <v/>
      </c>
    </row>
    <row r="850" spans="1:14" ht="24.95" customHeight="1">
      <c r="A850" s="26"/>
      <c r="B850" s="26"/>
      <c r="C850" s="26"/>
      <c r="D850" s="26"/>
      <c r="E850" s="24"/>
      <c r="F850" s="24"/>
      <c r="G850" s="24"/>
      <c r="H850" s="26"/>
      <c r="I850" s="26"/>
      <c r="J850" s="26"/>
      <c r="K850" s="15" t="str">
        <f t="shared" ca="1" si="26"/>
        <v/>
      </c>
      <c r="L850" s="15" t="str">
        <f t="shared" ca="1" si="27"/>
        <v/>
      </c>
      <c r="M850" s="31" t="str">
        <f>IF(B850="","",IF(COUNTIFS('Incident Log'!$A$9:$A$1008,B850)=1,INDEX('Incident Log'!$C$9:$C$1008,MATCH(B850,'Incident Log'!$A$9:$A$1008,0)),""))</f>
        <v/>
      </c>
      <c r="N850" s="15" t="str">
        <f>IF(COUNTA(A850:J850)=0,"",IF(A850="","Missing action ID",IF(COUNTIFS($A$9:$A$1008,A850)&gt;1,"Duplicate action ID",IF(COUNTIFS('Incident Log'!$A$9:$A$1008,B850)&lt;&gt;1,"Check linked Case ID",IF(OR(C850="",D850="",NOT(ISNUMBER(E850)),NOT(ISNUMBER(F850))),"Complete action details",IF(AND(ISNUMBER(G850),G850&lt;E850),"Check completed date","Ready"))))))</f>
        <v/>
      </c>
    </row>
    <row r="851" spans="1:14" ht="24.95" customHeight="1">
      <c r="A851" s="20"/>
      <c r="B851" s="20"/>
      <c r="C851" s="20"/>
      <c r="D851" s="20"/>
      <c r="E851" s="18"/>
      <c r="F851" s="18"/>
      <c r="G851" s="18"/>
      <c r="H851" s="20"/>
      <c r="I851" s="20"/>
      <c r="J851" s="20"/>
      <c r="K851" s="15" t="str">
        <f t="shared" ca="1" si="26"/>
        <v/>
      </c>
      <c r="L851" s="15" t="str">
        <f t="shared" ca="1" si="27"/>
        <v/>
      </c>
      <c r="M851" s="31" t="str">
        <f>IF(B851="","",IF(COUNTIFS('Incident Log'!$A$9:$A$1008,B851)=1,INDEX('Incident Log'!$C$9:$C$1008,MATCH(B851,'Incident Log'!$A$9:$A$1008,0)),""))</f>
        <v/>
      </c>
      <c r="N851" s="15" t="str">
        <f>IF(COUNTA(A851:J851)=0,"",IF(A851="","Missing action ID",IF(COUNTIFS($A$9:$A$1008,A851)&gt;1,"Duplicate action ID",IF(COUNTIFS('Incident Log'!$A$9:$A$1008,B851)&lt;&gt;1,"Check linked Case ID",IF(OR(C851="",D851="",NOT(ISNUMBER(E851)),NOT(ISNUMBER(F851))),"Complete action details",IF(AND(ISNUMBER(G851),G851&lt;E851),"Check completed date","Ready"))))))</f>
        <v/>
      </c>
    </row>
    <row r="852" spans="1:14" ht="24.95" customHeight="1">
      <c r="A852" s="26"/>
      <c r="B852" s="26"/>
      <c r="C852" s="26"/>
      <c r="D852" s="26"/>
      <c r="E852" s="24"/>
      <c r="F852" s="24"/>
      <c r="G852" s="24"/>
      <c r="H852" s="26"/>
      <c r="I852" s="26"/>
      <c r="J852" s="26"/>
      <c r="K852" s="15" t="str">
        <f t="shared" ca="1" si="26"/>
        <v/>
      </c>
      <c r="L852" s="15" t="str">
        <f t="shared" ca="1" si="27"/>
        <v/>
      </c>
      <c r="M852" s="31" t="str">
        <f>IF(B852="","",IF(COUNTIFS('Incident Log'!$A$9:$A$1008,B852)=1,INDEX('Incident Log'!$C$9:$C$1008,MATCH(B852,'Incident Log'!$A$9:$A$1008,0)),""))</f>
        <v/>
      </c>
      <c r="N852" s="15" t="str">
        <f>IF(COUNTA(A852:J852)=0,"",IF(A852="","Missing action ID",IF(COUNTIFS($A$9:$A$1008,A852)&gt;1,"Duplicate action ID",IF(COUNTIFS('Incident Log'!$A$9:$A$1008,B852)&lt;&gt;1,"Check linked Case ID",IF(OR(C852="",D852="",NOT(ISNUMBER(E852)),NOT(ISNUMBER(F852))),"Complete action details",IF(AND(ISNUMBER(G852),G852&lt;E852),"Check completed date","Ready"))))))</f>
        <v/>
      </c>
    </row>
    <row r="853" spans="1:14" ht="24.95" customHeight="1">
      <c r="A853" s="20"/>
      <c r="B853" s="20"/>
      <c r="C853" s="20"/>
      <c r="D853" s="20"/>
      <c r="E853" s="18"/>
      <c r="F853" s="18"/>
      <c r="G853" s="18"/>
      <c r="H853" s="20"/>
      <c r="I853" s="20"/>
      <c r="J853" s="20"/>
      <c r="K853" s="15" t="str">
        <f t="shared" ca="1" si="26"/>
        <v/>
      </c>
      <c r="L853" s="15" t="str">
        <f t="shared" ca="1" si="27"/>
        <v/>
      </c>
      <c r="M853" s="31" t="str">
        <f>IF(B853="","",IF(COUNTIFS('Incident Log'!$A$9:$A$1008,B853)=1,INDEX('Incident Log'!$C$9:$C$1008,MATCH(B853,'Incident Log'!$A$9:$A$1008,0)),""))</f>
        <v/>
      </c>
      <c r="N853" s="15" t="str">
        <f>IF(COUNTA(A853:J853)=0,"",IF(A853="","Missing action ID",IF(COUNTIFS($A$9:$A$1008,A853)&gt;1,"Duplicate action ID",IF(COUNTIFS('Incident Log'!$A$9:$A$1008,B853)&lt;&gt;1,"Check linked Case ID",IF(OR(C853="",D853="",NOT(ISNUMBER(E853)),NOT(ISNUMBER(F853))),"Complete action details",IF(AND(ISNUMBER(G853),G853&lt;E853),"Check completed date","Ready"))))))</f>
        <v/>
      </c>
    </row>
    <row r="854" spans="1:14" ht="24.95" customHeight="1">
      <c r="A854" s="26"/>
      <c r="B854" s="26"/>
      <c r="C854" s="26"/>
      <c r="D854" s="26"/>
      <c r="E854" s="24"/>
      <c r="F854" s="24"/>
      <c r="G854" s="24"/>
      <c r="H854" s="26"/>
      <c r="I854" s="26"/>
      <c r="J854" s="26"/>
      <c r="K854" s="15" t="str">
        <f t="shared" ca="1" si="26"/>
        <v/>
      </c>
      <c r="L854" s="15" t="str">
        <f t="shared" ca="1" si="27"/>
        <v/>
      </c>
      <c r="M854" s="31" t="str">
        <f>IF(B854="","",IF(COUNTIFS('Incident Log'!$A$9:$A$1008,B854)=1,INDEX('Incident Log'!$C$9:$C$1008,MATCH(B854,'Incident Log'!$A$9:$A$1008,0)),""))</f>
        <v/>
      </c>
      <c r="N854" s="15" t="str">
        <f>IF(COUNTA(A854:J854)=0,"",IF(A854="","Missing action ID",IF(COUNTIFS($A$9:$A$1008,A854)&gt;1,"Duplicate action ID",IF(COUNTIFS('Incident Log'!$A$9:$A$1008,B854)&lt;&gt;1,"Check linked Case ID",IF(OR(C854="",D854="",NOT(ISNUMBER(E854)),NOT(ISNUMBER(F854))),"Complete action details",IF(AND(ISNUMBER(G854),G854&lt;E854),"Check completed date","Ready"))))))</f>
        <v/>
      </c>
    </row>
    <row r="855" spans="1:14" ht="24.95" customHeight="1">
      <c r="A855" s="20"/>
      <c r="B855" s="20"/>
      <c r="C855" s="20"/>
      <c r="D855" s="20"/>
      <c r="E855" s="18"/>
      <c r="F855" s="18"/>
      <c r="G855" s="18"/>
      <c r="H855" s="20"/>
      <c r="I855" s="20"/>
      <c r="J855" s="20"/>
      <c r="K855" s="15" t="str">
        <f t="shared" ca="1" si="26"/>
        <v/>
      </c>
      <c r="L855" s="15" t="str">
        <f t="shared" ca="1" si="27"/>
        <v/>
      </c>
      <c r="M855" s="31" t="str">
        <f>IF(B855="","",IF(COUNTIFS('Incident Log'!$A$9:$A$1008,B855)=1,INDEX('Incident Log'!$C$9:$C$1008,MATCH(B855,'Incident Log'!$A$9:$A$1008,0)),""))</f>
        <v/>
      </c>
      <c r="N855" s="15" t="str">
        <f>IF(COUNTA(A855:J855)=0,"",IF(A855="","Missing action ID",IF(COUNTIFS($A$9:$A$1008,A855)&gt;1,"Duplicate action ID",IF(COUNTIFS('Incident Log'!$A$9:$A$1008,B855)&lt;&gt;1,"Check linked Case ID",IF(OR(C855="",D855="",NOT(ISNUMBER(E855)),NOT(ISNUMBER(F855))),"Complete action details",IF(AND(ISNUMBER(G855),G855&lt;E855),"Check completed date","Ready"))))))</f>
        <v/>
      </c>
    </row>
    <row r="856" spans="1:14" ht="24.95" customHeight="1">
      <c r="A856" s="26"/>
      <c r="B856" s="26"/>
      <c r="C856" s="26"/>
      <c r="D856" s="26"/>
      <c r="E856" s="24"/>
      <c r="F856" s="24"/>
      <c r="G856" s="24"/>
      <c r="H856" s="26"/>
      <c r="I856" s="26"/>
      <c r="J856" s="26"/>
      <c r="K856" s="15" t="str">
        <f t="shared" ca="1" si="26"/>
        <v/>
      </c>
      <c r="L856" s="15" t="str">
        <f t="shared" ca="1" si="27"/>
        <v/>
      </c>
      <c r="M856" s="31" t="str">
        <f>IF(B856="","",IF(COUNTIFS('Incident Log'!$A$9:$A$1008,B856)=1,INDEX('Incident Log'!$C$9:$C$1008,MATCH(B856,'Incident Log'!$A$9:$A$1008,0)),""))</f>
        <v/>
      </c>
      <c r="N856" s="15" t="str">
        <f>IF(COUNTA(A856:J856)=0,"",IF(A856="","Missing action ID",IF(COUNTIFS($A$9:$A$1008,A856)&gt;1,"Duplicate action ID",IF(COUNTIFS('Incident Log'!$A$9:$A$1008,B856)&lt;&gt;1,"Check linked Case ID",IF(OR(C856="",D856="",NOT(ISNUMBER(E856)),NOT(ISNUMBER(F856))),"Complete action details",IF(AND(ISNUMBER(G856),G856&lt;E856),"Check completed date","Ready"))))))</f>
        <v/>
      </c>
    </row>
    <row r="857" spans="1:14" ht="24.95" customHeight="1">
      <c r="A857" s="20"/>
      <c r="B857" s="20"/>
      <c r="C857" s="20"/>
      <c r="D857" s="20"/>
      <c r="E857" s="18"/>
      <c r="F857" s="18"/>
      <c r="G857" s="18"/>
      <c r="H857" s="20"/>
      <c r="I857" s="20"/>
      <c r="J857" s="20"/>
      <c r="K857" s="15" t="str">
        <f t="shared" ca="1" si="26"/>
        <v/>
      </c>
      <c r="L857" s="15" t="str">
        <f t="shared" ca="1" si="27"/>
        <v/>
      </c>
      <c r="M857" s="31" t="str">
        <f>IF(B857="","",IF(COUNTIFS('Incident Log'!$A$9:$A$1008,B857)=1,INDEX('Incident Log'!$C$9:$C$1008,MATCH(B857,'Incident Log'!$A$9:$A$1008,0)),""))</f>
        <v/>
      </c>
      <c r="N857" s="15" t="str">
        <f>IF(COUNTA(A857:J857)=0,"",IF(A857="","Missing action ID",IF(COUNTIFS($A$9:$A$1008,A857)&gt;1,"Duplicate action ID",IF(COUNTIFS('Incident Log'!$A$9:$A$1008,B857)&lt;&gt;1,"Check linked Case ID",IF(OR(C857="",D857="",NOT(ISNUMBER(E857)),NOT(ISNUMBER(F857))),"Complete action details",IF(AND(ISNUMBER(G857),G857&lt;E857),"Check completed date","Ready"))))))</f>
        <v/>
      </c>
    </row>
    <row r="858" spans="1:14" ht="24.95" customHeight="1">
      <c r="A858" s="26"/>
      <c r="B858" s="26"/>
      <c r="C858" s="26"/>
      <c r="D858" s="26"/>
      <c r="E858" s="24"/>
      <c r="F858" s="24"/>
      <c r="G858" s="24"/>
      <c r="H858" s="26"/>
      <c r="I858" s="26"/>
      <c r="J858" s="26"/>
      <c r="K858" s="15" t="str">
        <f t="shared" ca="1" si="26"/>
        <v/>
      </c>
      <c r="L858" s="15" t="str">
        <f t="shared" ca="1" si="27"/>
        <v/>
      </c>
      <c r="M858" s="31" t="str">
        <f>IF(B858="","",IF(COUNTIFS('Incident Log'!$A$9:$A$1008,B858)=1,INDEX('Incident Log'!$C$9:$C$1008,MATCH(B858,'Incident Log'!$A$9:$A$1008,0)),""))</f>
        <v/>
      </c>
      <c r="N858" s="15" t="str">
        <f>IF(COUNTA(A858:J858)=0,"",IF(A858="","Missing action ID",IF(COUNTIFS($A$9:$A$1008,A858)&gt;1,"Duplicate action ID",IF(COUNTIFS('Incident Log'!$A$9:$A$1008,B858)&lt;&gt;1,"Check linked Case ID",IF(OR(C858="",D858="",NOT(ISNUMBER(E858)),NOT(ISNUMBER(F858))),"Complete action details",IF(AND(ISNUMBER(G858),G858&lt;E858),"Check completed date","Ready"))))))</f>
        <v/>
      </c>
    </row>
    <row r="859" spans="1:14" ht="24.95" customHeight="1">
      <c r="A859" s="20"/>
      <c r="B859" s="20"/>
      <c r="C859" s="20"/>
      <c r="D859" s="20"/>
      <c r="E859" s="18"/>
      <c r="F859" s="18"/>
      <c r="G859" s="18"/>
      <c r="H859" s="20"/>
      <c r="I859" s="20"/>
      <c r="J859" s="20"/>
      <c r="K859" s="15" t="str">
        <f t="shared" ca="1" si="26"/>
        <v/>
      </c>
      <c r="L859" s="15" t="str">
        <f t="shared" ca="1" si="27"/>
        <v/>
      </c>
      <c r="M859" s="31" t="str">
        <f>IF(B859="","",IF(COUNTIFS('Incident Log'!$A$9:$A$1008,B859)=1,INDEX('Incident Log'!$C$9:$C$1008,MATCH(B859,'Incident Log'!$A$9:$A$1008,0)),""))</f>
        <v/>
      </c>
      <c r="N859" s="15" t="str">
        <f>IF(COUNTA(A859:J859)=0,"",IF(A859="","Missing action ID",IF(COUNTIFS($A$9:$A$1008,A859)&gt;1,"Duplicate action ID",IF(COUNTIFS('Incident Log'!$A$9:$A$1008,B859)&lt;&gt;1,"Check linked Case ID",IF(OR(C859="",D859="",NOT(ISNUMBER(E859)),NOT(ISNUMBER(F859))),"Complete action details",IF(AND(ISNUMBER(G859),G859&lt;E859),"Check completed date","Ready"))))))</f>
        <v/>
      </c>
    </row>
    <row r="860" spans="1:14" ht="24.95" customHeight="1">
      <c r="A860" s="26"/>
      <c r="B860" s="26"/>
      <c r="C860" s="26"/>
      <c r="D860" s="26"/>
      <c r="E860" s="24"/>
      <c r="F860" s="24"/>
      <c r="G860" s="24"/>
      <c r="H860" s="26"/>
      <c r="I860" s="26"/>
      <c r="J860" s="26"/>
      <c r="K860" s="15" t="str">
        <f t="shared" ca="1" si="26"/>
        <v/>
      </c>
      <c r="L860" s="15" t="str">
        <f t="shared" ca="1" si="27"/>
        <v/>
      </c>
      <c r="M860" s="31" t="str">
        <f>IF(B860="","",IF(COUNTIFS('Incident Log'!$A$9:$A$1008,B860)=1,INDEX('Incident Log'!$C$9:$C$1008,MATCH(B860,'Incident Log'!$A$9:$A$1008,0)),""))</f>
        <v/>
      </c>
      <c r="N860" s="15" t="str">
        <f>IF(COUNTA(A860:J860)=0,"",IF(A860="","Missing action ID",IF(COUNTIFS($A$9:$A$1008,A860)&gt;1,"Duplicate action ID",IF(COUNTIFS('Incident Log'!$A$9:$A$1008,B860)&lt;&gt;1,"Check linked Case ID",IF(OR(C860="",D860="",NOT(ISNUMBER(E860)),NOT(ISNUMBER(F860))),"Complete action details",IF(AND(ISNUMBER(G860),G860&lt;E860),"Check completed date","Ready"))))))</f>
        <v/>
      </c>
    </row>
    <row r="861" spans="1:14" ht="24.95" customHeight="1">
      <c r="A861" s="20"/>
      <c r="B861" s="20"/>
      <c r="C861" s="20"/>
      <c r="D861" s="20"/>
      <c r="E861" s="18"/>
      <c r="F861" s="18"/>
      <c r="G861" s="18"/>
      <c r="H861" s="20"/>
      <c r="I861" s="20"/>
      <c r="J861" s="20"/>
      <c r="K861" s="15" t="str">
        <f t="shared" ca="1" si="26"/>
        <v/>
      </c>
      <c r="L861" s="15" t="str">
        <f t="shared" ca="1" si="27"/>
        <v/>
      </c>
      <c r="M861" s="31" t="str">
        <f>IF(B861="","",IF(COUNTIFS('Incident Log'!$A$9:$A$1008,B861)=1,INDEX('Incident Log'!$C$9:$C$1008,MATCH(B861,'Incident Log'!$A$9:$A$1008,0)),""))</f>
        <v/>
      </c>
      <c r="N861" s="15" t="str">
        <f>IF(COUNTA(A861:J861)=0,"",IF(A861="","Missing action ID",IF(COUNTIFS($A$9:$A$1008,A861)&gt;1,"Duplicate action ID",IF(COUNTIFS('Incident Log'!$A$9:$A$1008,B861)&lt;&gt;1,"Check linked Case ID",IF(OR(C861="",D861="",NOT(ISNUMBER(E861)),NOT(ISNUMBER(F861))),"Complete action details",IF(AND(ISNUMBER(G861),G861&lt;E861),"Check completed date","Ready"))))))</f>
        <v/>
      </c>
    </row>
    <row r="862" spans="1:14" ht="24.95" customHeight="1">
      <c r="A862" s="26"/>
      <c r="B862" s="26"/>
      <c r="C862" s="26"/>
      <c r="D862" s="26"/>
      <c r="E862" s="24"/>
      <c r="F862" s="24"/>
      <c r="G862" s="24"/>
      <c r="H862" s="26"/>
      <c r="I862" s="26"/>
      <c r="J862" s="26"/>
      <c r="K862" s="15" t="str">
        <f t="shared" ca="1" si="26"/>
        <v/>
      </c>
      <c r="L862" s="15" t="str">
        <f t="shared" ca="1" si="27"/>
        <v/>
      </c>
      <c r="M862" s="31" t="str">
        <f>IF(B862="","",IF(COUNTIFS('Incident Log'!$A$9:$A$1008,B862)=1,INDEX('Incident Log'!$C$9:$C$1008,MATCH(B862,'Incident Log'!$A$9:$A$1008,0)),""))</f>
        <v/>
      </c>
      <c r="N862" s="15" t="str">
        <f>IF(COUNTA(A862:J862)=0,"",IF(A862="","Missing action ID",IF(COUNTIFS($A$9:$A$1008,A862)&gt;1,"Duplicate action ID",IF(COUNTIFS('Incident Log'!$A$9:$A$1008,B862)&lt;&gt;1,"Check linked Case ID",IF(OR(C862="",D862="",NOT(ISNUMBER(E862)),NOT(ISNUMBER(F862))),"Complete action details",IF(AND(ISNUMBER(G862),G862&lt;E862),"Check completed date","Ready"))))))</f>
        <v/>
      </c>
    </row>
    <row r="863" spans="1:14" ht="24.95" customHeight="1">
      <c r="A863" s="20"/>
      <c r="B863" s="20"/>
      <c r="C863" s="20"/>
      <c r="D863" s="20"/>
      <c r="E863" s="18"/>
      <c r="F863" s="18"/>
      <c r="G863" s="18"/>
      <c r="H863" s="20"/>
      <c r="I863" s="20"/>
      <c r="J863" s="20"/>
      <c r="K863" s="15" t="str">
        <f t="shared" ca="1" si="26"/>
        <v/>
      </c>
      <c r="L863" s="15" t="str">
        <f t="shared" ca="1" si="27"/>
        <v/>
      </c>
      <c r="M863" s="31" t="str">
        <f>IF(B863="","",IF(COUNTIFS('Incident Log'!$A$9:$A$1008,B863)=1,INDEX('Incident Log'!$C$9:$C$1008,MATCH(B863,'Incident Log'!$A$9:$A$1008,0)),""))</f>
        <v/>
      </c>
      <c r="N863" s="15" t="str">
        <f>IF(COUNTA(A863:J863)=0,"",IF(A863="","Missing action ID",IF(COUNTIFS($A$9:$A$1008,A863)&gt;1,"Duplicate action ID",IF(COUNTIFS('Incident Log'!$A$9:$A$1008,B863)&lt;&gt;1,"Check linked Case ID",IF(OR(C863="",D863="",NOT(ISNUMBER(E863)),NOT(ISNUMBER(F863))),"Complete action details",IF(AND(ISNUMBER(G863),G863&lt;E863),"Check completed date","Ready"))))))</f>
        <v/>
      </c>
    </row>
    <row r="864" spans="1:14" ht="24.95" customHeight="1">
      <c r="A864" s="26"/>
      <c r="B864" s="26"/>
      <c r="C864" s="26"/>
      <c r="D864" s="26"/>
      <c r="E864" s="24"/>
      <c r="F864" s="24"/>
      <c r="G864" s="24"/>
      <c r="H864" s="26"/>
      <c r="I864" s="26"/>
      <c r="J864" s="26"/>
      <c r="K864" s="15" t="str">
        <f t="shared" ca="1" si="26"/>
        <v/>
      </c>
      <c r="L864" s="15" t="str">
        <f t="shared" ca="1" si="27"/>
        <v/>
      </c>
      <c r="M864" s="31" t="str">
        <f>IF(B864="","",IF(COUNTIFS('Incident Log'!$A$9:$A$1008,B864)=1,INDEX('Incident Log'!$C$9:$C$1008,MATCH(B864,'Incident Log'!$A$9:$A$1008,0)),""))</f>
        <v/>
      </c>
      <c r="N864" s="15" t="str">
        <f>IF(COUNTA(A864:J864)=0,"",IF(A864="","Missing action ID",IF(COUNTIFS($A$9:$A$1008,A864)&gt;1,"Duplicate action ID",IF(COUNTIFS('Incident Log'!$A$9:$A$1008,B864)&lt;&gt;1,"Check linked Case ID",IF(OR(C864="",D864="",NOT(ISNUMBER(E864)),NOT(ISNUMBER(F864))),"Complete action details",IF(AND(ISNUMBER(G864),G864&lt;E864),"Check completed date","Ready"))))))</f>
        <v/>
      </c>
    </row>
    <row r="865" spans="1:14" ht="24.95" customHeight="1">
      <c r="A865" s="20"/>
      <c r="B865" s="20"/>
      <c r="C865" s="20"/>
      <c r="D865" s="20"/>
      <c r="E865" s="18"/>
      <c r="F865" s="18"/>
      <c r="G865" s="18"/>
      <c r="H865" s="20"/>
      <c r="I865" s="20"/>
      <c r="J865" s="20"/>
      <c r="K865" s="15" t="str">
        <f t="shared" ca="1" si="26"/>
        <v/>
      </c>
      <c r="L865" s="15" t="str">
        <f t="shared" ca="1" si="27"/>
        <v/>
      </c>
      <c r="M865" s="31" t="str">
        <f>IF(B865="","",IF(COUNTIFS('Incident Log'!$A$9:$A$1008,B865)=1,INDEX('Incident Log'!$C$9:$C$1008,MATCH(B865,'Incident Log'!$A$9:$A$1008,0)),""))</f>
        <v/>
      </c>
      <c r="N865" s="15" t="str">
        <f>IF(COUNTA(A865:J865)=0,"",IF(A865="","Missing action ID",IF(COUNTIFS($A$9:$A$1008,A865)&gt;1,"Duplicate action ID",IF(COUNTIFS('Incident Log'!$A$9:$A$1008,B865)&lt;&gt;1,"Check linked Case ID",IF(OR(C865="",D865="",NOT(ISNUMBER(E865)),NOT(ISNUMBER(F865))),"Complete action details",IF(AND(ISNUMBER(G865),G865&lt;E865),"Check completed date","Ready"))))))</f>
        <v/>
      </c>
    </row>
    <row r="866" spans="1:14" ht="24.95" customHeight="1">
      <c r="A866" s="26"/>
      <c r="B866" s="26"/>
      <c r="C866" s="26"/>
      <c r="D866" s="26"/>
      <c r="E866" s="24"/>
      <c r="F866" s="24"/>
      <c r="G866" s="24"/>
      <c r="H866" s="26"/>
      <c r="I866" s="26"/>
      <c r="J866" s="26"/>
      <c r="K866" s="15" t="str">
        <f t="shared" ca="1" si="26"/>
        <v/>
      </c>
      <c r="L866" s="15" t="str">
        <f t="shared" ca="1" si="27"/>
        <v/>
      </c>
      <c r="M866" s="31" t="str">
        <f>IF(B866="","",IF(COUNTIFS('Incident Log'!$A$9:$A$1008,B866)=1,INDEX('Incident Log'!$C$9:$C$1008,MATCH(B866,'Incident Log'!$A$9:$A$1008,0)),""))</f>
        <v/>
      </c>
      <c r="N866" s="15" t="str">
        <f>IF(COUNTA(A866:J866)=0,"",IF(A866="","Missing action ID",IF(COUNTIFS($A$9:$A$1008,A866)&gt;1,"Duplicate action ID",IF(COUNTIFS('Incident Log'!$A$9:$A$1008,B866)&lt;&gt;1,"Check linked Case ID",IF(OR(C866="",D866="",NOT(ISNUMBER(E866)),NOT(ISNUMBER(F866))),"Complete action details",IF(AND(ISNUMBER(G866),G866&lt;E866),"Check completed date","Ready"))))))</f>
        <v/>
      </c>
    </row>
    <row r="867" spans="1:14" ht="24.95" customHeight="1">
      <c r="A867" s="20"/>
      <c r="B867" s="20"/>
      <c r="C867" s="20"/>
      <c r="D867" s="20"/>
      <c r="E867" s="18"/>
      <c r="F867" s="18"/>
      <c r="G867" s="18"/>
      <c r="H867" s="20"/>
      <c r="I867" s="20"/>
      <c r="J867" s="20"/>
      <c r="K867" s="15" t="str">
        <f t="shared" ca="1" si="26"/>
        <v/>
      </c>
      <c r="L867" s="15" t="str">
        <f t="shared" ca="1" si="27"/>
        <v/>
      </c>
      <c r="M867" s="31" t="str">
        <f>IF(B867="","",IF(COUNTIFS('Incident Log'!$A$9:$A$1008,B867)=1,INDEX('Incident Log'!$C$9:$C$1008,MATCH(B867,'Incident Log'!$A$9:$A$1008,0)),""))</f>
        <v/>
      </c>
      <c r="N867" s="15" t="str">
        <f>IF(COUNTA(A867:J867)=0,"",IF(A867="","Missing action ID",IF(COUNTIFS($A$9:$A$1008,A867)&gt;1,"Duplicate action ID",IF(COUNTIFS('Incident Log'!$A$9:$A$1008,B867)&lt;&gt;1,"Check linked Case ID",IF(OR(C867="",D867="",NOT(ISNUMBER(E867)),NOT(ISNUMBER(F867))),"Complete action details",IF(AND(ISNUMBER(G867),G867&lt;E867),"Check completed date","Ready"))))))</f>
        <v/>
      </c>
    </row>
    <row r="868" spans="1:14" ht="24.95" customHeight="1">
      <c r="A868" s="26"/>
      <c r="B868" s="26"/>
      <c r="C868" s="26"/>
      <c r="D868" s="26"/>
      <c r="E868" s="24"/>
      <c r="F868" s="24"/>
      <c r="G868" s="24"/>
      <c r="H868" s="26"/>
      <c r="I868" s="26"/>
      <c r="J868" s="26"/>
      <c r="K868" s="15" t="str">
        <f t="shared" ca="1" si="26"/>
        <v/>
      </c>
      <c r="L868" s="15" t="str">
        <f t="shared" ca="1" si="27"/>
        <v/>
      </c>
      <c r="M868" s="31" t="str">
        <f>IF(B868="","",IF(COUNTIFS('Incident Log'!$A$9:$A$1008,B868)=1,INDEX('Incident Log'!$C$9:$C$1008,MATCH(B868,'Incident Log'!$A$9:$A$1008,0)),""))</f>
        <v/>
      </c>
      <c r="N868" s="15" t="str">
        <f>IF(COUNTA(A868:J868)=0,"",IF(A868="","Missing action ID",IF(COUNTIFS($A$9:$A$1008,A868)&gt;1,"Duplicate action ID",IF(COUNTIFS('Incident Log'!$A$9:$A$1008,B868)&lt;&gt;1,"Check linked Case ID",IF(OR(C868="",D868="",NOT(ISNUMBER(E868)),NOT(ISNUMBER(F868))),"Complete action details",IF(AND(ISNUMBER(G868),G868&lt;E868),"Check completed date","Ready"))))))</f>
        <v/>
      </c>
    </row>
    <row r="869" spans="1:14" ht="24.95" customHeight="1">
      <c r="A869" s="20"/>
      <c r="B869" s="20"/>
      <c r="C869" s="20"/>
      <c r="D869" s="20"/>
      <c r="E869" s="18"/>
      <c r="F869" s="18"/>
      <c r="G869" s="18"/>
      <c r="H869" s="20"/>
      <c r="I869" s="20"/>
      <c r="J869" s="20"/>
      <c r="K869" s="15" t="str">
        <f t="shared" ca="1" si="26"/>
        <v/>
      </c>
      <c r="L869" s="15" t="str">
        <f t="shared" ca="1" si="27"/>
        <v/>
      </c>
      <c r="M869" s="31" t="str">
        <f>IF(B869="","",IF(COUNTIFS('Incident Log'!$A$9:$A$1008,B869)=1,INDEX('Incident Log'!$C$9:$C$1008,MATCH(B869,'Incident Log'!$A$9:$A$1008,0)),""))</f>
        <v/>
      </c>
      <c r="N869" s="15" t="str">
        <f>IF(COUNTA(A869:J869)=0,"",IF(A869="","Missing action ID",IF(COUNTIFS($A$9:$A$1008,A869)&gt;1,"Duplicate action ID",IF(COUNTIFS('Incident Log'!$A$9:$A$1008,B869)&lt;&gt;1,"Check linked Case ID",IF(OR(C869="",D869="",NOT(ISNUMBER(E869)),NOT(ISNUMBER(F869))),"Complete action details",IF(AND(ISNUMBER(G869),G869&lt;E869),"Check completed date","Ready"))))))</f>
        <v/>
      </c>
    </row>
    <row r="870" spans="1:14" ht="24.95" customHeight="1">
      <c r="A870" s="26"/>
      <c r="B870" s="26"/>
      <c r="C870" s="26"/>
      <c r="D870" s="26"/>
      <c r="E870" s="24"/>
      <c r="F870" s="24"/>
      <c r="G870" s="24"/>
      <c r="H870" s="26"/>
      <c r="I870" s="26"/>
      <c r="J870" s="26"/>
      <c r="K870" s="15" t="str">
        <f t="shared" ca="1" si="26"/>
        <v/>
      </c>
      <c r="L870" s="15" t="str">
        <f t="shared" ca="1" si="27"/>
        <v/>
      </c>
      <c r="M870" s="31" t="str">
        <f>IF(B870="","",IF(COUNTIFS('Incident Log'!$A$9:$A$1008,B870)=1,INDEX('Incident Log'!$C$9:$C$1008,MATCH(B870,'Incident Log'!$A$9:$A$1008,0)),""))</f>
        <v/>
      </c>
      <c r="N870" s="15" t="str">
        <f>IF(COUNTA(A870:J870)=0,"",IF(A870="","Missing action ID",IF(COUNTIFS($A$9:$A$1008,A870)&gt;1,"Duplicate action ID",IF(COUNTIFS('Incident Log'!$A$9:$A$1008,B870)&lt;&gt;1,"Check linked Case ID",IF(OR(C870="",D870="",NOT(ISNUMBER(E870)),NOT(ISNUMBER(F870))),"Complete action details",IF(AND(ISNUMBER(G870),G870&lt;E870),"Check completed date","Ready"))))))</f>
        <v/>
      </c>
    </row>
    <row r="871" spans="1:14" ht="24.95" customHeight="1">
      <c r="A871" s="20"/>
      <c r="B871" s="20"/>
      <c r="C871" s="20"/>
      <c r="D871" s="20"/>
      <c r="E871" s="18"/>
      <c r="F871" s="18"/>
      <c r="G871" s="18"/>
      <c r="H871" s="20"/>
      <c r="I871" s="20"/>
      <c r="J871" s="20"/>
      <c r="K871" s="15" t="str">
        <f t="shared" ca="1" si="26"/>
        <v/>
      </c>
      <c r="L871" s="15" t="str">
        <f t="shared" ca="1" si="27"/>
        <v/>
      </c>
      <c r="M871" s="31" t="str">
        <f>IF(B871="","",IF(COUNTIFS('Incident Log'!$A$9:$A$1008,B871)=1,INDEX('Incident Log'!$C$9:$C$1008,MATCH(B871,'Incident Log'!$A$9:$A$1008,0)),""))</f>
        <v/>
      </c>
      <c r="N871" s="15" t="str">
        <f>IF(COUNTA(A871:J871)=0,"",IF(A871="","Missing action ID",IF(COUNTIFS($A$9:$A$1008,A871)&gt;1,"Duplicate action ID",IF(COUNTIFS('Incident Log'!$A$9:$A$1008,B871)&lt;&gt;1,"Check linked Case ID",IF(OR(C871="",D871="",NOT(ISNUMBER(E871)),NOT(ISNUMBER(F871))),"Complete action details",IF(AND(ISNUMBER(G871),G871&lt;E871),"Check completed date","Ready"))))))</f>
        <v/>
      </c>
    </row>
    <row r="872" spans="1:14" ht="24.95" customHeight="1">
      <c r="A872" s="26"/>
      <c r="B872" s="26"/>
      <c r="C872" s="26"/>
      <c r="D872" s="26"/>
      <c r="E872" s="24"/>
      <c r="F872" s="24"/>
      <c r="G872" s="24"/>
      <c r="H872" s="26"/>
      <c r="I872" s="26"/>
      <c r="J872" s="26"/>
      <c r="K872" s="15" t="str">
        <f t="shared" ca="1" si="26"/>
        <v/>
      </c>
      <c r="L872" s="15" t="str">
        <f t="shared" ca="1" si="27"/>
        <v/>
      </c>
      <c r="M872" s="31" t="str">
        <f>IF(B872="","",IF(COUNTIFS('Incident Log'!$A$9:$A$1008,B872)=1,INDEX('Incident Log'!$C$9:$C$1008,MATCH(B872,'Incident Log'!$A$9:$A$1008,0)),""))</f>
        <v/>
      </c>
      <c r="N872" s="15" t="str">
        <f>IF(COUNTA(A872:J872)=0,"",IF(A872="","Missing action ID",IF(COUNTIFS($A$9:$A$1008,A872)&gt;1,"Duplicate action ID",IF(COUNTIFS('Incident Log'!$A$9:$A$1008,B872)&lt;&gt;1,"Check linked Case ID",IF(OR(C872="",D872="",NOT(ISNUMBER(E872)),NOT(ISNUMBER(F872))),"Complete action details",IF(AND(ISNUMBER(G872),G872&lt;E872),"Check completed date","Ready"))))))</f>
        <v/>
      </c>
    </row>
    <row r="873" spans="1:14" ht="24.95" customHeight="1">
      <c r="A873" s="20"/>
      <c r="B873" s="20"/>
      <c r="C873" s="20"/>
      <c r="D873" s="20"/>
      <c r="E873" s="18"/>
      <c r="F873" s="18"/>
      <c r="G873" s="18"/>
      <c r="H873" s="20"/>
      <c r="I873" s="20"/>
      <c r="J873" s="20"/>
      <c r="K873" s="15" t="str">
        <f t="shared" ca="1" si="26"/>
        <v/>
      </c>
      <c r="L873" s="15" t="str">
        <f t="shared" ca="1" si="27"/>
        <v/>
      </c>
      <c r="M873" s="31" t="str">
        <f>IF(B873="","",IF(COUNTIFS('Incident Log'!$A$9:$A$1008,B873)=1,INDEX('Incident Log'!$C$9:$C$1008,MATCH(B873,'Incident Log'!$A$9:$A$1008,0)),""))</f>
        <v/>
      </c>
      <c r="N873" s="15" t="str">
        <f>IF(COUNTA(A873:J873)=0,"",IF(A873="","Missing action ID",IF(COUNTIFS($A$9:$A$1008,A873)&gt;1,"Duplicate action ID",IF(COUNTIFS('Incident Log'!$A$9:$A$1008,B873)&lt;&gt;1,"Check linked Case ID",IF(OR(C873="",D873="",NOT(ISNUMBER(E873)),NOT(ISNUMBER(F873))),"Complete action details",IF(AND(ISNUMBER(G873),G873&lt;E873),"Check completed date","Ready"))))))</f>
        <v/>
      </c>
    </row>
    <row r="874" spans="1:14" ht="24.95" customHeight="1">
      <c r="A874" s="26"/>
      <c r="B874" s="26"/>
      <c r="C874" s="26"/>
      <c r="D874" s="26"/>
      <c r="E874" s="24"/>
      <c r="F874" s="24"/>
      <c r="G874" s="24"/>
      <c r="H874" s="26"/>
      <c r="I874" s="26"/>
      <c r="J874" s="26"/>
      <c r="K874" s="15" t="str">
        <f t="shared" ca="1" si="26"/>
        <v/>
      </c>
      <c r="L874" s="15" t="str">
        <f t="shared" ca="1" si="27"/>
        <v/>
      </c>
      <c r="M874" s="31" t="str">
        <f>IF(B874="","",IF(COUNTIFS('Incident Log'!$A$9:$A$1008,B874)=1,INDEX('Incident Log'!$C$9:$C$1008,MATCH(B874,'Incident Log'!$A$9:$A$1008,0)),""))</f>
        <v/>
      </c>
      <c r="N874" s="15" t="str">
        <f>IF(COUNTA(A874:J874)=0,"",IF(A874="","Missing action ID",IF(COUNTIFS($A$9:$A$1008,A874)&gt;1,"Duplicate action ID",IF(COUNTIFS('Incident Log'!$A$9:$A$1008,B874)&lt;&gt;1,"Check linked Case ID",IF(OR(C874="",D874="",NOT(ISNUMBER(E874)),NOT(ISNUMBER(F874))),"Complete action details",IF(AND(ISNUMBER(G874),G874&lt;E874),"Check completed date","Ready"))))))</f>
        <v/>
      </c>
    </row>
    <row r="875" spans="1:14" ht="24.95" customHeight="1">
      <c r="A875" s="20"/>
      <c r="B875" s="20"/>
      <c r="C875" s="20"/>
      <c r="D875" s="20"/>
      <c r="E875" s="18"/>
      <c r="F875" s="18"/>
      <c r="G875" s="18"/>
      <c r="H875" s="20"/>
      <c r="I875" s="20"/>
      <c r="J875" s="20"/>
      <c r="K875" s="15" t="str">
        <f t="shared" ca="1" si="26"/>
        <v/>
      </c>
      <c r="L875" s="15" t="str">
        <f t="shared" ca="1" si="27"/>
        <v/>
      </c>
      <c r="M875" s="31" t="str">
        <f>IF(B875="","",IF(COUNTIFS('Incident Log'!$A$9:$A$1008,B875)=1,INDEX('Incident Log'!$C$9:$C$1008,MATCH(B875,'Incident Log'!$A$9:$A$1008,0)),""))</f>
        <v/>
      </c>
      <c r="N875" s="15" t="str">
        <f>IF(COUNTA(A875:J875)=0,"",IF(A875="","Missing action ID",IF(COUNTIFS($A$9:$A$1008,A875)&gt;1,"Duplicate action ID",IF(COUNTIFS('Incident Log'!$A$9:$A$1008,B875)&lt;&gt;1,"Check linked Case ID",IF(OR(C875="",D875="",NOT(ISNUMBER(E875)),NOT(ISNUMBER(F875))),"Complete action details",IF(AND(ISNUMBER(G875),G875&lt;E875),"Check completed date","Ready"))))))</f>
        <v/>
      </c>
    </row>
    <row r="876" spans="1:14" ht="24.95" customHeight="1">
      <c r="A876" s="26"/>
      <c r="B876" s="26"/>
      <c r="C876" s="26"/>
      <c r="D876" s="26"/>
      <c r="E876" s="24"/>
      <c r="F876" s="24"/>
      <c r="G876" s="24"/>
      <c r="H876" s="26"/>
      <c r="I876" s="26"/>
      <c r="J876" s="26"/>
      <c r="K876" s="15" t="str">
        <f t="shared" ca="1" si="26"/>
        <v/>
      </c>
      <c r="L876" s="15" t="str">
        <f t="shared" ca="1" si="27"/>
        <v/>
      </c>
      <c r="M876" s="31" t="str">
        <f>IF(B876="","",IF(COUNTIFS('Incident Log'!$A$9:$A$1008,B876)=1,INDEX('Incident Log'!$C$9:$C$1008,MATCH(B876,'Incident Log'!$A$9:$A$1008,0)),""))</f>
        <v/>
      </c>
      <c r="N876" s="15" t="str">
        <f>IF(COUNTA(A876:J876)=0,"",IF(A876="","Missing action ID",IF(COUNTIFS($A$9:$A$1008,A876)&gt;1,"Duplicate action ID",IF(COUNTIFS('Incident Log'!$A$9:$A$1008,B876)&lt;&gt;1,"Check linked Case ID",IF(OR(C876="",D876="",NOT(ISNUMBER(E876)),NOT(ISNUMBER(F876))),"Complete action details",IF(AND(ISNUMBER(G876),G876&lt;E876),"Check completed date","Ready"))))))</f>
        <v/>
      </c>
    </row>
    <row r="877" spans="1:14" ht="24.95" customHeight="1">
      <c r="A877" s="20"/>
      <c r="B877" s="20"/>
      <c r="C877" s="20"/>
      <c r="D877" s="20"/>
      <c r="E877" s="18"/>
      <c r="F877" s="18"/>
      <c r="G877" s="18"/>
      <c r="H877" s="20"/>
      <c r="I877" s="20"/>
      <c r="J877" s="20"/>
      <c r="K877" s="15" t="str">
        <f t="shared" ca="1" si="26"/>
        <v/>
      </c>
      <c r="L877" s="15" t="str">
        <f t="shared" ca="1" si="27"/>
        <v/>
      </c>
      <c r="M877" s="31" t="str">
        <f>IF(B877="","",IF(COUNTIFS('Incident Log'!$A$9:$A$1008,B877)=1,INDEX('Incident Log'!$C$9:$C$1008,MATCH(B877,'Incident Log'!$A$9:$A$1008,0)),""))</f>
        <v/>
      </c>
      <c r="N877" s="15" t="str">
        <f>IF(COUNTA(A877:J877)=0,"",IF(A877="","Missing action ID",IF(COUNTIFS($A$9:$A$1008,A877)&gt;1,"Duplicate action ID",IF(COUNTIFS('Incident Log'!$A$9:$A$1008,B877)&lt;&gt;1,"Check linked Case ID",IF(OR(C877="",D877="",NOT(ISNUMBER(E877)),NOT(ISNUMBER(F877))),"Complete action details",IF(AND(ISNUMBER(G877),G877&lt;E877),"Check completed date","Ready"))))))</f>
        <v/>
      </c>
    </row>
    <row r="878" spans="1:14" ht="24.95" customHeight="1">
      <c r="A878" s="26"/>
      <c r="B878" s="26"/>
      <c r="C878" s="26"/>
      <c r="D878" s="26"/>
      <c r="E878" s="24"/>
      <c r="F878" s="24"/>
      <c r="G878" s="24"/>
      <c r="H878" s="26"/>
      <c r="I878" s="26"/>
      <c r="J878" s="26"/>
      <c r="K878" s="15" t="str">
        <f t="shared" ca="1" si="26"/>
        <v/>
      </c>
      <c r="L878" s="15" t="str">
        <f t="shared" ca="1" si="27"/>
        <v/>
      </c>
      <c r="M878" s="31" t="str">
        <f>IF(B878="","",IF(COUNTIFS('Incident Log'!$A$9:$A$1008,B878)=1,INDEX('Incident Log'!$C$9:$C$1008,MATCH(B878,'Incident Log'!$A$9:$A$1008,0)),""))</f>
        <v/>
      </c>
      <c r="N878" s="15" t="str">
        <f>IF(COUNTA(A878:J878)=0,"",IF(A878="","Missing action ID",IF(COUNTIFS($A$9:$A$1008,A878)&gt;1,"Duplicate action ID",IF(COUNTIFS('Incident Log'!$A$9:$A$1008,B878)&lt;&gt;1,"Check linked Case ID",IF(OR(C878="",D878="",NOT(ISNUMBER(E878)),NOT(ISNUMBER(F878))),"Complete action details",IF(AND(ISNUMBER(G878),G878&lt;E878),"Check completed date","Ready"))))))</f>
        <v/>
      </c>
    </row>
    <row r="879" spans="1:14" ht="24.95" customHeight="1">
      <c r="A879" s="20"/>
      <c r="B879" s="20"/>
      <c r="C879" s="20"/>
      <c r="D879" s="20"/>
      <c r="E879" s="18"/>
      <c r="F879" s="18"/>
      <c r="G879" s="18"/>
      <c r="H879" s="20"/>
      <c r="I879" s="20"/>
      <c r="J879" s="20"/>
      <c r="K879" s="15" t="str">
        <f t="shared" ca="1" si="26"/>
        <v/>
      </c>
      <c r="L879" s="15" t="str">
        <f t="shared" ca="1" si="27"/>
        <v/>
      </c>
      <c r="M879" s="31" t="str">
        <f>IF(B879="","",IF(COUNTIFS('Incident Log'!$A$9:$A$1008,B879)=1,INDEX('Incident Log'!$C$9:$C$1008,MATCH(B879,'Incident Log'!$A$9:$A$1008,0)),""))</f>
        <v/>
      </c>
      <c r="N879" s="15" t="str">
        <f>IF(COUNTA(A879:J879)=0,"",IF(A879="","Missing action ID",IF(COUNTIFS($A$9:$A$1008,A879)&gt;1,"Duplicate action ID",IF(COUNTIFS('Incident Log'!$A$9:$A$1008,B879)&lt;&gt;1,"Check linked Case ID",IF(OR(C879="",D879="",NOT(ISNUMBER(E879)),NOT(ISNUMBER(F879))),"Complete action details",IF(AND(ISNUMBER(G879),G879&lt;E879),"Check completed date","Ready"))))))</f>
        <v/>
      </c>
    </row>
    <row r="880" spans="1:14" ht="24.95" customHeight="1">
      <c r="A880" s="26"/>
      <c r="B880" s="26"/>
      <c r="C880" s="26"/>
      <c r="D880" s="26"/>
      <c r="E880" s="24"/>
      <c r="F880" s="24"/>
      <c r="G880" s="24"/>
      <c r="H880" s="26"/>
      <c r="I880" s="26"/>
      <c r="J880" s="26"/>
      <c r="K880" s="15" t="str">
        <f t="shared" ca="1" si="26"/>
        <v/>
      </c>
      <c r="L880" s="15" t="str">
        <f t="shared" ca="1" si="27"/>
        <v/>
      </c>
      <c r="M880" s="31" t="str">
        <f>IF(B880="","",IF(COUNTIFS('Incident Log'!$A$9:$A$1008,B880)=1,INDEX('Incident Log'!$C$9:$C$1008,MATCH(B880,'Incident Log'!$A$9:$A$1008,0)),""))</f>
        <v/>
      </c>
      <c r="N880" s="15" t="str">
        <f>IF(COUNTA(A880:J880)=0,"",IF(A880="","Missing action ID",IF(COUNTIFS($A$9:$A$1008,A880)&gt;1,"Duplicate action ID",IF(COUNTIFS('Incident Log'!$A$9:$A$1008,B880)&lt;&gt;1,"Check linked Case ID",IF(OR(C880="",D880="",NOT(ISNUMBER(E880)),NOT(ISNUMBER(F880))),"Complete action details",IF(AND(ISNUMBER(G880),G880&lt;E880),"Check completed date","Ready"))))))</f>
        <v/>
      </c>
    </row>
    <row r="881" spans="1:14" ht="24.95" customHeight="1">
      <c r="A881" s="20"/>
      <c r="B881" s="20"/>
      <c r="C881" s="20"/>
      <c r="D881" s="20"/>
      <c r="E881" s="18"/>
      <c r="F881" s="18"/>
      <c r="G881" s="18"/>
      <c r="H881" s="20"/>
      <c r="I881" s="20"/>
      <c r="J881" s="20"/>
      <c r="K881" s="15" t="str">
        <f t="shared" ca="1" si="26"/>
        <v/>
      </c>
      <c r="L881" s="15" t="str">
        <f t="shared" ca="1" si="27"/>
        <v/>
      </c>
      <c r="M881" s="31" t="str">
        <f>IF(B881="","",IF(COUNTIFS('Incident Log'!$A$9:$A$1008,B881)=1,INDEX('Incident Log'!$C$9:$C$1008,MATCH(B881,'Incident Log'!$A$9:$A$1008,0)),""))</f>
        <v/>
      </c>
      <c r="N881" s="15" t="str">
        <f>IF(COUNTA(A881:J881)=0,"",IF(A881="","Missing action ID",IF(COUNTIFS($A$9:$A$1008,A881)&gt;1,"Duplicate action ID",IF(COUNTIFS('Incident Log'!$A$9:$A$1008,B881)&lt;&gt;1,"Check linked Case ID",IF(OR(C881="",D881="",NOT(ISNUMBER(E881)),NOT(ISNUMBER(F881))),"Complete action details",IF(AND(ISNUMBER(G881),G881&lt;E881),"Check completed date","Ready"))))))</f>
        <v/>
      </c>
    </row>
    <row r="882" spans="1:14" ht="24.95" customHeight="1">
      <c r="A882" s="26"/>
      <c r="B882" s="26"/>
      <c r="C882" s="26"/>
      <c r="D882" s="26"/>
      <c r="E882" s="24"/>
      <c r="F882" s="24"/>
      <c r="G882" s="24"/>
      <c r="H882" s="26"/>
      <c r="I882" s="26"/>
      <c r="J882" s="26"/>
      <c r="K882" s="15" t="str">
        <f t="shared" ca="1" si="26"/>
        <v/>
      </c>
      <c r="L882" s="15" t="str">
        <f t="shared" ca="1" si="27"/>
        <v/>
      </c>
      <c r="M882" s="31" t="str">
        <f>IF(B882="","",IF(COUNTIFS('Incident Log'!$A$9:$A$1008,B882)=1,INDEX('Incident Log'!$C$9:$C$1008,MATCH(B882,'Incident Log'!$A$9:$A$1008,0)),""))</f>
        <v/>
      </c>
      <c r="N882" s="15" t="str">
        <f>IF(COUNTA(A882:J882)=0,"",IF(A882="","Missing action ID",IF(COUNTIFS($A$9:$A$1008,A882)&gt;1,"Duplicate action ID",IF(COUNTIFS('Incident Log'!$A$9:$A$1008,B882)&lt;&gt;1,"Check linked Case ID",IF(OR(C882="",D882="",NOT(ISNUMBER(E882)),NOT(ISNUMBER(F882))),"Complete action details",IF(AND(ISNUMBER(G882),G882&lt;E882),"Check completed date","Ready"))))))</f>
        <v/>
      </c>
    </row>
    <row r="883" spans="1:14" ht="24.95" customHeight="1">
      <c r="A883" s="20"/>
      <c r="B883" s="20"/>
      <c r="C883" s="20"/>
      <c r="D883" s="20"/>
      <c r="E883" s="18"/>
      <c r="F883" s="18"/>
      <c r="G883" s="18"/>
      <c r="H883" s="20"/>
      <c r="I883" s="20"/>
      <c r="J883" s="20"/>
      <c r="K883" s="15" t="str">
        <f t="shared" ca="1" si="26"/>
        <v/>
      </c>
      <c r="L883" s="15" t="str">
        <f t="shared" ca="1" si="27"/>
        <v/>
      </c>
      <c r="M883" s="31" t="str">
        <f>IF(B883="","",IF(COUNTIFS('Incident Log'!$A$9:$A$1008,B883)=1,INDEX('Incident Log'!$C$9:$C$1008,MATCH(B883,'Incident Log'!$A$9:$A$1008,0)),""))</f>
        <v/>
      </c>
      <c r="N883" s="15" t="str">
        <f>IF(COUNTA(A883:J883)=0,"",IF(A883="","Missing action ID",IF(COUNTIFS($A$9:$A$1008,A883)&gt;1,"Duplicate action ID",IF(COUNTIFS('Incident Log'!$A$9:$A$1008,B883)&lt;&gt;1,"Check linked Case ID",IF(OR(C883="",D883="",NOT(ISNUMBER(E883)),NOT(ISNUMBER(F883))),"Complete action details",IF(AND(ISNUMBER(G883),G883&lt;E883),"Check completed date","Ready"))))))</f>
        <v/>
      </c>
    </row>
    <row r="884" spans="1:14" ht="24.95" customHeight="1">
      <c r="A884" s="26"/>
      <c r="B884" s="26"/>
      <c r="C884" s="26"/>
      <c r="D884" s="26"/>
      <c r="E884" s="24"/>
      <c r="F884" s="24"/>
      <c r="G884" s="24"/>
      <c r="H884" s="26"/>
      <c r="I884" s="26"/>
      <c r="J884" s="26"/>
      <c r="K884" s="15" t="str">
        <f t="shared" ca="1" si="26"/>
        <v/>
      </c>
      <c r="L884" s="15" t="str">
        <f t="shared" ca="1" si="27"/>
        <v/>
      </c>
      <c r="M884" s="31" t="str">
        <f>IF(B884="","",IF(COUNTIFS('Incident Log'!$A$9:$A$1008,B884)=1,INDEX('Incident Log'!$C$9:$C$1008,MATCH(B884,'Incident Log'!$A$9:$A$1008,0)),""))</f>
        <v/>
      </c>
      <c r="N884" s="15" t="str">
        <f>IF(COUNTA(A884:J884)=0,"",IF(A884="","Missing action ID",IF(COUNTIFS($A$9:$A$1008,A884)&gt;1,"Duplicate action ID",IF(COUNTIFS('Incident Log'!$A$9:$A$1008,B884)&lt;&gt;1,"Check linked Case ID",IF(OR(C884="",D884="",NOT(ISNUMBER(E884)),NOT(ISNUMBER(F884))),"Complete action details",IF(AND(ISNUMBER(G884),G884&lt;E884),"Check completed date","Ready"))))))</f>
        <v/>
      </c>
    </row>
    <row r="885" spans="1:14" ht="24.95" customHeight="1">
      <c r="A885" s="20"/>
      <c r="B885" s="20"/>
      <c r="C885" s="20"/>
      <c r="D885" s="20"/>
      <c r="E885" s="18"/>
      <c r="F885" s="18"/>
      <c r="G885" s="18"/>
      <c r="H885" s="20"/>
      <c r="I885" s="20"/>
      <c r="J885" s="20"/>
      <c r="K885" s="15" t="str">
        <f t="shared" ca="1" si="26"/>
        <v/>
      </c>
      <c r="L885" s="15" t="str">
        <f t="shared" ca="1" si="27"/>
        <v/>
      </c>
      <c r="M885" s="31" t="str">
        <f>IF(B885="","",IF(COUNTIFS('Incident Log'!$A$9:$A$1008,B885)=1,INDEX('Incident Log'!$C$9:$C$1008,MATCH(B885,'Incident Log'!$A$9:$A$1008,0)),""))</f>
        <v/>
      </c>
      <c r="N885" s="15" t="str">
        <f>IF(COUNTA(A885:J885)=0,"",IF(A885="","Missing action ID",IF(COUNTIFS($A$9:$A$1008,A885)&gt;1,"Duplicate action ID",IF(COUNTIFS('Incident Log'!$A$9:$A$1008,B885)&lt;&gt;1,"Check linked Case ID",IF(OR(C885="",D885="",NOT(ISNUMBER(E885)),NOT(ISNUMBER(F885))),"Complete action details",IF(AND(ISNUMBER(G885),G885&lt;E885),"Check completed date","Ready"))))))</f>
        <v/>
      </c>
    </row>
    <row r="886" spans="1:14" ht="24.95" customHeight="1">
      <c r="A886" s="26"/>
      <c r="B886" s="26"/>
      <c r="C886" s="26"/>
      <c r="D886" s="26"/>
      <c r="E886" s="24"/>
      <c r="F886" s="24"/>
      <c r="G886" s="24"/>
      <c r="H886" s="26"/>
      <c r="I886" s="26"/>
      <c r="J886" s="26"/>
      <c r="K886" s="15" t="str">
        <f t="shared" ca="1" si="26"/>
        <v/>
      </c>
      <c r="L886" s="15" t="str">
        <f t="shared" ca="1" si="27"/>
        <v/>
      </c>
      <c r="M886" s="31" t="str">
        <f>IF(B886="","",IF(COUNTIFS('Incident Log'!$A$9:$A$1008,B886)=1,INDEX('Incident Log'!$C$9:$C$1008,MATCH(B886,'Incident Log'!$A$9:$A$1008,0)),""))</f>
        <v/>
      </c>
      <c r="N886" s="15" t="str">
        <f>IF(COUNTA(A886:J886)=0,"",IF(A886="","Missing action ID",IF(COUNTIFS($A$9:$A$1008,A886)&gt;1,"Duplicate action ID",IF(COUNTIFS('Incident Log'!$A$9:$A$1008,B886)&lt;&gt;1,"Check linked Case ID",IF(OR(C886="",D886="",NOT(ISNUMBER(E886)),NOT(ISNUMBER(F886))),"Complete action details",IF(AND(ISNUMBER(G886),G886&lt;E886),"Check completed date","Ready"))))))</f>
        <v/>
      </c>
    </row>
    <row r="887" spans="1:14" ht="24.95" customHeight="1">
      <c r="A887" s="20"/>
      <c r="B887" s="20"/>
      <c r="C887" s="20"/>
      <c r="D887" s="20"/>
      <c r="E887" s="18"/>
      <c r="F887" s="18"/>
      <c r="G887" s="18"/>
      <c r="H887" s="20"/>
      <c r="I887" s="20"/>
      <c r="J887" s="20"/>
      <c r="K887" s="15" t="str">
        <f t="shared" ca="1" si="26"/>
        <v/>
      </c>
      <c r="L887" s="15" t="str">
        <f t="shared" ca="1" si="27"/>
        <v/>
      </c>
      <c r="M887" s="31" t="str">
        <f>IF(B887="","",IF(COUNTIFS('Incident Log'!$A$9:$A$1008,B887)=1,INDEX('Incident Log'!$C$9:$C$1008,MATCH(B887,'Incident Log'!$A$9:$A$1008,0)),""))</f>
        <v/>
      </c>
      <c r="N887" s="15" t="str">
        <f>IF(COUNTA(A887:J887)=0,"",IF(A887="","Missing action ID",IF(COUNTIFS($A$9:$A$1008,A887)&gt;1,"Duplicate action ID",IF(COUNTIFS('Incident Log'!$A$9:$A$1008,B887)&lt;&gt;1,"Check linked Case ID",IF(OR(C887="",D887="",NOT(ISNUMBER(E887)),NOT(ISNUMBER(F887))),"Complete action details",IF(AND(ISNUMBER(G887),G887&lt;E887),"Check completed date","Ready"))))))</f>
        <v/>
      </c>
    </row>
    <row r="888" spans="1:14" ht="24.95" customHeight="1">
      <c r="A888" s="26"/>
      <c r="B888" s="26"/>
      <c r="C888" s="26"/>
      <c r="D888" s="26"/>
      <c r="E888" s="24"/>
      <c r="F888" s="24"/>
      <c r="G888" s="24"/>
      <c r="H888" s="26"/>
      <c r="I888" s="26"/>
      <c r="J888" s="26"/>
      <c r="K888" s="15" t="str">
        <f t="shared" ca="1" si="26"/>
        <v/>
      </c>
      <c r="L888" s="15" t="str">
        <f t="shared" ca="1" si="27"/>
        <v/>
      </c>
      <c r="M888" s="31" t="str">
        <f>IF(B888="","",IF(COUNTIFS('Incident Log'!$A$9:$A$1008,B888)=1,INDEX('Incident Log'!$C$9:$C$1008,MATCH(B888,'Incident Log'!$A$9:$A$1008,0)),""))</f>
        <v/>
      </c>
      <c r="N888" s="15" t="str">
        <f>IF(COUNTA(A888:J888)=0,"",IF(A888="","Missing action ID",IF(COUNTIFS($A$9:$A$1008,A888)&gt;1,"Duplicate action ID",IF(COUNTIFS('Incident Log'!$A$9:$A$1008,B888)&lt;&gt;1,"Check linked Case ID",IF(OR(C888="",D888="",NOT(ISNUMBER(E888)),NOT(ISNUMBER(F888))),"Complete action details",IF(AND(ISNUMBER(G888),G888&lt;E888),"Check completed date","Ready"))))))</f>
        <v/>
      </c>
    </row>
    <row r="889" spans="1:14" ht="24.95" customHeight="1">
      <c r="A889" s="20"/>
      <c r="B889" s="20"/>
      <c r="C889" s="20"/>
      <c r="D889" s="20"/>
      <c r="E889" s="18"/>
      <c r="F889" s="18"/>
      <c r="G889" s="18"/>
      <c r="H889" s="20"/>
      <c r="I889" s="20"/>
      <c r="J889" s="20"/>
      <c r="K889" s="15" t="str">
        <f t="shared" ca="1" si="26"/>
        <v/>
      </c>
      <c r="L889" s="15" t="str">
        <f t="shared" ca="1" si="27"/>
        <v/>
      </c>
      <c r="M889" s="31" t="str">
        <f>IF(B889="","",IF(COUNTIFS('Incident Log'!$A$9:$A$1008,B889)=1,INDEX('Incident Log'!$C$9:$C$1008,MATCH(B889,'Incident Log'!$A$9:$A$1008,0)),""))</f>
        <v/>
      </c>
      <c r="N889" s="15" t="str">
        <f>IF(COUNTA(A889:J889)=0,"",IF(A889="","Missing action ID",IF(COUNTIFS($A$9:$A$1008,A889)&gt;1,"Duplicate action ID",IF(COUNTIFS('Incident Log'!$A$9:$A$1008,B889)&lt;&gt;1,"Check linked Case ID",IF(OR(C889="",D889="",NOT(ISNUMBER(E889)),NOT(ISNUMBER(F889))),"Complete action details",IF(AND(ISNUMBER(G889),G889&lt;E889),"Check completed date","Ready"))))))</f>
        <v/>
      </c>
    </row>
    <row r="890" spans="1:14" ht="24.95" customHeight="1">
      <c r="A890" s="26"/>
      <c r="B890" s="26"/>
      <c r="C890" s="26"/>
      <c r="D890" s="26"/>
      <c r="E890" s="24"/>
      <c r="F890" s="24"/>
      <c r="G890" s="24"/>
      <c r="H890" s="26"/>
      <c r="I890" s="26"/>
      <c r="J890" s="26"/>
      <c r="K890" s="15" t="str">
        <f t="shared" ca="1" si="26"/>
        <v/>
      </c>
      <c r="L890" s="15" t="str">
        <f t="shared" ca="1" si="27"/>
        <v/>
      </c>
      <c r="M890" s="31" t="str">
        <f>IF(B890="","",IF(COUNTIFS('Incident Log'!$A$9:$A$1008,B890)=1,INDEX('Incident Log'!$C$9:$C$1008,MATCH(B890,'Incident Log'!$A$9:$A$1008,0)),""))</f>
        <v/>
      </c>
      <c r="N890" s="15" t="str">
        <f>IF(COUNTA(A890:J890)=0,"",IF(A890="","Missing action ID",IF(COUNTIFS($A$9:$A$1008,A890)&gt;1,"Duplicate action ID",IF(COUNTIFS('Incident Log'!$A$9:$A$1008,B890)&lt;&gt;1,"Check linked Case ID",IF(OR(C890="",D890="",NOT(ISNUMBER(E890)),NOT(ISNUMBER(F890))),"Complete action details",IF(AND(ISNUMBER(G890),G890&lt;E890),"Check completed date","Ready"))))))</f>
        <v/>
      </c>
    </row>
    <row r="891" spans="1:14" ht="24.95" customHeight="1">
      <c r="A891" s="20"/>
      <c r="B891" s="20"/>
      <c r="C891" s="20"/>
      <c r="D891" s="20"/>
      <c r="E891" s="18"/>
      <c r="F891" s="18"/>
      <c r="G891" s="18"/>
      <c r="H891" s="20"/>
      <c r="I891" s="20"/>
      <c r="J891" s="20"/>
      <c r="K891" s="15" t="str">
        <f t="shared" ca="1" si="26"/>
        <v/>
      </c>
      <c r="L891" s="15" t="str">
        <f t="shared" ca="1" si="27"/>
        <v/>
      </c>
      <c r="M891" s="31" t="str">
        <f>IF(B891="","",IF(COUNTIFS('Incident Log'!$A$9:$A$1008,B891)=1,INDEX('Incident Log'!$C$9:$C$1008,MATCH(B891,'Incident Log'!$A$9:$A$1008,0)),""))</f>
        <v/>
      </c>
      <c r="N891" s="15" t="str">
        <f>IF(COUNTA(A891:J891)=0,"",IF(A891="","Missing action ID",IF(COUNTIFS($A$9:$A$1008,A891)&gt;1,"Duplicate action ID",IF(COUNTIFS('Incident Log'!$A$9:$A$1008,B891)&lt;&gt;1,"Check linked Case ID",IF(OR(C891="",D891="",NOT(ISNUMBER(E891)),NOT(ISNUMBER(F891))),"Complete action details",IF(AND(ISNUMBER(G891),G891&lt;E891),"Check completed date","Ready"))))))</f>
        <v/>
      </c>
    </row>
    <row r="892" spans="1:14" ht="24.95" customHeight="1">
      <c r="A892" s="26"/>
      <c r="B892" s="26"/>
      <c r="C892" s="26"/>
      <c r="D892" s="26"/>
      <c r="E892" s="24"/>
      <c r="F892" s="24"/>
      <c r="G892" s="24"/>
      <c r="H892" s="26"/>
      <c r="I892" s="26"/>
      <c r="J892" s="26"/>
      <c r="K892" s="15" t="str">
        <f t="shared" ca="1" si="26"/>
        <v/>
      </c>
      <c r="L892" s="15" t="str">
        <f t="shared" ca="1" si="27"/>
        <v/>
      </c>
      <c r="M892" s="31" t="str">
        <f>IF(B892="","",IF(COUNTIFS('Incident Log'!$A$9:$A$1008,B892)=1,INDEX('Incident Log'!$C$9:$C$1008,MATCH(B892,'Incident Log'!$A$9:$A$1008,0)),""))</f>
        <v/>
      </c>
      <c r="N892" s="15" t="str">
        <f>IF(COUNTA(A892:J892)=0,"",IF(A892="","Missing action ID",IF(COUNTIFS($A$9:$A$1008,A892)&gt;1,"Duplicate action ID",IF(COUNTIFS('Incident Log'!$A$9:$A$1008,B892)&lt;&gt;1,"Check linked Case ID",IF(OR(C892="",D892="",NOT(ISNUMBER(E892)),NOT(ISNUMBER(F892))),"Complete action details",IF(AND(ISNUMBER(G892),G892&lt;E892),"Check completed date","Ready"))))))</f>
        <v/>
      </c>
    </row>
    <row r="893" spans="1:14" ht="24.95" customHeight="1">
      <c r="A893" s="20"/>
      <c r="B893" s="20"/>
      <c r="C893" s="20"/>
      <c r="D893" s="20"/>
      <c r="E893" s="18"/>
      <c r="F893" s="18"/>
      <c r="G893" s="18"/>
      <c r="H893" s="20"/>
      <c r="I893" s="20"/>
      <c r="J893" s="20"/>
      <c r="K893" s="15" t="str">
        <f t="shared" ca="1" si="26"/>
        <v/>
      </c>
      <c r="L893" s="15" t="str">
        <f t="shared" ca="1" si="27"/>
        <v/>
      </c>
      <c r="M893" s="31" t="str">
        <f>IF(B893="","",IF(COUNTIFS('Incident Log'!$A$9:$A$1008,B893)=1,INDEX('Incident Log'!$C$9:$C$1008,MATCH(B893,'Incident Log'!$A$9:$A$1008,0)),""))</f>
        <v/>
      </c>
      <c r="N893" s="15" t="str">
        <f>IF(COUNTA(A893:J893)=0,"",IF(A893="","Missing action ID",IF(COUNTIFS($A$9:$A$1008,A893)&gt;1,"Duplicate action ID",IF(COUNTIFS('Incident Log'!$A$9:$A$1008,B893)&lt;&gt;1,"Check linked Case ID",IF(OR(C893="",D893="",NOT(ISNUMBER(E893)),NOT(ISNUMBER(F893))),"Complete action details",IF(AND(ISNUMBER(G893),G893&lt;E893),"Check completed date","Ready"))))))</f>
        <v/>
      </c>
    </row>
    <row r="894" spans="1:14" ht="24.95" customHeight="1">
      <c r="A894" s="26"/>
      <c r="B894" s="26"/>
      <c r="C894" s="26"/>
      <c r="D894" s="26"/>
      <c r="E894" s="24"/>
      <c r="F894" s="24"/>
      <c r="G894" s="24"/>
      <c r="H894" s="26"/>
      <c r="I894" s="26"/>
      <c r="J894" s="26"/>
      <c r="K894" s="15" t="str">
        <f t="shared" ca="1" si="26"/>
        <v/>
      </c>
      <c r="L894" s="15" t="str">
        <f t="shared" ca="1" si="27"/>
        <v/>
      </c>
      <c r="M894" s="31" t="str">
        <f>IF(B894="","",IF(COUNTIFS('Incident Log'!$A$9:$A$1008,B894)=1,INDEX('Incident Log'!$C$9:$C$1008,MATCH(B894,'Incident Log'!$A$9:$A$1008,0)),""))</f>
        <v/>
      </c>
      <c r="N894" s="15" t="str">
        <f>IF(COUNTA(A894:J894)=0,"",IF(A894="","Missing action ID",IF(COUNTIFS($A$9:$A$1008,A894)&gt;1,"Duplicate action ID",IF(COUNTIFS('Incident Log'!$A$9:$A$1008,B894)&lt;&gt;1,"Check linked Case ID",IF(OR(C894="",D894="",NOT(ISNUMBER(E894)),NOT(ISNUMBER(F894))),"Complete action details",IF(AND(ISNUMBER(G894),G894&lt;E894),"Check completed date","Ready"))))))</f>
        <v/>
      </c>
    </row>
    <row r="895" spans="1:14" ht="24.95" customHeight="1">
      <c r="A895" s="20"/>
      <c r="B895" s="20"/>
      <c r="C895" s="20"/>
      <c r="D895" s="20"/>
      <c r="E895" s="18"/>
      <c r="F895" s="18"/>
      <c r="G895" s="18"/>
      <c r="H895" s="20"/>
      <c r="I895" s="20"/>
      <c r="J895" s="20"/>
      <c r="K895" s="15" t="str">
        <f t="shared" ca="1" si="26"/>
        <v/>
      </c>
      <c r="L895" s="15" t="str">
        <f t="shared" ca="1" si="27"/>
        <v/>
      </c>
      <c r="M895" s="31" t="str">
        <f>IF(B895="","",IF(COUNTIFS('Incident Log'!$A$9:$A$1008,B895)=1,INDEX('Incident Log'!$C$9:$C$1008,MATCH(B895,'Incident Log'!$A$9:$A$1008,0)),""))</f>
        <v/>
      </c>
      <c r="N895" s="15" t="str">
        <f>IF(COUNTA(A895:J895)=0,"",IF(A895="","Missing action ID",IF(COUNTIFS($A$9:$A$1008,A895)&gt;1,"Duplicate action ID",IF(COUNTIFS('Incident Log'!$A$9:$A$1008,B895)&lt;&gt;1,"Check linked Case ID",IF(OR(C895="",D895="",NOT(ISNUMBER(E895)),NOT(ISNUMBER(F895))),"Complete action details",IF(AND(ISNUMBER(G895),G895&lt;E895),"Check completed date","Ready"))))))</f>
        <v/>
      </c>
    </row>
    <row r="896" spans="1:14" ht="24.95" customHeight="1">
      <c r="A896" s="26"/>
      <c r="B896" s="26"/>
      <c r="C896" s="26"/>
      <c r="D896" s="26"/>
      <c r="E896" s="24"/>
      <c r="F896" s="24"/>
      <c r="G896" s="24"/>
      <c r="H896" s="26"/>
      <c r="I896" s="26"/>
      <c r="J896" s="26"/>
      <c r="K896" s="15" t="str">
        <f t="shared" ca="1" si="26"/>
        <v/>
      </c>
      <c r="L896" s="15" t="str">
        <f t="shared" ca="1" si="27"/>
        <v/>
      </c>
      <c r="M896" s="31" t="str">
        <f>IF(B896="","",IF(COUNTIFS('Incident Log'!$A$9:$A$1008,B896)=1,INDEX('Incident Log'!$C$9:$C$1008,MATCH(B896,'Incident Log'!$A$9:$A$1008,0)),""))</f>
        <v/>
      </c>
      <c r="N896" s="15" t="str">
        <f>IF(COUNTA(A896:J896)=0,"",IF(A896="","Missing action ID",IF(COUNTIFS($A$9:$A$1008,A896)&gt;1,"Duplicate action ID",IF(COUNTIFS('Incident Log'!$A$9:$A$1008,B896)&lt;&gt;1,"Check linked Case ID",IF(OR(C896="",D896="",NOT(ISNUMBER(E896)),NOT(ISNUMBER(F896))),"Complete action details",IF(AND(ISNUMBER(G896),G896&lt;E896),"Check completed date","Ready"))))))</f>
        <v/>
      </c>
    </row>
    <row r="897" spans="1:14" ht="24.95" customHeight="1">
      <c r="A897" s="20"/>
      <c r="B897" s="20"/>
      <c r="C897" s="20"/>
      <c r="D897" s="20"/>
      <c r="E897" s="18"/>
      <c r="F897" s="18"/>
      <c r="G897" s="18"/>
      <c r="H897" s="20"/>
      <c r="I897" s="20"/>
      <c r="J897" s="20"/>
      <c r="K897" s="15" t="str">
        <f t="shared" ca="1" si="26"/>
        <v/>
      </c>
      <c r="L897" s="15" t="str">
        <f t="shared" ca="1" si="27"/>
        <v/>
      </c>
      <c r="M897" s="31" t="str">
        <f>IF(B897="","",IF(COUNTIFS('Incident Log'!$A$9:$A$1008,B897)=1,INDEX('Incident Log'!$C$9:$C$1008,MATCH(B897,'Incident Log'!$A$9:$A$1008,0)),""))</f>
        <v/>
      </c>
      <c r="N897" s="15" t="str">
        <f>IF(COUNTA(A897:J897)=0,"",IF(A897="","Missing action ID",IF(COUNTIFS($A$9:$A$1008,A897)&gt;1,"Duplicate action ID",IF(COUNTIFS('Incident Log'!$A$9:$A$1008,B897)&lt;&gt;1,"Check linked Case ID",IF(OR(C897="",D897="",NOT(ISNUMBER(E897)),NOT(ISNUMBER(F897))),"Complete action details",IF(AND(ISNUMBER(G897),G897&lt;E897),"Check completed date","Ready"))))))</f>
        <v/>
      </c>
    </row>
    <row r="898" spans="1:14" ht="24.95" customHeight="1">
      <c r="A898" s="26"/>
      <c r="B898" s="26"/>
      <c r="C898" s="26"/>
      <c r="D898" s="26"/>
      <c r="E898" s="24"/>
      <c r="F898" s="24"/>
      <c r="G898" s="24"/>
      <c r="H898" s="26"/>
      <c r="I898" s="26"/>
      <c r="J898" s="26"/>
      <c r="K898" s="15" t="str">
        <f t="shared" ca="1" si="26"/>
        <v/>
      </c>
      <c r="L898" s="15" t="str">
        <f t="shared" ca="1" si="27"/>
        <v/>
      </c>
      <c r="M898" s="31" t="str">
        <f>IF(B898="","",IF(COUNTIFS('Incident Log'!$A$9:$A$1008,B898)=1,INDEX('Incident Log'!$C$9:$C$1008,MATCH(B898,'Incident Log'!$A$9:$A$1008,0)),""))</f>
        <v/>
      </c>
      <c r="N898" s="15" t="str">
        <f>IF(COUNTA(A898:J898)=0,"",IF(A898="","Missing action ID",IF(COUNTIFS($A$9:$A$1008,A898)&gt;1,"Duplicate action ID",IF(COUNTIFS('Incident Log'!$A$9:$A$1008,B898)&lt;&gt;1,"Check linked Case ID",IF(OR(C898="",D898="",NOT(ISNUMBER(E898)),NOT(ISNUMBER(F898))),"Complete action details",IF(AND(ISNUMBER(G898),G898&lt;E898),"Check completed date","Ready"))))))</f>
        <v/>
      </c>
    </row>
    <row r="899" spans="1:14" ht="24.95" customHeight="1">
      <c r="A899" s="20"/>
      <c r="B899" s="20"/>
      <c r="C899" s="20"/>
      <c r="D899" s="20"/>
      <c r="E899" s="18"/>
      <c r="F899" s="18"/>
      <c r="G899" s="18"/>
      <c r="H899" s="20"/>
      <c r="I899" s="20"/>
      <c r="J899" s="20"/>
      <c r="K899" s="15" t="str">
        <f t="shared" ca="1" si="26"/>
        <v/>
      </c>
      <c r="L899" s="15" t="str">
        <f t="shared" ca="1" si="27"/>
        <v/>
      </c>
      <c r="M899" s="31" t="str">
        <f>IF(B899="","",IF(COUNTIFS('Incident Log'!$A$9:$A$1008,B899)=1,INDEX('Incident Log'!$C$9:$C$1008,MATCH(B899,'Incident Log'!$A$9:$A$1008,0)),""))</f>
        <v/>
      </c>
      <c r="N899" s="15" t="str">
        <f>IF(COUNTA(A899:J899)=0,"",IF(A899="","Missing action ID",IF(COUNTIFS($A$9:$A$1008,A899)&gt;1,"Duplicate action ID",IF(COUNTIFS('Incident Log'!$A$9:$A$1008,B899)&lt;&gt;1,"Check linked Case ID",IF(OR(C899="",D899="",NOT(ISNUMBER(E899)),NOT(ISNUMBER(F899))),"Complete action details",IF(AND(ISNUMBER(G899),G899&lt;E899),"Check completed date","Ready"))))))</f>
        <v/>
      </c>
    </row>
    <row r="900" spans="1:14" ht="24.95" customHeight="1">
      <c r="A900" s="26"/>
      <c r="B900" s="26"/>
      <c r="C900" s="26"/>
      <c r="D900" s="26"/>
      <c r="E900" s="24"/>
      <c r="F900" s="24"/>
      <c r="G900" s="24"/>
      <c r="H900" s="26"/>
      <c r="I900" s="26"/>
      <c r="J900" s="26"/>
      <c r="K900" s="15" t="str">
        <f t="shared" ca="1" si="26"/>
        <v/>
      </c>
      <c r="L900" s="15" t="str">
        <f t="shared" ca="1" si="27"/>
        <v/>
      </c>
      <c r="M900" s="31" t="str">
        <f>IF(B900="","",IF(COUNTIFS('Incident Log'!$A$9:$A$1008,B900)=1,INDEX('Incident Log'!$C$9:$C$1008,MATCH(B900,'Incident Log'!$A$9:$A$1008,0)),""))</f>
        <v/>
      </c>
      <c r="N900" s="15" t="str">
        <f>IF(COUNTA(A900:J900)=0,"",IF(A900="","Missing action ID",IF(COUNTIFS($A$9:$A$1008,A900)&gt;1,"Duplicate action ID",IF(COUNTIFS('Incident Log'!$A$9:$A$1008,B900)&lt;&gt;1,"Check linked Case ID",IF(OR(C900="",D900="",NOT(ISNUMBER(E900)),NOT(ISNUMBER(F900))),"Complete action details",IF(AND(ISNUMBER(G900),G900&lt;E900),"Check completed date","Ready"))))))</f>
        <v/>
      </c>
    </row>
    <row r="901" spans="1:14" ht="24.95" customHeight="1">
      <c r="A901" s="20"/>
      <c r="B901" s="20"/>
      <c r="C901" s="20"/>
      <c r="D901" s="20"/>
      <c r="E901" s="18"/>
      <c r="F901" s="18"/>
      <c r="G901" s="18"/>
      <c r="H901" s="20"/>
      <c r="I901" s="20"/>
      <c r="J901" s="20"/>
      <c r="K901" s="15" t="str">
        <f t="shared" ca="1" si="26"/>
        <v/>
      </c>
      <c r="L901" s="15" t="str">
        <f t="shared" ca="1" si="27"/>
        <v/>
      </c>
      <c r="M901" s="31" t="str">
        <f>IF(B901="","",IF(COUNTIFS('Incident Log'!$A$9:$A$1008,B901)=1,INDEX('Incident Log'!$C$9:$C$1008,MATCH(B901,'Incident Log'!$A$9:$A$1008,0)),""))</f>
        <v/>
      </c>
      <c r="N901" s="15" t="str">
        <f>IF(COUNTA(A901:J901)=0,"",IF(A901="","Missing action ID",IF(COUNTIFS($A$9:$A$1008,A901)&gt;1,"Duplicate action ID",IF(COUNTIFS('Incident Log'!$A$9:$A$1008,B901)&lt;&gt;1,"Check linked Case ID",IF(OR(C901="",D901="",NOT(ISNUMBER(E901)),NOT(ISNUMBER(F901))),"Complete action details",IF(AND(ISNUMBER(G901),G901&lt;E901),"Check completed date","Ready"))))))</f>
        <v/>
      </c>
    </row>
    <row r="902" spans="1:14" ht="24.95" customHeight="1">
      <c r="A902" s="26"/>
      <c r="B902" s="26"/>
      <c r="C902" s="26"/>
      <c r="D902" s="26"/>
      <c r="E902" s="24"/>
      <c r="F902" s="24"/>
      <c r="G902" s="24"/>
      <c r="H902" s="26"/>
      <c r="I902" s="26"/>
      <c r="J902" s="26"/>
      <c r="K902" s="15" t="str">
        <f t="shared" ca="1" si="26"/>
        <v/>
      </c>
      <c r="L902" s="15" t="str">
        <f t="shared" ca="1" si="27"/>
        <v/>
      </c>
      <c r="M902" s="31" t="str">
        <f>IF(B902="","",IF(COUNTIFS('Incident Log'!$A$9:$A$1008,B902)=1,INDEX('Incident Log'!$C$9:$C$1008,MATCH(B902,'Incident Log'!$A$9:$A$1008,0)),""))</f>
        <v/>
      </c>
      <c r="N902" s="15" t="str">
        <f>IF(COUNTA(A902:J902)=0,"",IF(A902="","Missing action ID",IF(COUNTIFS($A$9:$A$1008,A902)&gt;1,"Duplicate action ID",IF(COUNTIFS('Incident Log'!$A$9:$A$1008,B902)&lt;&gt;1,"Check linked Case ID",IF(OR(C902="",D902="",NOT(ISNUMBER(E902)),NOT(ISNUMBER(F902))),"Complete action details",IF(AND(ISNUMBER(G902),G902&lt;E902),"Check completed date","Ready"))))))</f>
        <v/>
      </c>
    </row>
    <row r="903" spans="1:14" ht="24.95" customHeight="1">
      <c r="A903" s="20"/>
      <c r="B903" s="20"/>
      <c r="C903" s="20"/>
      <c r="D903" s="20"/>
      <c r="E903" s="18"/>
      <c r="F903" s="18"/>
      <c r="G903" s="18"/>
      <c r="H903" s="20"/>
      <c r="I903" s="20"/>
      <c r="J903" s="20"/>
      <c r="K903" s="15" t="str">
        <f t="shared" ca="1" si="26"/>
        <v/>
      </c>
      <c r="L903" s="15" t="str">
        <f t="shared" ca="1" si="27"/>
        <v/>
      </c>
      <c r="M903" s="31" t="str">
        <f>IF(B903="","",IF(COUNTIFS('Incident Log'!$A$9:$A$1008,B903)=1,INDEX('Incident Log'!$C$9:$C$1008,MATCH(B903,'Incident Log'!$A$9:$A$1008,0)),""))</f>
        <v/>
      </c>
      <c r="N903" s="15" t="str">
        <f>IF(COUNTA(A903:J903)=0,"",IF(A903="","Missing action ID",IF(COUNTIFS($A$9:$A$1008,A903)&gt;1,"Duplicate action ID",IF(COUNTIFS('Incident Log'!$A$9:$A$1008,B903)&lt;&gt;1,"Check linked Case ID",IF(OR(C903="",D903="",NOT(ISNUMBER(E903)),NOT(ISNUMBER(F903))),"Complete action details",IF(AND(ISNUMBER(G903),G903&lt;E903),"Check completed date","Ready"))))))</f>
        <v/>
      </c>
    </row>
    <row r="904" spans="1:14" ht="24.95" customHeight="1">
      <c r="A904" s="26"/>
      <c r="B904" s="26"/>
      <c r="C904" s="26"/>
      <c r="D904" s="26"/>
      <c r="E904" s="24"/>
      <c r="F904" s="24"/>
      <c r="G904" s="24"/>
      <c r="H904" s="26"/>
      <c r="I904" s="26"/>
      <c r="J904" s="26"/>
      <c r="K904" s="15" t="str">
        <f t="shared" ca="1" si="26"/>
        <v/>
      </c>
      <c r="L904" s="15" t="str">
        <f t="shared" ca="1" si="27"/>
        <v/>
      </c>
      <c r="M904" s="31" t="str">
        <f>IF(B904="","",IF(COUNTIFS('Incident Log'!$A$9:$A$1008,B904)=1,INDEX('Incident Log'!$C$9:$C$1008,MATCH(B904,'Incident Log'!$A$9:$A$1008,0)),""))</f>
        <v/>
      </c>
      <c r="N904" s="15" t="str">
        <f>IF(COUNTA(A904:J904)=0,"",IF(A904="","Missing action ID",IF(COUNTIFS($A$9:$A$1008,A904)&gt;1,"Duplicate action ID",IF(COUNTIFS('Incident Log'!$A$9:$A$1008,B904)&lt;&gt;1,"Check linked Case ID",IF(OR(C904="",D904="",NOT(ISNUMBER(E904)),NOT(ISNUMBER(F904))),"Complete action details",IF(AND(ISNUMBER(G904),G904&lt;E904),"Check completed date","Ready"))))))</f>
        <v/>
      </c>
    </row>
    <row r="905" spans="1:14" ht="24.95" customHeight="1">
      <c r="A905" s="20"/>
      <c r="B905" s="20"/>
      <c r="C905" s="20"/>
      <c r="D905" s="20"/>
      <c r="E905" s="18"/>
      <c r="F905" s="18"/>
      <c r="G905" s="18"/>
      <c r="H905" s="20"/>
      <c r="I905" s="20"/>
      <c r="J905" s="20"/>
      <c r="K905" s="15" t="str">
        <f t="shared" ref="K905:K968" ca="1" si="28">IF(COUNTA(A905:J905)=0,"",IF(AND(ISNUMBER(G905),H905="Yes"),"Closed",IF(ISNUMBER(G905),"Verify effectiveness",IF(NOT(ISNUMBER(F905)),"Set due date",IF(F905&lt;TODAY(),"Overdue",IF(F905&lt;=TODAY()+7,"Due soon","Open"))))))</f>
        <v/>
      </c>
      <c r="L905" s="15" t="str">
        <f t="shared" ref="L905:L968" ca="1" si="29">IF(OR(K905="",K905="Closed",NOT(ISNUMBER(F905))),"",MAX(0,TODAY()-F905))</f>
        <v/>
      </c>
      <c r="M905" s="31" t="str">
        <f>IF(B905="","",IF(COUNTIFS('Incident Log'!$A$9:$A$1008,B905)=1,INDEX('Incident Log'!$C$9:$C$1008,MATCH(B905,'Incident Log'!$A$9:$A$1008,0)),""))</f>
        <v/>
      </c>
      <c r="N905" s="15" t="str">
        <f>IF(COUNTA(A905:J905)=0,"",IF(A905="","Missing action ID",IF(COUNTIFS($A$9:$A$1008,A905)&gt;1,"Duplicate action ID",IF(COUNTIFS('Incident Log'!$A$9:$A$1008,B905)&lt;&gt;1,"Check linked Case ID",IF(OR(C905="",D905="",NOT(ISNUMBER(E905)),NOT(ISNUMBER(F905))),"Complete action details",IF(AND(ISNUMBER(G905),G905&lt;E905),"Check completed date","Ready"))))))</f>
        <v/>
      </c>
    </row>
    <row r="906" spans="1:14" ht="24.95" customHeight="1">
      <c r="A906" s="26"/>
      <c r="B906" s="26"/>
      <c r="C906" s="26"/>
      <c r="D906" s="26"/>
      <c r="E906" s="24"/>
      <c r="F906" s="24"/>
      <c r="G906" s="24"/>
      <c r="H906" s="26"/>
      <c r="I906" s="26"/>
      <c r="J906" s="26"/>
      <c r="K906" s="15" t="str">
        <f t="shared" ca="1" si="28"/>
        <v/>
      </c>
      <c r="L906" s="15" t="str">
        <f t="shared" ca="1" si="29"/>
        <v/>
      </c>
      <c r="M906" s="31" t="str">
        <f>IF(B906="","",IF(COUNTIFS('Incident Log'!$A$9:$A$1008,B906)=1,INDEX('Incident Log'!$C$9:$C$1008,MATCH(B906,'Incident Log'!$A$9:$A$1008,0)),""))</f>
        <v/>
      </c>
      <c r="N906" s="15" t="str">
        <f>IF(COUNTA(A906:J906)=0,"",IF(A906="","Missing action ID",IF(COUNTIFS($A$9:$A$1008,A906)&gt;1,"Duplicate action ID",IF(COUNTIFS('Incident Log'!$A$9:$A$1008,B906)&lt;&gt;1,"Check linked Case ID",IF(OR(C906="",D906="",NOT(ISNUMBER(E906)),NOT(ISNUMBER(F906))),"Complete action details",IF(AND(ISNUMBER(G906),G906&lt;E906),"Check completed date","Ready"))))))</f>
        <v/>
      </c>
    </row>
    <row r="907" spans="1:14" ht="24.95" customHeight="1">
      <c r="A907" s="20"/>
      <c r="B907" s="20"/>
      <c r="C907" s="20"/>
      <c r="D907" s="20"/>
      <c r="E907" s="18"/>
      <c r="F907" s="18"/>
      <c r="G907" s="18"/>
      <c r="H907" s="20"/>
      <c r="I907" s="20"/>
      <c r="J907" s="20"/>
      <c r="K907" s="15" t="str">
        <f t="shared" ca="1" si="28"/>
        <v/>
      </c>
      <c r="L907" s="15" t="str">
        <f t="shared" ca="1" si="29"/>
        <v/>
      </c>
      <c r="M907" s="31" t="str">
        <f>IF(B907="","",IF(COUNTIFS('Incident Log'!$A$9:$A$1008,B907)=1,INDEX('Incident Log'!$C$9:$C$1008,MATCH(B907,'Incident Log'!$A$9:$A$1008,0)),""))</f>
        <v/>
      </c>
      <c r="N907" s="15" t="str">
        <f>IF(COUNTA(A907:J907)=0,"",IF(A907="","Missing action ID",IF(COUNTIFS($A$9:$A$1008,A907)&gt;1,"Duplicate action ID",IF(COUNTIFS('Incident Log'!$A$9:$A$1008,B907)&lt;&gt;1,"Check linked Case ID",IF(OR(C907="",D907="",NOT(ISNUMBER(E907)),NOT(ISNUMBER(F907))),"Complete action details",IF(AND(ISNUMBER(G907),G907&lt;E907),"Check completed date","Ready"))))))</f>
        <v/>
      </c>
    </row>
    <row r="908" spans="1:14" ht="24.95" customHeight="1">
      <c r="A908" s="26"/>
      <c r="B908" s="26"/>
      <c r="C908" s="26"/>
      <c r="D908" s="26"/>
      <c r="E908" s="24"/>
      <c r="F908" s="24"/>
      <c r="G908" s="24"/>
      <c r="H908" s="26"/>
      <c r="I908" s="26"/>
      <c r="J908" s="26"/>
      <c r="K908" s="15" t="str">
        <f t="shared" ca="1" si="28"/>
        <v/>
      </c>
      <c r="L908" s="15" t="str">
        <f t="shared" ca="1" si="29"/>
        <v/>
      </c>
      <c r="M908" s="31" t="str">
        <f>IF(B908="","",IF(COUNTIFS('Incident Log'!$A$9:$A$1008,B908)=1,INDEX('Incident Log'!$C$9:$C$1008,MATCH(B908,'Incident Log'!$A$9:$A$1008,0)),""))</f>
        <v/>
      </c>
      <c r="N908" s="15" t="str">
        <f>IF(COUNTA(A908:J908)=0,"",IF(A908="","Missing action ID",IF(COUNTIFS($A$9:$A$1008,A908)&gt;1,"Duplicate action ID",IF(COUNTIFS('Incident Log'!$A$9:$A$1008,B908)&lt;&gt;1,"Check linked Case ID",IF(OR(C908="",D908="",NOT(ISNUMBER(E908)),NOT(ISNUMBER(F908))),"Complete action details",IF(AND(ISNUMBER(G908),G908&lt;E908),"Check completed date","Ready"))))))</f>
        <v/>
      </c>
    </row>
    <row r="909" spans="1:14" ht="24.95" customHeight="1">
      <c r="A909" s="20"/>
      <c r="B909" s="20"/>
      <c r="C909" s="20"/>
      <c r="D909" s="20"/>
      <c r="E909" s="18"/>
      <c r="F909" s="18"/>
      <c r="G909" s="18"/>
      <c r="H909" s="20"/>
      <c r="I909" s="20"/>
      <c r="J909" s="20"/>
      <c r="K909" s="15" t="str">
        <f t="shared" ca="1" si="28"/>
        <v/>
      </c>
      <c r="L909" s="15" t="str">
        <f t="shared" ca="1" si="29"/>
        <v/>
      </c>
      <c r="M909" s="31" t="str">
        <f>IF(B909="","",IF(COUNTIFS('Incident Log'!$A$9:$A$1008,B909)=1,INDEX('Incident Log'!$C$9:$C$1008,MATCH(B909,'Incident Log'!$A$9:$A$1008,0)),""))</f>
        <v/>
      </c>
      <c r="N909" s="15" t="str">
        <f>IF(COUNTA(A909:J909)=0,"",IF(A909="","Missing action ID",IF(COUNTIFS($A$9:$A$1008,A909)&gt;1,"Duplicate action ID",IF(COUNTIFS('Incident Log'!$A$9:$A$1008,B909)&lt;&gt;1,"Check linked Case ID",IF(OR(C909="",D909="",NOT(ISNUMBER(E909)),NOT(ISNUMBER(F909))),"Complete action details",IF(AND(ISNUMBER(G909),G909&lt;E909),"Check completed date","Ready"))))))</f>
        <v/>
      </c>
    </row>
    <row r="910" spans="1:14" ht="24.95" customHeight="1">
      <c r="A910" s="26"/>
      <c r="B910" s="26"/>
      <c r="C910" s="26"/>
      <c r="D910" s="26"/>
      <c r="E910" s="24"/>
      <c r="F910" s="24"/>
      <c r="G910" s="24"/>
      <c r="H910" s="26"/>
      <c r="I910" s="26"/>
      <c r="J910" s="26"/>
      <c r="K910" s="15" t="str">
        <f t="shared" ca="1" si="28"/>
        <v/>
      </c>
      <c r="L910" s="15" t="str">
        <f t="shared" ca="1" si="29"/>
        <v/>
      </c>
      <c r="M910" s="31" t="str">
        <f>IF(B910="","",IF(COUNTIFS('Incident Log'!$A$9:$A$1008,B910)=1,INDEX('Incident Log'!$C$9:$C$1008,MATCH(B910,'Incident Log'!$A$9:$A$1008,0)),""))</f>
        <v/>
      </c>
      <c r="N910" s="15" t="str">
        <f>IF(COUNTA(A910:J910)=0,"",IF(A910="","Missing action ID",IF(COUNTIFS($A$9:$A$1008,A910)&gt;1,"Duplicate action ID",IF(COUNTIFS('Incident Log'!$A$9:$A$1008,B910)&lt;&gt;1,"Check linked Case ID",IF(OR(C910="",D910="",NOT(ISNUMBER(E910)),NOT(ISNUMBER(F910))),"Complete action details",IF(AND(ISNUMBER(G910),G910&lt;E910),"Check completed date","Ready"))))))</f>
        <v/>
      </c>
    </row>
    <row r="911" spans="1:14" ht="24.95" customHeight="1">
      <c r="A911" s="20"/>
      <c r="B911" s="20"/>
      <c r="C911" s="20"/>
      <c r="D911" s="20"/>
      <c r="E911" s="18"/>
      <c r="F911" s="18"/>
      <c r="G911" s="18"/>
      <c r="H911" s="20"/>
      <c r="I911" s="20"/>
      <c r="J911" s="20"/>
      <c r="K911" s="15" t="str">
        <f t="shared" ca="1" si="28"/>
        <v/>
      </c>
      <c r="L911" s="15" t="str">
        <f t="shared" ca="1" si="29"/>
        <v/>
      </c>
      <c r="M911" s="31" t="str">
        <f>IF(B911="","",IF(COUNTIFS('Incident Log'!$A$9:$A$1008,B911)=1,INDEX('Incident Log'!$C$9:$C$1008,MATCH(B911,'Incident Log'!$A$9:$A$1008,0)),""))</f>
        <v/>
      </c>
      <c r="N911" s="15" t="str">
        <f>IF(COUNTA(A911:J911)=0,"",IF(A911="","Missing action ID",IF(COUNTIFS($A$9:$A$1008,A911)&gt;1,"Duplicate action ID",IF(COUNTIFS('Incident Log'!$A$9:$A$1008,B911)&lt;&gt;1,"Check linked Case ID",IF(OR(C911="",D911="",NOT(ISNUMBER(E911)),NOT(ISNUMBER(F911))),"Complete action details",IF(AND(ISNUMBER(G911),G911&lt;E911),"Check completed date","Ready"))))))</f>
        <v/>
      </c>
    </row>
    <row r="912" spans="1:14" ht="24.95" customHeight="1">
      <c r="A912" s="26"/>
      <c r="B912" s="26"/>
      <c r="C912" s="26"/>
      <c r="D912" s="26"/>
      <c r="E912" s="24"/>
      <c r="F912" s="24"/>
      <c r="G912" s="24"/>
      <c r="H912" s="26"/>
      <c r="I912" s="26"/>
      <c r="J912" s="26"/>
      <c r="K912" s="15" t="str">
        <f t="shared" ca="1" si="28"/>
        <v/>
      </c>
      <c r="L912" s="15" t="str">
        <f t="shared" ca="1" si="29"/>
        <v/>
      </c>
      <c r="M912" s="31" t="str">
        <f>IF(B912="","",IF(COUNTIFS('Incident Log'!$A$9:$A$1008,B912)=1,INDEX('Incident Log'!$C$9:$C$1008,MATCH(B912,'Incident Log'!$A$9:$A$1008,0)),""))</f>
        <v/>
      </c>
      <c r="N912" s="15" t="str">
        <f>IF(COUNTA(A912:J912)=0,"",IF(A912="","Missing action ID",IF(COUNTIFS($A$9:$A$1008,A912)&gt;1,"Duplicate action ID",IF(COUNTIFS('Incident Log'!$A$9:$A$1008,B912)&lt;&gt;1,"Check linked Case ID",IF(OR(C912="",D912="",NOT(ISNUMBER(E912)),NOT(ISNUMBER(F912))),"Complete action details",IF(AND(ISNUMBER(G912),G912&lt;E912),"Check completed date","Ready"))))))</f>
        <v/>
      </c>
    </row>
    <row r="913" spans="1:14" ht="24.95" customHeight="1">
      <c r="A913" s="20"/>
      <c r="B913" s="20"/>
      <c r="C913" s="20"/>
      <c r="D913" s="20"/>
      <c r="E913" s="18"/>
      <c r="F913" s="18"/>
      <c r="G913" s="18"/>
      <c r="H913" s="20"/>
      <c r="I913" s="20"/>
      <c r="J913" s="20"/>
      <c r="K913" s="15" t="str">
        <f t="shared" ca="1" si="28"/>
        <v/>
      </c>
      <c r="L913" s="15" t="str">
        <f t="shared" ca="1" si="29"/>
        <v/>
      </c>
      <c r="M913" s="31" t="str">
        <f>IF(B913="","",IF(COUNTIFS('Incident Log'!$A$9:$A$1008,B913)=1,INDEX('Incident Log'!$C$9:$C$1008,MATCH(B913,'Incident Log'!$A$9:$A$1008,0)),""))</f>
        <v/>
      </c>
      <c r="N913" s="15" t="str">
        <f>IF(COUNTA(A913:J913)=0,"",IF(A913="","Missing action ID",IF(COUNTIFS($A$9:$A$1008,A913)&gt;1,"Duplicate action ID",IF(COUNTIFS('Incident Log'!$A$9:$A$1008,B913)&lt;&gt;1,"Check linked Case ID",IF(OR(C913="",D913="",NOT(ISNUMBER(E913)),NOT(ISNUMBER(F913))),"Complete action details",IF(AND(ISNUMBER(G913),G913&lt;E913),"Check completed date","Ready"))))))</f>
        <v/>
      </c>
    </row>
    <row r="914" spans="1:14" ht="24.95" customHeight="1">
      <c r="A914" s="26"/>
      <c r="B914" s="26"/>
      <c r="C914" s="26"/>
      <c r="D914" s="26"/>
      <c r="E914" s="24"/>
      <c r="F914" s="24"/>
      <c r="G914" s="24"/>
      <c r="H914" s="26"/>
      <c r="I914" s="26"/>
      <c r="J914" s="26"/>
      <c r="K914" s="15" t="str">
        <f t="shared" ca="1" si="28"/>
        <v/>
      </c>
      <c r="L914" s="15" t="str">
        <f t="shared" ca="1" si="29"/>
        <v/>
      </c>
      <c r="M914" s="31" t="str">
        <f>IF(B914="","",IF(COUNTIFS('Incident Log'!$A$9:$A$1008,B914)=1,INDEX('Incident Log'!$C$9:$C$1008,MATCH(B914,'Incident Log'!$A$9:$A$1008,0)),""))</f>
        <v/>
      </c>
      <c r="N914" s="15" t="str">
        <f>IF(COUNTA(A914:J914)=0,"",IF(A914="","Missing action ID",IF(COUNTIFS($A$9:$A$1008,A914)&gt;1,"Duplicate action ID",IF(COUNTIFS('Incident Log'!$A$9:$A$1008,B914)&lt;&gt;1,"Check linked Case ID",IF(OR(C914="",D914="",NOT(ISNUMBER(E914)),NOT(ISNUMBER(F914))),"Complete action details",IF(AND(ISNUMBER(G914),G914&lt;E914),"Check completed date","Ready"))))))</f>
        <v/>
      </c>
    </row>
    <row r="915" spans="1:14" ht="24.95" customHeight="1">
      <c r="A915" s="20"/>
      <c r="B915" s="20"/>
      <c r="C915" s="20"/>
      <c r="D915" s="20"/>
      <c r="E915" s="18"/>
      <c r="F915" s="18"/>
      <c r="G915" s="18"/>
      <c r="H915" s="20"/>
      <c r="I915" s="20"/>
      <c r="J915" s="20"/>
      <c r="K915" s="15" t="str">
        <f t="shared" ca="1" si="28"/>
        <v/>
      </c>
      <c r="L915" s="15" t="str">
        <f t="shared" ca="1" si="29"/>
        <v/>
      </c>
      <c r="M915" s="31" t="str">
        <f>IF(B915="","",IF(COUNTIFS('Incident Log'!$A$9:$A$1008,B915)=1,INDEX('Incident Log'!$C$9:$C$1008,MATCH(B915,'Incident Log'!$A$9:$A$1008,0)),""))</f>
        <v/>
      </c>
      <c r="N915" s="15" t="str">
        <f>IF(COUNTA(A915:J915)=0,"",IF(A915="","Missing action ID",IF(COUNTIFS($A$9:$A$1008,A915)&gt;1,"Duplicate action ID",IF(COUNTIFS('Incident Log'!$A$9:$A$1008,B915)&lt;&gt;1,"Check linked Case ID",IF(OR(C915="",D915="",NOT(ISNUMBER(E915)),NOT(ISNUMBER(F915))),"Complete action details",IF(AND(ISNUMBER(G915),G915&lt;E915),"Check completed date","Ready"))))))</f>
        <v/>
      </c>
    </row>
    <row r="916" spans="1:14" ht="24.95" customHeight="1">
      <c r="A916" s="26"/>
      <c r="B916" s="26"/>
      <c r="C916" s="26"/>
      <c r="D916" s="26"/>
      <c r="E916" s="24"/>
      <c r="F916" s="24"/>
      <c r="G916" s="24"/>
      <c r="H916" s="26"/>
      <c r="I916" s="26"/>
      <c r="J916" s="26"/>
      <c r="K916" s="15" t="str">
        <f t="shared" ca="1" si="28"/>
        <v/>
      </c>
      <c r="L916" s="15" t="str">
        <f t="shared" ca="1" si="29"/>
        <v/>
      </c>
      <c r="M916" s="31" t="str">
        <f>IF(B916="","",IF(COUNTIFS('Incident Log'!$A$9:$A$1008,B916)=1,INDEX('Incident Log'!$C$9:$C$1008,MATCH(B916,'Incident Log'!$A$9:$A$1008,0)),""))</f>
        <v/>
      </c>
      <c r="N916" s="15" t="str">
        <f>IF(COUNTA(A916:J916)=0,"",IF(A916="","Missing action ID",IF(COUNTIFS($A$9:$A$1008,A916)&gt;1,"Duplicate action ID",IF(COUNTIFS('Incident Log'!$A$9:$A$1008,B916)&lt;&gt;1,"Check linked Case ID",IF(OR(C916="",D916="",NOT(ISNUMBER(E916)),NOT(ISNUMBER(F916))),"Complete action details",IF(AND(ISNUMBER(G916),G916&lt;E916),"Check completed date","Ready"))))))</f>
        <v/>
      </c>
    </row>
    <row r="917" spans="1:14" ht="24.95" customHeight="1">
      <c r="A917" s="20"/>
      <c r="B917" s="20"/>
      <c r="C917" s="20"/>
      <c r="D917" s="20"/>
      <c r="E917" s="18"/>
      <c r="F917" s="18"/>
      <c r="G917" s="18"/>
      <c r="H917" s="20"/>
      <c r="I917" s="20"/>
      <c r="J917" s="20"/>
      <c r="K917" s="15" t="str">
        <f t="shared" ca="1" si="28"/>
        <v/>
      </c>
      <c r="L917" s="15" t="str">
        <f t="shared" ca="1" si="29"/>
        <v/>
      </c>
      <c r="M917" s="31" t="str">
        <f>IF(B917="","",IF(COUNTIFS('Incident Log'!$A$9:$A$1008,B917)=1,INDEX('Incident Log'!$C$9:$C$1008,MATCH(B917,'Incident Log'!$A$9:$A$1008,0)),""))</f>
        <v/>
      </c>
      <c r="N917" s="15" t="str">
        <f>IF(COUNTA(A917:J917)=0,"",IF(A917="","Missing action ID",IF(COUNTIFS($A$9:$A$1008,A917)&gt;1,"Duplicate action ID",IF(COUNTIFS('Incident Log'!$A$9:$A$1008,B917)&lt;&gt;1,"Check linked Case ID",IF(OR(C917="",D917="",NOT(ISNUMBER(E917)),NOT(ISNUMBER(F917))),"Complete action details",IF(AND(ISNUMBER(G917),G917&lt;E917),"Check completed date","Ready"))))))</f>
        <v/>
      </c>
    </row>
    <row r="918" spans="1:14" ht="24.95" customHeight="1">
      <c r="A918" s="26"/>
      <c r="B918" s="26"/>
      <c r="C918" s="26"/>
      <c r="D918" s="26"/>
      <c r="E918" s="24"/>
      <c r="F918" s="24"/>
      <c r="G918" s="24"/>
      <c r="H918" s="26"/>
      <c r="I918" s="26"/>
      <c r="J918" s="26"/>
      <c r="K918" s="15" t="str">
        <f t="shared" ca="1" si="28"/>
        <v/>
      </c>
      <c r="L918" s="15" t="str">
        <f t="shared" ca="1" si="29"/>
        <v/>
      </c>
      <c r="M918" s="31" t="str">
        <f>IF(B918="","",IF(COUNTIFS('Incident Log'!$A$9:$A$1008,B918)=1,INDEX('Incident Log'!$C$9:$C$1008,MATCH(B918,'Incident Log'!$A$9:$A$1008,0)),""))</f>
        <v/>
      </c>
      <c r="N918" s="15" t="str">
        <f>IF(COUNTA(A918:J918)=0,"",IF(A918="","Missing action ID",IF(COUNTIFS($A$9:$A$1008,A918)&gt;1,"Duplicate action ID",IF(COUNTIFS('Incident Log'!$A$9:$A$1008,B918)&lt;&gt;1,"Check linked Case ID",IF(OR(C918="",D918="",NOT(ISNUMBER(E918)),NOT(ISNUMBER(F918))),"Complete action details",IF(AND(ISNUMBER(G918),G918&lt;E918),"Check completed date","Ready"))))))</f>
        <v/>
      </c>
    </row>
    <row r="919" spans="1:14" ht="24.95" customHeight="1">
      <c r="A919" s="20"/>
      <c r="B919" s="20"/>
      <c r="C919" s="20"/>
      <c r="D919" s="20"/>
      <c r="E919" s="18"/>
      <c r="F919" s="18"/>
      <c r="G919" s="18"/>
      <c r="H919" s="20"/>
      <c r="I919" s="20"/>
      <c r="J919" s="20"/>
      <c r="K919" s="15" t="str">
        <f t="shared" ca="1" si="28"/>
        <v/>
      </c>
      <c r="L919" s="15" t="str">
        <f t="shared" ca="1" si="29"/>
        <v/>
      </c>
      <c r="M919" s="31" t="str">
        <f>IF(B919="","",IF(COUNTIFS('Incident Log'!$A$9:$A$1008,B919)=1,INDEX('Incident Log'!$C$9:$C$1008,MATCH(B919,'Incident Log'!$A$9:$A$1008,0)),""))</f>
        <v/>
      </c>
      <c r="N919" s="15" t="str">
        <f>IF(COUNTA(A919:J919)=0,"",IF(A919="","Missing action ID",IF(COUNTIFS($A$9:$A$1008,A919)&gt;1,"Duplicate action ID",IF(COUNTIFS('Incident Log'!$A$9:$A$1008,B919)&lt;&gt;1,"Check linked Case ID",IF(OR(C919="",D919="",NOT(ISNUMBER(E919)),NOT(ISNUMBER(F919))),"Complete action details",IF(AND(ISNUMBER(G919),G919&lt;E919),"Check completed date","Ready"))))))</f>
        <v/>
      </c>
    </row>
    <row r="920" spans="1:14" ht="24.95" customHeight="1">
      <c r="A920" s="26"/>
      <c r="B920" s="26"/>
      <c r="C920" s="26"/>
      <c r="D920" s="26"/>
      <c r="E920" s="24"/>
      <c r="F920" s="24"/>
      <c r="G920" s="24"/>
      <c r="H920" s="26"/>
      <c r="I920" s="26"/>
      <c r="J920" s="26"/>
      <c r="K920" s="15" t="str">
        <f t="shared" ca="1" si="28"/>
        <v/>
      </c>
      <c r="L920" s="15" t="str">
        <f t="shared" ca="1" si="29"/>
        <v/>
      </c>
      <c r="M920" s="31" t="str">
        <f>IF(B920="","",IF(COUNTIFS('Incident Log'!$A$9:$A$1008,B920)=1,INDEX('Incident Log'!$C$9:$C$1008,MATCH(B920,'Incident Log'!$A$9:$A$1008,0)),""))</f>
        <v/>
      </c>
      <c r="N920" s="15" t="str">
        <f>IF(COUNTA(A920:J920)=0,"",IF(A920="","Missing action ID",IF(COUNTIFS($A$9:$A$1008,A920)&gt;1,"Duplicate action ID",IF(COUNTIFS('Incident Log'!$A$9:$A$1008,B920)&lt;&gt;1,"Check linked Case ID",IF(OR(C920="",D920="",NOT(ISNUMBER(E920)),NOT(ISNUMBER(F920))),"Complete action details",IF(AND(ISNUMBER(G920),G920&lt;E920),"Check completed date","Ready"))))))</f>
        <v/>
      </c>
    </row>
    <row r="921" spans="1:14" ht="24.95" customHeight="1">
      <c r="A921" s="20"/>
      <c r="B921" s="20"/>
      <c r="C921" s="20"/>
      <c r="D921" s="20"/>
      <c r="E921" s="18"/>
      <c r="F921" s="18"/>
      <c r="G921" s="18"/>
      <c r="H921" s="20"/>
      <c r="I921" s="20"/>
      <c r="J921" s="20"/>
      <c r="K921" s="15" t="str">
        <f t="shared" ca="1" si="28"/>
        <v/>
      </c>
      <c r="L921" s="15" t="str">
        <f t="shared" ca="1" si="29"/>
        <v/>
      </c>
      <c r="M921" s="31" t="str">
        <f>IF(B921="","",IF(COUNTIFS('Incident Log'!$A$9:$A$1008,B921)=1,INDEX('Incident Log'!$C$9:$C$1008,MATCH(B921,'Incident Log'!$A$9:$A$1008,0)),""))</f>
        <v/>
      </c>
      <c r="N921" s="15" t="str">
        <f>IF(COUNTA(A921:J921)=0,"",IF(A921="","Missing action ID",IF(COUNTIFS($A$9:$A$1008,A921)&gt;1,"Duplicate action ID",IF(COUNTIFS('Incident Log'!$A$9:$A$1008,B921)&lt;&gt;1,"Check linked Case ID",IF(OR(C921="",D921="",NOT(ISNUMBER(E921)),NOT(ISNUMBER(F921))),"Complete action details",IF(AND(ISNUMBER(G921),G921&lt;E921),"Check completed date","Ready"))))))</f>
        <v/>
      </c>
    </row>
    <row r="922" spans="1:14" ht="24.95" customHeight="1">
      <c r="A922" s="26"/>
      <c r="B922" s="26"/>
      <c r="C922" s="26"/>
      <c r="D922" s="26"/>
      <c r="E922" s="24"/>
      <c r="F922" s="24"/>
      <c r="G922" s="24"/>
      <c r="H922" s="26"/>
      <c r="I922" s="26"/>
      <c r="J922" s="26"/>
      <c r="K922" s="15" t="str">
        <f t="shared" ca="1" si="28"/>
        <v/>
      </c>
      <c r="L922" s="15" t="str">
        <f t="shared" ca="1" si="29"/>
        <v/>
      </c>
      <c r="M922" s="31" t="str">
        <f>IF(B922="","",IF(COUNTIFS('Incident Log'!$A$9:$A$1008,B922)=1,INDEX('Incident Log'!$C$9:$C$1008,MATCH(B922,'Incident Log'!$A$9:$A$1008,0)),""))</f>
        <v/>
      </c>
      <c r="N922" s="15" t="str">
        <f>IF(COUNTA(A922:J922)=0,"",IF(A922="","Missing action ID",IF(COUNTIFS($A$9:$A$1008,A922)&gt;1,"Duplicate action ID",IF(COUNTIFS('Incident Log'!$A$9:$A$1008,B922)&lt;&gt;1,"Check linked Case ID",IF(OR(C922="",D922="",NOT(ISNUMBER(E922)),NOT(ISNUMBER(F922))),"Complete action details",IF(AND(ISNUMBER(G922),G922&lt;E922),"Check completed date","Ready"))))))</f>
        <v/>
      </c>
    </row>
    <row r="923" spans="1:14" ht="24.95" customHeight="1">
      <c r="A923" s="20"/>
      <c r="B923" s="20"/>
      <c r="C923" s="20"/>
      <c r="D923" s="20"/>
      <c r="E923" s="18"/>
      <c r="F923" s="18"/>
      <c r="G923" s="18"/>
      <c r="H923" s="20"/>
      <c r="I923" s="20"/>
      <c r="J923" s="20"/>
      <c r="K923" s="15" t="str">
        <f t="shared" ca="1" si="28"/>
        <v/>
      </c>
      <c r="L923" s="15" t="str">
        <f t="shared" ca="1" si="29"/>
        <v/>
      </c>
      <c r="M923" s="31" t="str">
        <f>IF(B923="","",IF(COUNTIFS('Incident Log'!$A$9:$A$1008,B923)=1,INDEX('Incident Log'!$C$9:$C$1008,MATCH(B923,'Incident Log'!$A$9:$A$1008,0)),""))</f>
        <v/>
      </c>
      <c r="N923" s="15" t="str">
        <f>IF(COUNTA(A923:J923)=0,"",IF(A923="","Missing action ID",IF(COUNTIFS($A$9:$A$1008,A923)&gt;1,"Duplicate action ID",IF(COUNTIFS('Incident Log'!$A$9:$A$1008,B923)&lt;&gt;1,"Check linked Case ID",IF(OR(C923="",D923="",NOT(ISNUMBER(E923)),NOT(ISNUMBER(F923))),"Complete action details",IF(AND(ISNUMBER(G923),G923&lt;E923),"Check completed date","Ready"))))))</f>
        <v/>
      </c>
    </row>
    <row r="924" spans="1:14" ht="24.95" customHeight="1">
      <c r="A924" s="26"/>
      <c r="B924" s="26"/>
      <c r="C924" s="26"/>
      <c r="D924" s="26"/>
      <c r="E924" s="24"/>
      <c r="F924" s="24"/>
      <c r="G924" s="24"/>
      <c r="H924" s="26"/>
      <c r="I924" s="26"/>
      <c r="J924" s="26"/>
      <c r="K924" s="15" t="str">
        <f t="shared" ca="1" si="28"/>
        <v/>
      </c>
      <c r="L924" s="15" t="str">
        <f t="shared" ca="1" si="29"/>
        <v/>
      </c>
      <c r="M924" s="31" t="str">
        <f>IF(B924="","",IF(COUNTIFS('Incident Log'!$A$9:$A$1008,B924)=1,INDEX('Incident Log'!$C$9:$C$1008,MATCH(B924,'Incident Log'!$A$9:$A$1008,0)),""))</f>
        <v/>
      </c>
      <c r="N924" s="15" t="str">
        <f>IF(COUNTA(A924:J924)=0,"",IF(A924="","Missing action ID",IF(COUNTIFS($A$9:$A$1008,A924)&gt;1,"Duplicate action ID",IF(COUNTIFS('Incident Log'!$A$9:$A$1008,B924)&lt;&gt;1,"Check linked Case ID",IF(OR(C924="",D924="",NOT(ISNUMBER(E924)),NOT(ISNUMBER(F924))),"Complete action details",IF(AND(ISNUMBER(G924),G924&lt;E924),"Check completed date","Ready"))))))</f>
        <v/>
      </c>
    </row>
    <row r="925" spans="1:14" ht="24.95" customHeight="1">
      <c r="A925" s="20"/>
      <c r="B925" s="20"/>
      <c r="C925" s="20"/>
      <c r="D925" s="20"/>
      <c r="E925" s="18"/>
      <c r="F925" s="18"/>
      <c r="G925" s="18"/>
      <c r="H925" s="20"/>
      <c r="I925" s="20"/>
      <c r="J925" s="20"/>
      <c r="K925" s="15" t="str">
        <f t="shared" ca="1" si="28"/>
        <v/>
      </c>
      <c r="L925" s="15" t="str">
        <f t="shared" ca="1" si="29"/>
        <v/>
      </c>
      <c r="M925" s="31" t="str">
        <f>IF(B925="","",IF(COUNTIFS('Incident Log'!$A$9:$A$1008,B925)=1,INDEX('Incident Log'!$C$9:$C$1008,MATCH(B925,'Incident Log'!$A$9:$A$1008,0)),""))</f>
        <v/>
      </c>
      <c r="N925" s="15" t="str">
        <f>IF(COUNTA(A925:J925)=0,"",IF(A925="","Missing action ID",IF(COUNTIFS($A$9:$A$1008,A925)&gt;1,"Duplicate action ID",IF(COUNTIFS('Incident Log'!$A$9:$A$1008,B925)&lt;&gt;1,"Check linked Case ID",IF(OR(C925="",D925="",NOT(ISNUMBER(E925)),NOT(ISNUMBER(F925))),"Complete action details",IF(AND(ISNUMBER(G925),G925&lt;E925),"Check completed date","Ready"))))))</f>
        <v/>
      </c>
    </row>
    <row r="926" spans="1:14" ht="24.95" customHeight="1">
      <c r="A926" s="26"/>
      <c r="B926" s="26"/>
      <c r="C926" s="26"/>
      <c r="D926" s="26"/>
      <c r="E926" s="24"/>
      <c r="F926" s="24"/>
      <c r="G926" s="24"/>
      <c r="H926" s="26"/>
      <c r="I926" s="26"/>
      <c r="J926" s="26"/>
      <c r="K926" s="15" t="str">
        <f t="shared" ca="1" si="28"/>
        <v/>
      </c>
      <c r="L926" s="15" t="str">
        <f t="shared" ca="1" si="29"/>
        <v/>
      </c>
      <c r="M926" s="31" t="str">
        <f>IF(B926="","",IF(COUNTIFS('Incident Log'!$A$9:$A$1008,B926)=1,INDEX('Incident Log'!$C$9:$C$1008,MATCH(B926,'Incident Log'!$A$9:$A$1008,0)),""))</f>
        <v/>
      </c>
      <c r="N926" s="15" t="str">
        <f>IF(COUNTA(A926:J926)=0,"",IF(A926="","Missing action ID",IF(COUNTIFS($A$9:$A$1008,A926)&gt;1,"Duplicate action ID",IF(COUNTIFS('Incident Log'!$A$9:$A$1008,B926)&lt;&gt;1,"Check linked Case ID",IF(OR(C926="",D926="",NOT(ISNUMBER(E926)),NOT(ISNUMBER(F926))),"Complete action details",IF(AND(ISNUMBER(G926),G926&lt;E926),"Check completed date","Ready"))))))</f>
        <v/>
      </c>
    </row>
    <row r="927" spans="1:14" ht="24.95" customHeight="1">
      <c r="A927" s="20"/>
      <c r="B927" s="20"/>
      <c r="C927" s="20"/>
      <c r="D927" s="20"/>
      <c r="E927" s="18"/>
      <c r="F927" s="18"/>
      <c r="G927" s="18"/>
      <c r="H927" s="20"/>
      <c r="I927" s="20"/>
      <c r="J927" s="20"/>
      <c r="K927" s="15" t="str">
        <f t="shared" ca="1" si="28"/>
        <v/>
      </c>
      <c r="L927" s="15" t="str">
        <f t="shared" ca="1" si="29"/>
        <v/>
      </c>
      <c r="M927" s="31" t="str">
        <f>IF(B927="","",IF(COUNTIFS('Incident Log'!$A$9:$A$1008,B927)=1,INDEX('Incident Log'!$C$9:$C$1008,MATCH(B927,'Incident Log'!$A$9:$A$1008,0)),""))</f>
        <v/>
      </c>
      <c r="N927" s="15" t="str">
        <f>IF(COUNTA(A927:J927)=0,"",IF(A927="","Missing action ID",IF(COUNTIFS($A$9:$A$1008,A927)&gt;1,"Duplicate action ID",IF(COUNTIFS('Incident Log'!$A$9:$A$1008,B927)&lt;&gt;1,"Check linked Case ID",IF(OR(C927="",D927="",NOT(ISNUMBER(E927)),NOT(ISNUMBER(F927))),"Complete action details",IF(AND(ISNUMBER(G927),G927&lt;E927),"Check completed date","Ready"))))))</f>
        <v/>
      </c>
    </row>
    <row r="928" spans="1:14" ht="24.95" customHeight="1">
      <c r="A928" s="26"/>
      <c r="B928" s="26"/>
      <c r="C928" s="26"/>
      <c r="D928" s="26"/>
      <c r="E928" s="24"/>
      <c r="F928" s="24"/>
      <c r="G928" s="24"/>
      <c r="H928" s="26"/>
      <c r="I928" s="26"/>
      <c r="J928" s="26"/>
      <c r="K928" s="15" t="str">
        <f t="shared" ca="1" si="28"/>
        <v/>
      </c>
      <c r="L928" s="15" t="str">
        <f t="shared" ca="1" si="29"/>
        <v/>
      </c>
      <c r="M928" s="31" t="str">
        <f>IF(B928="","",IF(COUNTIFS('Incident Log'!$A$9:$A$1008,B928)=1,INDEX('Incident Log'!$C$9:$C$1008,MATCH(B928,'Incident Log'!$A$9:$A$1008,0)),""))</f>
        <v/>
      </c>
      <c r="N928" s="15" t="str">
        <f>IF(COUNTA(A928:J928)=0,"",IF(A928="","Missing action ID",IF(COUNTIFS($A$9:$A$1008,A928)&gt;1,"Duplicate action ID",IF(COUNTIFS('Incident Log'!$A$9:$A$1008,B928)&lt;&gt;1,"Check linked Case ID",IF(OR(C928="",D928="",NOT(ISNUMBER(E928)),NOT(ISNUMBER(F928))),"Complete action details",IF(AND(ISNUMBER(G928),G928&lt;E928),"Check completed date","Ready"))))))</f>
        <v/>
      </c>
    </row>
    <row r="929" spans="1:14" ht="24.95" customHeight="1">
      <c r="A929" s="20"/>
      <c r="B929" s="20"/>
      <c r="C929" s="20"/>
      <c r="D929" s="20"/>
      <c r="E929" s="18"/>
      <c r="F929" s="18"/>
      <c r="G929" s="18"/>
      <c r="H929" s="20"/>
      <c r="I929" s="20"/>
      <c r="J929" s="20"/>
      <c r="K929" s="15" t="str">
        <f t="shared" ca="1" si="28"/>
        <v/>
      </c>
      <c r="L929" s="15" t="str">
        <f t="shared" ca="1" si="29"/>
        <v/>
      </c>
      <c r="M929" s="31" t="str">
        <f>IF(B929="","",IF(COUNTIFS('Incident Log'!$A$9:$A$1008,B929)=1,INDEX('Incident Log'!$C$9:$C$1008,MATCH(B929,'Incident Log'!$A$9:$A$1008,0)),""))</f>
        <v/>
      </c>
      <c r="N929" s="15" t="str">
        <f>IF(COUNTA(A929:J929)=0,"",IF(A929="","Missing action ID",IF(COUNTIFS($A$9:$A$1008,A929)&gt;1,"Duplicate action ID",IF(COUNTIFS('Incident Log'!$A$9:$A$1008,B929)&lt;&gt;1,"Check linked Case ID",IF(OR(C929="",D929="",NOT(ISNUMBER(E929)),NOT(ISNUMBER(F929))),"Complete action details",IF(AND(ISNUMBER(G929),G929&lt;E929),"Check completed date","Ready"))))))</f>
        <v/>
      </c>
    </row>
    <row r="930" spans="1:14" ht="24.95" customHeight="1">
      <c r="A930" s="26"/>
      <c r="B930" s="26"/>
      <c r="C930" s="26"/>
      <c r="D930" s="26"/>
      <c r="E930" s="24"/>
      <c r="F930" s="24"/>
      <c r="G930" s="24"/>
      <c r="H930" s="26"/>
      <c r="I930" s="26"/>
      <c r="J930" s="26"/>
      <c r="K930" s="15" t="str">
        <f t="shared" ca="1" si="28"/>
        <v/>
      </c>
      <c r="L930" s="15" t="str">
        <f t="shared" ca="1" si="29"/>
        <v/>
      </c>
      <c r="M930" s="31" t="str">
        <f>IF(B930="","",IF(COUNTIFS('Incident Log'!$A$9:$A$1008,B930)=1,INDEX('Incident Log'!$C$9:$C$1008,MATCH(B930,'Incident Log'!$A$9:$A$1008,0)),""))</f>
        <v/>
      </c>
      <c r="N930" s="15" t="str">
        <f>IF(COUNTA(A930:J930)=0,"",IF(A930="","Missing action ID",IF(COUNTIFS($A$9:$A$1008,A930)&gt;1,"Duplicate action ID",IF(COUNTIFS('Incident Log'!$A$9:$A$1008,B930)&lt;&gt;1,"Check linked Case ID",IF(OR(C930="",D930="",NOT(ISNUMBER(E930)),NOT(ISNUMBER(F930))),"Complete action details",IF(AND(ISNUMBER(G930),G930&lt;E930),"Check completed date","Ready"))))))</f>
        <v/>
      </c>
    </row>
    <row r="931" spans="1:14" ht="24.95" customHeight="1">
      <c r="A931" s="20"/>
      <c r="B931" s="20"/>
      <c r="C931" s="20"/>
      <c r="D931" s="20"/>
      <c r="E931" s="18"/>
      <c r="F931" s="18"/>
      <c r="G931" s="18"/>
      <c r="H931" s="20"/>
      <c r="I931" s="20"/>
      <c r="J931" s="20"/>
      <c r="K931" s="15" t="str">
        <f t="shared" ca="1" si="28"/>
        <v/>
      </c>
      <c r="L931" s="15" t="str">
        <f t="shared" ca="1" si="29"/>
        <v/>
      </c>
      <c r="M931" s="31" t="str">
        <f>IF(B931="","",IF(COUNTIFS('Incident Log'!$A$9:$A$1008,B931)=1,INDEX('Incident Log'!$C$9:$C$1008,MATCH(B931,'Incident Log'!$A$9:$A$1008,0)),""))</f>
        <v/>
      </c>
      <c r="N931" s="15" t="str">
        <f>IF(COUNTA(A931:J931)=0,"",IF(A931="","Missing action ID",IF(COUNTIFS($A$9:$A$1008,A931)&gt;1,"Duplicate action ID",IF(COUNTIFS('Incident Log'!$A$9:$A$1008,B931)&lt;&gt;1,"Check linked Case ID",IF(OR(C931="",D931="",NOT(ISNUMBER(E931)),NOT(ISNUMBER(F931))),"Complete action details",IF(AND(ISNUMBER(G931),G931&lt;E931),"Check completed date","Ready"))))))</f>
        <v/>
      </c>
    </row>
    <row r="932" spans="1:14" ht="24.95" customHeight="1">
      <c r="A932" s="26"/>
      <c r="B932" s="26"/>
      <c r="C932" s="26"/>
      <c r="D932" s="26"/>
      <c r="E932" s="24"/>
      <c r="F932" s="24"/>
      <c r="G932" s="24"/>
      <c r="H932" s="26"/>
      <c r="I932" s="26"/>
      <c r="J932" s="26"/>
      <c r="K932" s="15" t="str">
        <f t="shared" ca="1" si="28"/>
        <v/>
      </c>
      <c r="L932" s="15" t="str">
        <f t="shared" ca="1" si="29"/>
        <v/>
      </c>
      <c r="M932" s="31" t="str">
        <f>IF(B932="","",IF(COUNTIFS('Incident Log'!$A$9:$A$1008,B932)=1,INDEX('Incident Log'!$C$9:$C$1008,MATCH(B932,'Incident Log'!$A$9:$A$1008,0)),""))</f>
        <v/>
      </c>
      <c r="N932" s="15" t="str">
        <f>IF(COUNTA(A932:J932)=0,"",IF(A932="","Missing action ID",IF(COUNTIFS($A$9:$A$1008,A932)&gt;1,"Duplicate action ID",IF(COUNTIFS('Incident Log'!$A$9:$A$1008,B932)&lt;&gt;1,"Check linked Case ID",IF(OR(C932="",D932="",NOT(ISNUMBER(E932)),NOT(ISNUMBER(F932))),"Complete action details",IF(AND(ISNUMBER(G932),G932&lt;E932),"Check completed date","Ready"))))))</f>
        <v/>
      </c>
    </row>
    <row r="933" spans="1:14" ht="24.95" customHeight="1">
      <c r="A933" s="20"/>
      <c r="B933" s="20"/>
      <c r="C933" s="20"/>
      <c r="D933" s="20"/>
      <c r="E933" s="18"/>
      <c r="F933" s="18"/>
      <c r="G933" s="18"/>
      <c r="H933" s="20"/>
      <c r="I933" s="20"/>
      <c r="J933" s="20"/>
      <c r="K933" s="15" t="str">
        <f t="shared" ca="1" si="28"/>
        <v/>
      </c>
      <c r="L933" s="15" t="str">
        <f t="shared" ca="1" si="29"/>
        <v/>
      </c>
      <c r="M933" s="31" t="str">
        <f>IF(B933="","",IF(COUNTIFS('Incident Log'!$A$9:$A$1008,B933)=1,INDEX('Incident Log'!$C$9:$C$1008,MATCH(B933,'Incident Log'!$A$9:$A$1008,0)),""))</f>
        <v/>
      </c>
      <c r="N933" s="15" t="str">
        <f>IF(COUNTA(A933:J933)=0,"",IF(A933="","Missing action ID",IF(COUNTIFS($A$9:$A$1008,A933)&gt;1,"Duplicate action ID",IF(COUNTIFS('Incident Log'!$A$9:$A$1008,B933)&lt;&gt;1,"Check linked Case ID",IF(OR(C933="",D933="",NOT(ISNUMBER(E933)),NOT(ISNUMBER(F933))),"Complete action details",IF(AND(ISNUMBER(G933),G933&lt;E933),"Check completed date","Ready"))))))</f>
        <v/>
      </c>
    </row>
    <row r="934" spans="1:14" ht="24.95" customHeight="1">
      <c r="A934" s="26"/>
      <c r="B934" s="26"/>
      <c r="C934" s="26"/>
      <c r="D934" s="26"/>
      <c r="E934" s="24"/>
      <c r="F934" s="24"/>
      <c r="G934" s="24"/>
      <c r="H934" s="26"/>
      <c r="I934" s="26"/>
      <c r="J934" s="26"/>
      <c r="K934" s="15" t="str">
        <f t="shared" ca="1" si="28"/>
        <v/>
      </c>
      <c r="L934" s="15" t="str">
        <f t="shared" ca="1" si="29"/>
        <v/>
      </c>
      <c r="M934" s="31" t="str">
        <f>IF(B934="","",IF(COUNTIFS('Incident Log'!$A$9:$A$1008,B934)=1,INDEX('Incident Log'!$C$9:$C$1008,MATCH(B934,'Incident Log'!$A$9:$A$1008,0)),""))</f>
        <v/>
      </c>
      <c r="N934" s="15" t="str">
        <f>IF(COUNTA(A934:J934)=0,"",IF(A934="","Missing action ID",IF(COUNTIFS($A$9:$A$1008,A934)&gt;1,"Duplicate action ID",IF(COUNTIFS('Incident Log'!$A$9:$A$1008,B934)&lt;&gt;1,"Check linked Case ID",IF(OR(C934="",D934="",NOT(ISNUMBER(E934)),NOT(ISNUMBER(F934))),"Complete action details",IF(AND(ISNUMBER(G934),G934&lt;E934),"Check completed date","Ready"))))))</f>
        <v/>
      </c>
    </row>
    <row r="935" spans="1:14" ht="24.95" customHeight="1">
      <c r="A935" s="20"/>
      <c r="B935" s="20"/>
      <c r="C935" s="20"/>
      <c r="D935" s="20"/>
      <c r="E935" s="18"/>
      <c r="F935" s="18"/>
      <c r="G935" s="18"/>
      <c r="H935" s="20"/>
      <c r="I935" s="20"/>
      <c r="J935" s="20"/>
      <c r="K935" s="15" t="str">
        <f t="shared" ca="1" si="28"/>
        <v/>
      </c>
      <c r="L935" s="15" t="str">
        <f t="shared" ca="1" si="29"/>
        <v/>
      </c>
      <c r="M935" s="31" t="str">
        <f>IF(B935="","",IF(COUNTIFS('Incident Log'!$A$9:$A$1008,B935)=1,INDEX('Incident Log'!$C$9:$C$1008,MATCH(B935,'Incident Log'!$A$9:$A$1008,0)),""))</f>
        <v/>
      </c>
      <c r="N935" s="15" t="str">
        <f>IF(COUNTA(A935:J935)=0,"",IF(A935="","Missing action ID",IF(COUNTIFS($A$9:$A$1008,A935)&gt;1,"Duplicate action ID",IF(COUNTIFS('Incident Log'!$A$9:$A$1008,B935)&lt;&gt;1,"Check linked Case ID",IF(OR(C935="",D935="",NOT(ISNUMBER(E935)),NOT(ISNUMBER(F935))),"Complete action details",IF(AND(ISNUMBER(G935),G935&lt;E935),"Check completed date","Ready"))))))</f>
        <v/>
      </c>
    </row>
    <row r="936" spans="1:14" ht="24.95" customHeight="1">
      <c r="A936" s="26"/>
      <c r="B936" s="26"/>
      <c r="C936" s="26"/>
      <c r="D936" s="26"/>
      <c r="E936" s="24"/>
      <c r="F936" s="24"/>
      <c r="G936" s="24"/>
      <c r="H936" s="26"/>
      <c r="I936" s="26"/>
      <c r="J936" s="26"/>
      <c r="K936" s="15" t="str">
        <f t="shared" ca="1" si="28"/>
        <v/>
      </c>
      <c r="L936" s="15" t="str">
        <f t="shared" ca="1" si="29"/>
        <v/>
      </c>
      <c r="M936" s="31" t="str">
        <f>IF(B936="","",IF(COUNTIFS('Incident Log'!$A$9:$A$1008,B936)=1,INDEX('Incident Log'!$C$9:$C$1008,MATCH(B936,'Incident Log'!$A$9:$A$1008,0)),""))</f>
        <v/>
      </c>
      <c r="N936" s="15" t="str">
        <f>IF(COUNTA(A936:J936)=0,"",IF(A936="","Missing action ID",IF(COUNTIFS($A$9:$A$1008,A936)&gt;1,"Duplicate action ID",IF(COUNTIFS('Incident Log'!$A$9:$A$1008,B936)&lt;&gt;1,"Check linked Case ID",IF(OR(C936="",D936="",NOT(ISNUMBER(E936)),NOT(ISNUMBER(F936))),"Complete action details",IF(AND(ISNUMBER(G936),G936&lt;E936),"Check completed date","Ready"))))))</f>
        <v/>
      </c>
    </row>
    <row r="937" spans="1:14" ht="24.95" customHeight="1">
      <c r="A937" s="20"/>
      <c r="B937" s="20"/>
      <c r="C937" s="20"/>
      <c r="D937" s="20"/>
      <c r="E937" s="18"/>
      <c r="F937" s="18"/>
      <c r="G937" s="18"/>
      <c r="H937" s="20"/>
      <c r="I937" s="20"/>
      <c r="J937" s="20"/>
      <c r="K937" s="15" t="str">
        <f t="shared" ca="1" si="28"/>
        <v/>
      </c>
      <c r="L937" s="15" t="str">
        <f t="shared" ca="1" si="29"/>
        <v/>
      </c>
      <c r="M937" s="31" t="str">
        <f>IF(B937="","",IF(COUNTIFS('Incident Log'!$A$9:$A$1008,B937)=1,INDEX('Incident Log'!$C$9:$C$1008,MATCH(B937,'Incident Log'!$A$9:$A$1008,0)),""))</f>
        <v/>
      </c>
      <c r="N937" s="15" t="str">
        <f>IF(COUNTA(A937:J937)=0,"",IF(A937="","Missing action ID",IF(COUNTIFS($A$9:$A$1008,A937)&gt;1,"Duplicate action ID",IF(COUNTIFS('Incident Log'!$A$9:$A$1008,B937)&lt;&gt;1,"Check linked Case ID",IF(OR(C937="",D937="",NOT(ISNUMBER(E937)),NOT(ISNUMBER(F937))),"Complete action details",IF(AND(ISNUMBER(G937),G937&lt;E937),"Check completed date","Ready"))))))</f>
        <v/>
      </c>
    </row>
    <row r="938" spans="1:14" ht="24.95" customHeight="1">
      <c r="A938" s="26"/>
      <c r="B938" s="26"/>
      <c r="C938" s="26"/>
      <c r="D938" s="26"/>
      <c r="E938" s="24"/>
      <c r="F938" s="24"/>
      <c r="G938" s="24"/>
      <c r="H938" s="26"/>
      <c r="I938" s="26"/>
      <c r="J938" s="26"/>
      <c r="K938" s="15" t="str">
        <f t="shared" ca="1" si="28"/>
        <v/>
      </c>
      <c r="L938" s="15" t="str">
        <f t="shared" ca="1" si="29"/>
        <v/>
      </c>
      <c r="M938" s="31" t="str">
        <f>IF(B938="","",IF(COUNTIFS('Incident Log'!$A$9:$A$1008,B938)=1,INDEX('Incident Log'!$C$9:$C$1008,MATCH(B938,'Incident Log'!$A$9:$A$1008,0)),""))</f>
        <v/>
      </c>
      <c r="N938" s="15" t="str">
        <f>IF(COUNTA(A938:J938)=0,"",IF(A938="","Missing action ID",IF(COUNTIFS($A$9:$A$1008,A938)&gt;1,"Duplicate action ID",IF(COUNTIFS('Incident Log'!$A$9:$A$1008,B938)&lt;&gt;1,"Check linked Case ID",IF(OR(C938="",D938="",NOT(ISNUMBER(E938)),NOT(ISNUMBER(F938))),"Complete action details",IF(AND(ISNUMBER(G938),G938&lt;E938),"Check completed date","Ready"))))))</f>
        <v/>
      </c>
    </row>
    <row r="939" spans="1:14" ht="24.95" customHeight="1">
      <c r="A939" s="20"/>
      <c r="B939" s="20"/>
      <c r="C939" s="20"/>
      <c r="D939" s="20"/>
      <c r="E939" s="18"/>
      <c r="F939" s="18"/>
      <c r="G939" s="18"/>
      <c r="H939" s="20"/>
      <c r="I939" s="20"/>
      <c r="J939" s="20"/>
      <c r="K939" s="15" t="str">
        <f t="shared" ca="1" si="28"/>
        <v/>
      </c>
      <c r="L939" s="15" t="str">
        <f t="shared" ca="1" si="29"/>
        <v/>
      </c>
      <c r="M939" s="31" t="str">
        <f>IF(B939="","",IF(COUNTIFS('Incident Log'!$A$9:$A$1008,B939)=1,INDEX('Incident Log'!$C$9:$C$1008,MATCH(B939,'Incident Log'!$A$9:$A$1008,0)),""))</f>
        <v/>
      </c>
      <c r="N939" s="15" t="str">
        <f>IF(COUNTA(A939:J939)=0,"",IF(A939="","Missing action ID",IF(COUNTIFS($A$9:$A$1008,A939)&gt;1,"Duplicate action ID",IF(COUNTIFS('Incident Log'!$A$9:$A$1008,B939)&lt;&gt;1,"Check linked Case ID",IF(OR(C939="",D939="",NOT(ISNUMBER(E939)),NOT(ISNUMBER(F939))),"Complete action details",IF(AND(ISNUMBER(G939),G939&lt;E939),"Check completed date","Ready"))))))</f>
        <v/>
      </c>
    </row>
    <row r="940" spans="1:14" ht="24.95" customHeight="1">
      <c r="A940" s="26"/>
      <c r="B940" s="26"/>
      <c r="C940" s="26"/>
      <c r="D940" s="26"/>
      <c r="E940" s="24"/>
      <c r="F940" s="24"/>
      <c r="G940" s="24"/>
      <c r="H940" s="26"/>
      <c r="I940" s="26"/>
      <c r="J940" s="26"/>
      <c r="K940" s="15" t="str">
        <f t="shared" ca="1" si="28"/>
        <v/>
      </c>
      <c r="L940" s="15" t="str">
        <f t="shared" ca="1" si="29"/>
        <v/>
      </c>
      <c r="M940" s="31" t="str">
        <f>IF(B940="","",IF(COUNTIFS('Incident Log'!$A$9:$A$1008,B940)=1,INDEX('Incident Log'!$C$9:$C$1008,MATCH(B940,'Incident Log'!$A$9:$A$1008,0)),""))</f>
        <v/>
      </c>
      <c r="N940" s="15" t="str">
        <f>IF(COUNTA(A940:J940)=0,"",IF(A940="","Missing action ID",IF(COUNTIFS($A$9:$A$1008,A940)&gt;1,"Duplicate action ID",IF(COUNTIFS('Incident Log'!$A$9:$A$1008,B940)&lt;&gt;1,"Check linked Case ID",IF(OR(C940="",D940="",NOT(ISNUMBER(E940)),NOT(ISNUMBER(F940))),"Complete action details",IF(AND(ISNUMBER(G940),G940&lt;E940),"Check completed date","Ready"))))))</f>
        <v/>
      </c>
    </row>
    <row r="941" spans="1:14" ht="24.95" customHeight="1">
      <c r="A941" s="20"/>
      <c r="B941" s="20"/>
      <c r="C941" s="20"/>
      <c r="D941" s="20"/>
      <c r="E941" s="18"/>
      <c r="F941" s="18"/>
      <c r="G941" s="18"/>
      <c r="H941" s="20"/>
      <c r="I941" s="20"/>
      <c r="J941" s="20"/>
      <c r="K941" s="15" t="str">
        <f t="shared" ca="1" si="28"/>
        <v/>
      </c>
      <c r="L941" s="15" t="str">
        <f t="shared" ca="1" si="29"/>
        <v/>
      </c>
      <c r="M941" s="31" t="str">
        <f>IF(B941="","",IF(COUNTIFS('Incident Log'!$A$9:$A$1008,B941)=1,INDEX('Incident Log'!$C$9:$C$1008,MATCH(B941,'Incident Log'!$A$9:$A$1008,0)),""))</f>
        <v/>
      </c>
      <c r="N941" s="15" t="str">
        <f>IF(COUNTA(A941:J941)=0,"",IF(A941="","Missing action ID",IF(COUNTIFS($A$9:$A$1008,A941)&gt;1,"Duplicate action ID",IF(COUNTIFS('Incident Log'!$A$9:$A$1008,B941)&lt;&gt;1,"Check linked Case ID",IF(OR(C941="",D941="",NOT(ISNUMBER(E941)),NOT(ISNUMBER(F941))),"Complete action details",IF(AND(ISNUMBER(G941),G941&lt;E941),"Check completed date","Ready"))))))</f>
        <v/>
      </c>
    </row>
    <row r="942" spans="1:14" ht="24.95" customHeight="1">
      <c r="A942" s="26"/>
      <c r="B942" s="26"/>
      <c r="C942" s="26"/>
      <c r="D942" s="26"/>
      <c r="E942" s="24"/>
      <c r="F942" s="24"/>
      <c r="G942" s="24"/>
      <c r="H942" s="26"/>
      <c r="I942" s="26"/>
      <c r="J942" s="26"/>
      <c r="K942" s="15" t="str">
        <f t="shared" ca="1" si="28"/>
        <v/>
      </c>
      <c r="L942" s="15" t="str">
        <f t="shared" ca="1" si="29"/>
        <v/>
      </c>
      <c r="M942" s="31" t="str">
        <f>IF(B942="","",IF(COUNTIFS('Incident Log'!$A$9:$A$1008,B942)=1,INDEX('Incident Log'!$C$9:$C$1008,MATCH(B942,'Incident Log'!$A$9:$A$1008,0)),""))</f>
        <v/>
      </c>
      <c r="N942" s="15" t="str">
        <f>IF(COUNTA(A942:J942)=0,"",IF(A942="","Missing action ID",IF(COUNTIFS($A$9:$A$1008,A942)&gt;1,"Duplicate action ID",IF(COUNTIFS('Incident Log'!$A$9:$A$1008,B942)&lt;&gt;1,"Check linked Case ID",IF(OR(C942="",D942="",NOT(ISNUMBER(E942)),NOT(ISNUMBER(F942))),"Complete action details",IF(AND(ISNUMBER(G942),G942&lt;E942),"Check completed date","Ready"))))))</f>
        <v/>
      </c>
    </row>
    <row r="943" spans="1:14" ht="24.95" customHeight="1">
      <c r="A943" s="20"/>
      <c r="B943" s="20"/>
      <c r="C943" s="20"/>
      <c r="D943" s="20"/>
      <c r="E943" s="18"/>
      <c r="F943" s="18"/>
      <c r="G943" s="18"/>
      <c r="H943" s="20"/>
      <c r="I943" s="20"/>
      <c r="J943" s="20"/>
      <c r="K943" s="15" t="str">
        <f t="shared" ca="1" si="28"/>
        <v/>
      </c>
      <c r="L943" s="15" t="str">
        <f t="shared" ca="1" si="29"/>
        <v/>
      </c>
      <c r="M943" s="31" t="str">
        <f>IF(B943="","",IF(COUNTIFS('Incident Log'!$A$9:$A$1008,B943)=1,INDEX('Incident Log'!$C$9:$C$1008,MATCH(B943,'Incident Log'!$A$9:$A$1008,0)),""))</f>
        <v/>
      </c>
      <c r="N943" s="15" t="str">
        <f>IF(COUNTA(A943:J943)=0,"",IF(A943="","Missing action ID",IF(COUNTIFS($A$9:$A$1008,A943)&gt;1,"Duplicate action ID",IF(COUNTIFS('Incident Log'!$A$9:$A$1008,B943)&lt;&gt;1,"Check linked Case ID",IF(OR(C943="",D943="",NOT(ISNUMBER(E943)),NOT(ISNUMBER(F943))),"Complete action details",IF(AND(ISNUMBER(G943),G943&lt;E943),"Check completed date","Ready"))))))</f>
        <v/>
      </c>
    </row>
    <row r="944" spans="1:14" ht="24.95" customHeight="1">
      <c r="A944" s="26"/>
      <c r="B944" s="26"/>
      <c r="C944" s="26"/>
      <c r="D944" s="26"/>
      <c r="E944" s="24"/>
      <c r="F944" s="24"/>
      <c r="G944" s="24"/>
      <c r="H944" s="26"/>
      <c r="I944" s="26"/>
      <c r="J944" s="26"/>
      <c r="K944" s="15" t="str">
        <f t="shared" ca="1" si="28"/>
        <v/>
      </c>
      <c r="L944" s="15" t="str">
        <f t="shared" ca="1" si="29"/>
        <v/>
      </c>
      <c r="M944" s="31" t="str">
        <f>IF(B944="","",IF(COUNTIFS('Incident Log'!$A$9:$A$1008,B944)=1,INDEX('Incident Log'!$C$9:$C$1008,MATCH(B944,'Incident Log'!$A$9:$A$1008,0)),""))</f>
        <v/>
      </c>
      <c r="N944" s="15" t="str">
        <f>IF(COUNTA(A944:J944)=0,"",IF(A944="","Missing action ID",IF(COUNTIFS($A$9:$A$1008,A944)&gt;1,"Duplicate action ID",IF(COUNTIFS('Incident Log'!$A$9:$A$1008,B944)&lt;&gt;1,"Check linked Case ID",IF(OR(C944="",D944="",NOT(ISNUMBER(E944)),NOT(ISNUMBER(F944))),"Complete action details",IF(AND(ISNUMBER(G944),G944&lt;E944),"Check completed date","Ready"))))))</f>
        <v/>
      </c>
    </row>
    <row r="945" spans="1:14" ht="24.95" customHeight="1">
      <c r="A945" s="20"/>
      <c r="B945" s="20"/>
      <c r="C945" s="20"/>
      <c r="D945" s="20"/>
      <c r="E945" s="18"/>
      <c r="F945" s="18"/>
      <c r="G945" s="18"/>
      <c r="H945" s="20"/>
      <c r="I945" s="20"/>
      <c r="J945" s="20"/>
      <c r="K945" s="15" t="str">
        <f t="shared" ca="1" si="28"/>
        <v/>
      </c>
      <c r="L945" s="15" t="str">
        <f t="shared" ca="1" si="29"/>
        <v/>
      </c>
      <c r="M945" s="31" t="str">
        <f>IF(B945="","",IF(COUNTIFS('Incident Log'!$A$9:$A$1008,B945)=1,INDEX('Incident Log'!$C$9:$C$1008,MATCH(B945,'Incident Log'!$A$9:$A$1008,0)),""))</f>
        <v/>
      </c>
      <c r="N945" s="15" t="str">
        <f>IF(COUNTA(A945:J945)=0,"",IF(A945="","Missing action ID",IF(COUNTIFS($A$9:$A$1008,A945)&gt;1,"Duplicate action ID",IF(COUNTIFS('Incident Log'!$A$9:$A$1008,B945)&lt;&gt;1,"Check linked Case ID",IF(OR(C945="",D945="",NOT(ISNUMBER(E945)),NOT(ISNUMBER(F945))),"Complete action details",IF(AND(ISNUMBER(G945),G945&lt;E945),"Check completed date","Ready"))))))</f>
        <v/>
      </c>
    </row>
    <row r="946" spans="1:14" ht="24.95" customHeight="1">
      <c r="A946" s="26"/>
      <c r="B946" s="26"/>
      <c r="C946" s="26"/>
      <c r="D946" s="26"/>
      <c r="E946" s="24"/>
      <c r="F946" s="24"/>
      <c r="G946" s="24"/>
      <c r="H946" s="26"/>
      <c r="I946" s="26"/>
      <c r="J946" s="26"/>
      <c r="K946" s="15" t="str">
        <f t="shared" ca="1" si="28"/>
        <v/>
      </c>
      <c r="L946" s="15" t="str">
        <f t="shared" ca="1" si="29"/>
        <v/>
      </c>
      <c r="M946" s="31" t="str">
        <f>IF(B946="","",IF(COUNTIFS('Incident Log'!$A$9:$A$1008,B946)=1,INDEX('Incident Log'!$C$9:$C$1008,MATCH(B946,'Incident Log'!$A$9:$A$1008,0)),""))</f>
        <v/>
      </c>
      <c r="N946" s="15" t="str">
        <f>IF(COUNTA(A946:J946)=0,"",IF(A946="","Missing action ID",IF(COUNTIFS($A$9:$A$1008,A946)&gt;1,"Duplicate action ID",IF(COUNTIFS('Incident Log'!$A$9:$A$1008,B946)&lt;&gt;1,"Check linked Case ID",IF(OR(C946="",D946="",NOT(ISNUMBER(E946)),NOT(ISNUMBER(F946))),"Complete action details",IF(AND(ISNUMBER(G946),G946&lt;E946),"Check completed date","Ready"))))))</f>
        <v/>
      </c>
    </row>
    <row r="947" spans="1:14" ht="24.95" customHeight="1">
      <c r="A947" s="20"/>
      <c r="B947" s="20"/>
      <c r="C947" s="20"/>
      <c r="D947" s="20"/>
      <c r="E947" s="18"/>
      <c r="F947" s="18"/>
      <c r="G947" s="18"/>
      <c r="H947" s="20"/>
      <c r="I947" s="20"/>
      <c r="J947" s="20"/>
      <c r="K947" s="15" t="str">
        <f t="shared" ca="1" si="28"/>
        <v/>
      </c>
      <c r="L947" s="15" t="str">
        <f t="shared" ca="1" si="29"/>
        <v/>
      </c>
      <c r="M947" s="31" t="str">
        <f>IF(B947="","",IF(COUNTIFS('Incident Log'!$A$9:$A$1008,B947)=1,INDEX('Incident Log'!$C$9:$C$1008,MATCH(B947,'Incident Log'!$A$9:$A$1008,0)),""))</f>
        <v/>
      </c>
      <c r="N947" s="15" t="str">
        <f>IF(COUNTA(A947:J947)=0,"",IF(A947="","Missing action ID",IF(COUNTIFS($A$9:$A$1008,A947)&gt;1,"Duplicate action ID",IF(COUNTIFS('Incident Log'!$A$9:$A$1008,B947)&lt;&gt;1,"Check linked Case ID",IF(OR(C947="",D947="",NOT(ISNUMBER(E947)),NOT(ISNUMBER(F947))),"Complete action details",IF(AND(ISNUMBER(G947),G947&lt;E947),"Check completed date","Ready"))))))</f>
        <v/>
      </c>
    </row>
    <row r="948" spans="1:14" ht="24.95" customHeight="1">
      <c r="A948" s="26"/>
      <c r="B948" s="26"/>
      <c r="C948" s="26"/>
      <c r="D948" s="26"/>
      <c r="E948" s="24"/>
      <c r="F948" s="24"/>
      <c r="G948" s="24"/>
      <c r="H948" s="26"/>
      <c r="I948" s="26"/>
      <c r="J948" s="26"/>
      <c r="K948" s="15" t="str">
        <f t="shared" ca="1" si="28"/>
        <v/>
      </c>
      <c r="L948" s="15" t="str">
        <f t="shared" ca="1" si="29"/>
        <v/>
      </c>
      <c r="M948" s="31" t="str">
        <f>IF(B948="","",IF(COUNTIFS('Incident Log'!$A$9:$A$1008,B948)=1,INDEX('Incident Log'!$C$9:$C$1008,MATCH(B948,'Incident Log'!$A$9:$A$1008,0)),""))</f>
        <v/>
      </c>
      <c r="N948" s="15" t="str">
        <f>IF(COUNTA(A948:J948)=0,"",IF(A948="","Missing action ID",IF(COUNTIFS($A$9:$A$1008,A948)&gt;1,"Duplicate action ID",IF(COUNTIFS('Incident Log'!$A$9:$A$1008,B948)&lt;&gt;1,"Check linked Case ID",IF(OR(C948="",D948="",NOT(ISNUMBER(E948)),NOT(ISNUMBER(F948))),"Complete action details",IF(AND(ISNUMBER(G948),G948&lt;E948),"Check completed date","Ready"))))))</f>
        <v/>
      </c>
    </row>
    <row r="949" spans="1:14" ht="24.95" customHeight="1">
      <c r="A949" s="20"/>
      <c r="B949" s="20"/>
      <c r="C949" s="20"/>
      <c r="D949" s="20"/>
      <c r="E949" s="18"/>
      <c r="F949" s="18"/>
      <c r="G949" s="18"/>
      <c r="H949" s="20"/>
      <c r="I949" s="20"/>
      <c r="J949" s="20"/>
      <c r="K949" s="15" t="str">
        <f t="shared" ca="1" si="28"/>
        <v/>
      </c>
      <c r="L949" s="15" t="str">
        <f t="shared" ca="1" si="29"/>
        <v/>
      </c>
      <c r="M949" s="31" t="str">
        <f>IF(B949="","",IF(COUNTIFS('Incident Log'!$A$9:$A$1008,B949)=1,INDEX('Incident Log'!$C$9:$C$1008,MATCH(B949,'Incident Log'!$A$9:$A$1008,0)),""))</f>
        <v/>
      </c>
      <c r="N949" s="15" t="str">
        <f>IF(COUNTA(A949:J949)=0,"",IF(A949="","Missing action ID",IF(COUNTIFS($A$9:$A$1008,A949)&gt;1,"Duplicate action ID",IF(COUNTIFS('Incident Log'!$A$9:$A$1008,B949)&lt;&gt;1,"Check linked Case ID",IF(OR(C949="",D949="",NOT(ISNUMBER(E949)),NOT(ISNUMBER(F949))),"Complete action details",IF(AND(ISNUMBER(G949),G949&lt;E949),"Check completed date","Ready"))))))</f>
        <v/>
      </c>
    </row>
    <row r="950" spans="1:14" ht="24.95" customHeight="1">
      <c r="A950" s="26"/>
      <c r="B950" s="26"/>
      <c r="C950" s="26"/>
      <c r="D950" s="26"/>
      <c r="E950" s="24"/>
      <c r="F950" s="24"/>
      <c r="G950" s="24"/>
      <c r="H950" s="26"/>
      <c r="I950" s="26"/>
      <c r="J950" s="26"/>
      <c r="K950" s="15" t="str">
        <f t="shared" ca="1" si="28"/>
        <v/>
      </c>
      <c r="L950" s="15" t="str">
        <f t="shared" ca="1" si="29"/>
        <v/>
      </c>
      <c r="M950" s="31" t="str">
        <f>IF(B950="","",IF(COUNTIFS('Incident Log'!$A$9:$A$1008,B950)=1,INDEX('Incident Log'!$C$9:$C$1008,MATCH(B950,'Incident Log'!$A$9:$A$1008,0)),""))</f>
        <v/>
      </c>
      <c r="N950" s="15" t="str">
        <f>IF(COUNTA(A950:J950)=0,"",IF(A950="","Missing action ID",IF(COUNTIFS($A$9:$A$1008,A950)&gt;1,"Duplicate action ID",IF(COUNTIFS('Incident Log'!$A$9:$A$1008,B950)&lt;&gt;1,"Check linked Case ID",IF(OR(C950="",D950="",NOT(ISNUMBER(E950)),NOT(ISNUMBER(F950))),"Complete action details",IF(AND(ISNUMBER(G950),G950&lt;E950),"Check completed date","Ready"))))))</f>
        <v/>
      </c>
    </row>
    <row r="951" spans="1:14" ht="24.95" customHeight="1">
      <c r="A951" s="20"/>
      <c r="B951" s="20"/>
      <c r="C951" s="20"/>
      <c r="D951" s="20"/>
      <c r="E951" s="18"/>
      <c r="F951" s="18"/>
      <c r="G951" s="18"/>
      <c r="H951" s="20"/>
      <c r="I951" s="20"/>
      <c r="J951" s="20"/>
      <c r="K951" s="15" t="str">
        <f t="shared" ca="1" si="28"/>
        <v/>
      </c>
      <c r="L951" s="15" t="str">
        <f t="shared" ca="1" si="29"/>
        <v/>
      </c>
      <c r="M951" s="31" t="str">
        <f>IF(B951="","",IF(COUNTIFS('Incident Log'!$A$9:$A$1008,B951)=1,INDEX('Incident Log'!$C$9:$C$1008,MATCH(B951,'Incident Log'!$A$9:$A$1008,0)),""))</f>
        <v/>
      </c>
      <c r="N951" s="15" t="str">
        <f>IF(COUNTA(A951:J951)=0,"",IF(A951="","Missing action ID",IF(COUNTIFS($A$9:$A$1008,A951)&gt;1,"Duplicate action ID",IF(COUNTIFS('Incident Log'!$A$9:$A$1008,B951)&lt;&gt;1,"Check linked Case ID",IF(OR(C951="",D951="",NOT(ISNUMBER(E951)),NOT(ISNUMBER(F951))),"Complete action details",IF(AND(ISNUMBER(G951),G951&lt;E951),"Check completed date","Ready"))))))</f>
        <v/>
      </c>
    </row>
    <row r="952" spans="1:14" ht="24.95" customHeight="1">
      <c r="A952" s="26"/>
      <c r="B952" s="26"/>
      <c r="C952" s="26"/>
      <c r="D952" s="26"/>
      <c r="E952" s="24"/>
      <c r="F952" s="24"/>
      <c r="G952" s="24"/>
      <c r="H952" s="26"/>
      <c r="I952" s="26"/>
      <c r="J952" s="26"/>
      <c r="K952" s="15" t="str">
        <f t="shared" ca="1" si="28"/>
        <v/>
      </c>
      <c r="L952" s="15" t="str">
        <f t="shared" ca="1" si="29"/>
        <v/>
      </c>
      <c r="M952" s="31" t="str">
        <f>IF(B952="","",IF(COUNTIFS('Incident Log'!$A$9:$A$1008,B952)=1,INDEX('Incident Log'!$C$9:$C$1008,MATCH(B952,'Incident Log'!$A$9:$A$1008,0)),""))</f>
        <v/>
      </c>
      <c r="N952" s="15" t="str">
        <f>IF(COUNTA(A952:J952)=0,"",IF(A952="","Missing action ID",IF(COUNTIFS($A$9:$A$1008,A952)&gt;1,"Duplicate action ID",IF(COUNTIFS('Incident Log'!$A$9:$A$1008,B952)&lt;&gt;1,"Check linked Case ID",IF(OR(C952="",D952="",NOT(ISNUMBER(E952)),NOT(ISNUMBER(F952))),"Complete action details",IF(AND(ISNUMBER(G952),G952&lt;E952),"Check completed date","Ready"))))))</f>
        <v/>
      </c>
    </row>
    <row r="953" spans="1:14" ht="24.95" customHeight="1">
      <c r="A953" s="20"/>
      <c r="B953" s="20"/>
      <c r="C953" s="20"/>
      <c r="D953" s="20"/>
      <c r="E953" s="18"/>
      <c r="F953" s="18"/>
      <c r="G953" s="18"/>
      <c r="H953" s="20"/>
      <c r="I953" s="20"/>
      <c r="J953" s="20"/>
      <c r="K953" s="15" t="str">
        <f t="shared" ca="1" si="28"/>
        <v/>
      </c>
      <c r="L953" s="15" t="str">
        <f t="shared" ca="1" si="29"/>
        <v/>
      </c>
      <c r="M953" s="31" t="str">
        <f>IF(B953="","",IF(COUNTIFS('Incident Log'!$A$9:$A$1008,B953)=1,INDEX('Incident Log'!$C$9:$C$1008,MATCH(B953,'Incident Log'!$A$9:$A$1008,0)),""))</f>
        <v/>
      </c>
      <c r="N953" s="15" t="str">
        <f>IF(COUNTA(A953:J953)=0,"",IF(A953="","Missing action ID",IF(COUNTIFS($A$9:$A$1008,A953)&gt;1,"Duplicate action ID",IF(COUNTIFS('Incident Log'!$A$9:$A$1008,B953)&lt;&gt;1,"Check linked Case ID",IF(OR(C953="",D953="",NOT(ISNUMBER(E953)),NOT(ISNUMBER(F953))),"Complete action details",IF(AND(ISNUMBER(G953),G953&lt;E953),"Check completed date","Ready"))))))</f>
        <v/>
      </c>
    </row>
    <row r="954" spans="1:14" ht="24.95" customHeight="1">
      <c r="A954" s="26"/>
      <c r="B954" s="26"/>
      <c r="C954" s="26"/>
      <c r="D954" s="26"/>
      <c r="E954" s="24"/>
      <c r="F954" s="24"/>
      <c r="G954" s="24"/>
      <c r="H954" s="26"/>
      <c r="I954" s="26"/>
      <c r="J954" s="26"/>
      <c r="K954" s="15" t="str">
        <f t="shared" ca="1" si="28"/>
        <v/>
      </c>
      <c r="L954" s="15" t="str">
        <f t="shared" ca="1" si="29"/>
        <v/>
      </c>
      <c r="M954" s="31" t="str">
        <f>IF(B954="","",IF(COUNTIFS('Incident Log'!$A$9:$A$1008,B954)=1,INDEX('Incident Log'!$C$9:$C$1008,MATCH(B954,'Incident Log'!$A$9:$A$1008,0)),""))</f>
        <v/>
      </c>
      <c r="N954" s="15" t="str">
        <f>IF(COUNTA(A954:J954)=0,"",IF(A954="","Missing action ID",IF(COUNTIFS($A$9:$A$1008,A954)&gt;1,"Duplicate action ID",IF(COUNTIFS('Incident Log'!$A$9:$A$1008,B954)&lt;&gt;1,"Check linked Case ID",IF(OR(C954="",D954="",NOT(ISNUMBER(E954)),NOT(ISNUMBER(F954))),"Complete action details",IF(AND(ISNUMBER(G954),G954&lt;E954),"Check completed date","Ready"))))))</f>
        <v/>
      </c>
    </row>
    <row r="955" spans="1:14" ht="24.95" customHeight="1">
      <c r="A955" s="20"/>
      <c r="B955" s="20"/>
      <c r="C955" s="20"/>
      <c r="D955" s="20"/>
      <c r="E955" s="18"/>
      <c r="F955" s="18"/>
      <c r="G955" s="18"/>
      <c r="H955" s="20"/>
      <c r="I955" s="20"/>
      <c r="J955" s="20"/>
      <c r="K955" s="15" t="str">
        <f t="shared" ca="1" si="28"/>
        <v/>
      </c>
      <c r="L955" s="15" t="str">
        <f t="shared" ca="1" si="29"/>
        <v/>
      </c>
      <c r="M955" s="31" t="str">
        <f>IF(B955="","",IF(COUNTIFS('Incident Log'!$A$9:$A$1008,B955)=1,INDEX('Incident Log'!$C$9:$C$1008,MATCH(B955,'Incident Log'!$A$9:$A$1008,0)),""))</f>
        <v/>
      </c>
      <c r="N955" s="15" t="str">
        <f>IF(COUNTA(A955:J955)=0,"",IF(A955="","Missing action ID",IF(COUNTIFS($A$9:$A$1008,A955)&gt;1,"Duplicate action ID",IF(COUNTIFS('Incident Log'!$A$9:$A$1008,B955)&lt;&gt;1,"Check linked Case ID",IF(OR(C955="",D955="",NOT(ISNUMBER(E955)),NOT(ISNUMBER(F955))),"Complete action details",IF(AND(ISNUMBER(G955),G955&lt;E955),"Check completed date","Ready"))))))</f>
        <v/>
      </c>
    </row>
    <row r="956" spans="1:14" ht="24.95" customHeight="1">
      <c r="A956" s="26"/>
      <c r="B956" s="26"/>
      <c r="C956" s="26"/>
      <c r="D956" s="26"/>
      <c r="E956" s="24"/>
      <c r="F956" s="24"/>
      <c r="G956" s="24"/>
      <c r="H956" s="26"/>
      <c r="I956" s="26"/>
      <c r="J956" s="26"/>
      <c r="K956" s="15" t="str">
        <f t="shared" ca="1" si="28"/>
        <v/>
      </c>
      <c r="L956" s="15" t="str">
        <f t="shared" ca="1" si="29"/>
        <v/>
      </c>
      <c r="M956" s="31" t="str">
        <f>IF(B956="","",IF(COUNTIFS('Incident Log'!$A$9:$A$1008,B956)=1,INDEX('Incident Log'!$C$9:$C$1008,MATCH(B956,'Incident Log'!$A$9:$A$1008,0)),""))</f>
        <v/>
      </c>
      <c r="N956" s="15" t="str">
        <f>IF(COUNTA(A956:J956)=0,"",IF(A956="","Missing action ID",IF(COUNTIFS($A$9:$A$1008,A956)&gt;1,"Duplicate action ID",IF(COUNTIFS('Incident Log'!$A$9:$A$1008,B956)&lt;&gt;1,"Check linked Case ID",IF(OR(C956="",D956="",NOT(ISNUMBER(E956)),NOT(ISNUMBER(F956))),"Complete action details",IF(AND(ISNUMBER(G956),G956&lt;E956),"Check completed date","Ready"))))))</f>
        <v/>
      </c>
    </row>
    <row r="957" spans="1:14" ht="24.95" customHeight="1">
      <c r="A957" s="20"/>
      <c r="B957" s="20"/>
      <c r="C957" s="20"/>
      <c r="D957" s="20"/>
      <c r="E957" s="18"/>
      <c r="F957" s="18"/>
      <c r="G957" s="18"/>
      <c r="H957" s="20"/>
      <c r="I957" s="20"/>
      <c r="J957" s="20"/>
      <c r="K957" s="15" t="str">
        <f t="shared" ca="1" si="28"/>
        <v/>
      </c>
      <c r="L957" s="15" t="str">
        <f t="shared" ca="1" si="29"/>
        <v/>
      </c>
      <c r="M957" s="31" t="str">
        <f>IF(B957="","",IF(COUNTIFS('Incident Log'!$A$9:$A$1008,B957)=1,INDEX('Incident Log'!$C$9:$C$1008,MATCH(B957,'Incident Log'!$A$9:$A$1008,0)),""))</f>
        <v/>
      </c>
      <c r="N957" s="15" t="str">
        <f>IF(COUNTA(A957:J957)=0,"",IF(A957="","Missing action ID",IF(COUNTIFS($A$9:$A$1008,A957)&gt;1,"Duplicate action ID",IF(COUNTIFS('Incident Log'!$A$9:$A$1008,B957)&lt;&gt;1,"Check linked Case ID",IF(OR(C957="",D957="",NOT(ISNUMBER(E957)),NOT(ISNUMBER(F957))),"Complete action details",IF(AND(ISNUMBER(G957),G957&lt;E957),"Check completed date","Ready"))))))</f>
        <v/>
      </c>
    </row>
    <row r="958" spans="1:14" ht="24.95" customHeight="1">
      <c r="A958" s="26"/>
      <c r="B958" s="26"/>
      <c r="C958" s="26"/>
      <c r="D958" s="26"/>
      <c r="E958" s="24"/>
      <c r="F958" s="24"/>
      <c r="G958" s="24"/>
      <c r="H958" s="26"/>
      <c r="I958" s="26"/>
      <c r="J958" s="26"/>
      <c r="K958" s="15" t="str">
        <f t="shared" ca="1" si="28"/>
        <v/>
      </c>
      <c r="L958" s="15" t="str">
        <f t="shared" ca="1" si="29"/>
        <v/>
      </c>
      <c r="M958" s="31" t="str">
        <f>IF(B958="","",IF(COUNTIFS('Incident Log'!$A$9:$A$1008,B958)=1,INDEX('Incident Log'!$C$9:$C$1008,MATCH(B958,'Incident Log'!$A$9:$A$1008,0)),""))</f>
        <v/>
      </c>
      <c r="N958" s="15" t="str">
        <f>IF(COUNTA(A958:J958)=0,"",IF(A958="","Missing action ID",IF(COUNTIFS($A$9:$A$1008,A958)&gt;1,"Duplicate action ID",IF(COUNTIFS('Incident Log'!$A$9:$A$1008,B958)&lt;&gt;1,"Check linked Case ID",IF(OR(C958="",D958="",NOT(ISNUMBER(E958)),NOT(ISNUMBER(F958))),"Complete action details",IF(AND(ISNUMBER(G958),G958&lt;E958),"Check completed date","Ready"))))))</f>
        <v/>
      </c>
    </row>
    <row r="959" spans="1:14" ht="24.95" customHeight="1">
      <c r="A959" s="20"/>
      <c r="B959" s="20"/>
      <c r="C959" s="20"/>
      <c r="D959" s="20"/>
      <c r="E959" s="18"/>
      <c r="F959" s="18"/>
      <c r="G959" s="18"/>
      <c r="H959" s="20"/>
      <c r="I959" s="20"/>
      <c r="J959" s="20"/>
      <c r="K959" s="15" t="str">
        <f t="shared" ca="1" si="28"/>
        <v/>
      </c>
      <c r="L959" s="15" t="str">
        <f t="shared" ca="1" si="29"/>
        <v/>
      </c>
      <c r="M959" s="31" t="str">
        <f>IF(B959="","",IF(COUNTIFS('Incident Log'!$A$9:$A$1008,B959)=1,INDEX('Incident Log'!$C$9:$C$1008,MATCH(B959,'Incident Log'!$A$9:$A$1008,0)),""))</f>
        <v/>
      </c>
      <c r="N959" s="15" t="str">
        <f>IF(COUNTA(A959:J959)=0,"",IF(A959="","Missing action ID",IF(COUNTIFS($A$9:$A$1008,A959)&gt;1,"Duplicate action ID",IF(COUNTIFS('Incident Log'!$A$9:$A$1008,B959)&lt;&gt;1,"Check linked Case ID",IF(OR(C959="",D959="",NOT(ISNUMBER(E959)),NOT(ISNUMBER(F959))),"Complete action details",IF(AND(ISNUMBER(G959),G959&lt;E959),"Check completed date","Ready"))))))</f>
        <v/>
      </c>
    </row>
    <row r="960" spans="1:14" ht="24.95" customHeight="1">
      <c r="A960" s="26"/>
      <c r="B960" s="26"/>
      <c r="C960" s="26"/>
      <c r="D960" s="26"/>
      <c r="E960" s="24"/>
      <c r="F960" s="24"/>
      <c r="G960" s="24"/>
      <c r="H960" s="26"/>
      <c r="I960" s="26"/>
      <c r="J960" s="26"/>
      <c r="K960" s="15" t="str">
        <f t="shared" ca="1" si="28"/>
        <v/>
      </c>
      <c r="L960" s="15" t="str">
        <f t="shared" ca="1" si="29"/>
        <v/>
      </c>
      <c r="M960" s="31" t="str">
        <f>IF(B960="","",IF(COUNTIFS('Incident Log'!$A$9:$A$1008,B960)=1,INDEX('Incident Log'!$C$9:$C$1008,MATCH(B960,'Incident Log'!$A$9:$A$1008,0)),""))</f>
        <v/>
      </c>
      <c r="N960" s="15" t="str">
        <f>IF(COUNTA(A960:J960)=0,"",IF(A960="","Missing action ID",IF(COUNTIFS($A$9:$A$1008,A960)&gt;1,"Duplicate action ID",IF(COUNTIFS('Incident Log'!$A$9:$A$1008,B960)&lt;&gt;1,"Check linked Case ID",IF(OR(C960="",D960="",NOT(ISNUMBER(E960)),NOT(ISNUMBER(F960))),"Complete action details",IF(AND(ISNUMBER(G960),G960&lt;E960),"Check completed date","Ready"))))))</f>
        <v/>
      </c>
    </row>
    <row r="961" spans="1:14" ht="24.95" customHeight="1">
      <c r="A961" s="20"/>
      <c r="B961" s="20"/>
      <c r="C961" s="20"/>
      <c r="D961" s="20"/>
      <c r="E961" s="18"/>
      <c r="F961" s="18"/>
      <c r="G961" s="18"/>
      <c r="H961" s="20"/>
      <c r="I961" s="20"/>
      <c r="J961" s="20"/>
      <c r="K961" s="15" t="str">
        <f t="shared" ca="1" si="28"/>
        <v/>
      </c>
      <c r="L961" s="15" t="str">
        <f t="shared" ca="1" si="29"/>
        <v/>
      </c>
      <c r="M961" s="31" t="str">
        <f>IF(B961="","",IF(COUNTIFS('Incident Log'!$A$9:$A$1008,B961)=1,INDEX('Incident Log'!$C$9:$C$1008,MATCH(B961,'Incident Log'!$A$9:$A$1008,0)),""))</f>
        <v/>
      </c>
      <c r="N961" s="15" t="str">
        <f>IF(COUNTA(A961:J961)=0,"",IF(A961="","Missing action ID",IF(COUNTIFS($A$9:$A$1008,A961)&gt;1,"Duplicate action ID",IF(COUNTIFS('Incident Log'!$A$9:$A$1008,B961)&lt;&gt;1,"Check linked Case ID",IF(OR(C961="",D961="",NOT(ISNUMBER(E961)),NOT(ISNUMBER(F961))),"Complete action details",IF(AND(ISNUMBER(G961),G961&lt;E961),"Check completed date","Ready"))))))</f>
        <v/>
      </c>
    </row>
    <row r="962" spans="1:14" ht="24.95" customHeight="1">
      <c r="A962" s="26"/>
      <c r="B962" s="26"/>
      <c r="C962" s="26"/>
      <c r="D962" s="26"/>
      <c r="E962" s="24"/>
      <c r="F962" s="24"/>
      <c r="G962" s="24"/>
      <c r="H962" s="26"/>
      <c r="I962" s="26"/>
      <c r="J962" s="26"/>
      <c r="K962" s="15" t="str">
        <f t="shared" ca="1" si="28"/>
        <v/>
      </c>
      <c r="L962" s="15" t="str">
        <f t="shared" ca="1" si="29"/>
        <v/>
      </c>
      <c r="M962" s="31" t="str">
        <f>IF(B962="","",IF(COUNTIFS('Incident Log'!$A$9:$A$1008,B962)=1,INDEX('Incident Log'!$C$9:$C$1008,MATCH(B962,'Incident Log'!$A$9:$A$1008,0)),""))</f>
        <v/>
      </c>
      <c r="N962" s="15" t="str">
        <f>IF(COUNTA(A962:J962)=0,"",IF(A962="","Missing action ID",IF(COUNTIFS($A$9:$A$1008,A962)&gt;1,"Duplicate action ID",IF(COUNTIFS('Incident Log'!$A$9:$A$1008,B962)&lt;&gt;1,"Check linked Case ID",IF(OR(C962="",D962="",NOT(ISNUMBER(E962)),NOT(ISNUMBER(F962))),"Complete action details",IF(AND(ISNUMBER(G962),G962&lt;E962),"Check completed date","Ready"))))))</f>
        <v/>
      </c>
    </row>
    <row r="963" spans="1:14" ht="24.95" customHeight="1">
      <c r="A963" s="20"/>
      <c r="B963" s="20"/>
      <c r="C963" s="20"/>
      <c r="D963" s="20"/>
      <c r="E963" s="18"/>
      <c r="F963" s="18"/>
      <c r="G963" s="18"/>
      <c r="H963" s="20"/>
      <c r="I963" s="20"/>
      <c r="J963" s="20"/>
      <c r="K963" s="15" t="str">
        <f t="shared" ca="1" si="28"/>
        <v/>
      </c>
      <c r="L963" s="15" t="str">
        <f t="shared" ca="1" si="29"/>
        <v/>
      </c>
      <c r="M963" s="31" t="str">
        <f>IF(B963="","",IF(COUNTIFS('Incident Log'!$A$9:$A$1008,B963)=1,INDEX('Incident Log'!$C$9:$C$1008,MATCH(B963,'Incident Log'!$A$9:$A$1008,0)),""))</f>
        <v/>
      </c>
      <c r="N963" s="15" t="str">
        <f>IF(COUNTA(A963:J963)=0,"",IF(A963="","Missing action ID",IF(COUNTIFS($A$9:$A$1008,A963)&gt;1,"Duplicate action ID",IF(COUNTIFS('Incident Log'!$A$9:$A$1008,B963)&lt;&gt;1,"Check linked Case ID",IF(OR(C963="",D963="",NOT(ISNUMBER(E963)),NOT(ISNUMBER(F963))),"Complete action details",IF(AND(ISNUMBER(G963),G963&lt;E963),"Check completed date","Ready"))))))</f>
        <v/>
      </c>
    </row>
    <row r="964" spans="1:14" ht="24.95" customHeight="1">
      <c r="A964" s="26"/>
      <c r="B964" s="26"/>
      <c r="C964" s="26"/>
      <c r="D964" s="26"/>
      <c r="E964" s="24"/>
      <c r="F964" s="24"/>
      <c r="G964" s="24"/>
      <c r="H964" s="26"/>
      <c r="I964" s="26"/>
      <c r="J964" s="26"/>
      <c r="K964" s="15" t="str">
        <f t="shared" ca="1" si="28"/>
        <v/>
      </c>
      <c r="L964" s="15" t="str">
        <f t="shared" ca="1" si="29"/>
        <v/>
      </c>
      <c r="M964" s="31" t="str">
        <f>IF(B964="","",IF(COUNTIFS('Incident Log'!$A$9:$A$1008,B964)=1,INDEX('Incident Log'!$C$9:$C$1008,MATCH(B964,'Incident Log'!$A$9:$A$1008,0)),""))</f>
        <v/>
      </c>
      <c r="N964" s="15" t="str">
        <f>IF(COUNTA(A964:J964)=0,"",IF(A964="","Missing action ID",IF(COUNTIFS($A$9:$A$1008,A964)&gt;1,"Duplicate action ID",IF(COUNTIFS('Incident Log'!$A$9:$A$1008,B964)&lt;&gt;1,"Check linked Case ID",IF(OR(C964="",D964="",NOT(ISNUMBER(E964)),NOT(ISNUMBER(F964))),"Complete action details",IF(AND(ISNUMBER(G964),G964&lt;E964),"Check completed date","Ready"))))))</f>
        <v/>
      </c>
    </row>
    <row r="965" spans="1:14" ht="24.95" customHeight="1">
      <c r="A965" s="20"/>
      <c r="B965" s="20"/>
      <c r="C965" s="20"/>
      <c r="D965" s="20"/>
      <c r="E965" s="18"/>
      <c r="F965" s="18"/>
      <c r="G965" s="18"/>
      <c r="H965" s="20"/>
      <c r="I965" s="20"/>
      <c r="J965" s="20"/>
      <c r="K965" s="15" t="str">
        <f t="shared" ca="1" si="28"/>
        <v/>
      </c>
      <c r="L965" s="15" t="str">
        <f t="shared" ca="1" si="29"/>
        <v/>
      </c>
      <c r="M965" s="31" t="str">
        <f>IF(B965="","",IF(COUNTIFS('Incident Log'!$A$9:$A$1008,B965)=1,INDEX('Incident Log'!$C$9:$C$1008,MATCH(B965,'Incident Log'!$A$9:$A$1008,0)),""))</f>
        <v/>
      </c>
      <c r="N965" s="15" t="str">
        <f>IF(COUNTA(A965:J965)=0,"",IF(A965="","Missing action ID",IF(COUNTIFS($A$9:$A$1008,A965)&gt;1,"Duplicate action ID",IF(COUNTIFS('Incident Log'!$A$9:$A$1008,B965)&lt;&gt;1,"Check linked Case ID",IF(OR(C965="",D965="",NOT(ISNUMBER(E965)),NOT(ISNUMBER(F965))),"Complete action details",IF(AND(ISNUMBER(G965),G965&lt;E965),"Check completed date","Ready"))))))</f>
        <v/>
      </c>
    </row>
    <row r="966" spans="1:14" ht="24.95" customHeight="1">
      <c r="A966" s="26"/>
      <c r="B966" s="26"/>
      <c r="C966" s="26"/>
      <c r="D966" s="26"/>
      <c r="E966" s="24"/>
      <c r="F966" s="24"/>
      <c r="G966" s="24"/>
      <c r="H966" s="26"/>
      <c r="I966" s="26"/>
      <c r="J966" s="26"/>
      <c r="K966" s="15" t="str">
        <f t="shared" ca="1" si="28"/>
        <v/>
      </c>
      <c r="L966" s="15" t="str">
        <f t="shared" ca="1" si="29"/>
        <v/>
      </c>
      <c r="M966" s="31" t="str">
        <f>IF(B966="","",IF(COUNTIFS('Incident Log'!$A$9:$A$1008,B966)=1,INDEX('Incident Log'!$C$9:$C$1008,MATCH(B966,'Incident Log'!$A$9:$A$1008,0)),""))</f>
        <v/>
      </c>
      <c r="N966" s="15" t="str">
        <f>IF(COUNTA(A966:J966)=0,"",IF(A966="","Missing action ID",IF(COUNTIFS($A$9:$A$1008,A966)&gt;1,"Duplicate action ID",IF(COUNTIFS('Incident Log'!$A$9:$A$1008,B966)&lt;&gt;1,"Check linked Case ID",IF(OR(C966="",D966="",NOT(ISNUMBER(E966)),NOT(ISNUMBER(F966))),"Complete action details",IF(AND(ISNUMBER(G966),G966&lt;E966),"Check completed date","Ready"))))))</f>
        <v/>
      </c>
    </row>
    <row r="967" spans="1:14" ht="24.95" customHeight="1">
      <c r="A967" s="20"/>
      <c r="B967" s="20"/>
      <c r="C967" s="20"/>
      <c r="D967" s="20"/>
      <c r="E967" s="18"/>
      <c r="F967" s="18"/>
      <c r="G967" s="18"/>
      <c r="H967" s="20"/>
      <c r="I967" s="20"/>
      <c r="J967" s="20"/>
      <c r="K967" s="15" t="str">
        <f t="shared" ca="1" si="28"/>
        <v/>
      </c>
      <c r="L967" s="15" t="str">
        <f t="shared" ca="1" si="29"/>
        <v/>
      </c>
      <c r="M967" s="31" t="str">
        <f>IF(B967="","",IF(COUNTIFS('Incident Log'!$A$9:$A$1008,B967)=1,INDEX('Incident Log'!$C$9:$C$1008,MATCH(B967,'Incident Log'!$A$9:$A$1008,0)),""))</f>
        <v/>
      </c>
      <c r="N967" s="15" t="str">
        <f>IF(COUNTA(A967:J967)=0,"",IF(A967="","Missing action ID",IF(COUNTIFS($A$9:$A$1008,A967)&gt;1,"Duplicate action ID",IF(COUNTIFS('Incident Log'!$A$9:$A$1008,B967)&lt;&gt;1,"Check linked Case ID",IF(OR(C967="",D967="",NOT(ISNUMBER(E967)),NOT(ISNUMBER(F967))),"Complete action details",IF(AND(ISNUMBER(G967),G967&lt;E967),"Check completed date","Ready"))))))</f>
        <v/>
      </c>
    </row>
    <row r="968" spans="1:14" ht="24.95" customHeight="1">
      <c r="A968" s="26"/>
      <c r="B968" s="26"/>
      <c r="C968" s="26"/>
      <c r="D968" s="26"/>
      <c r="E968" s="24"/>
      <c r="F968" s="24"/>
      <c r="G968" s="24"/>
      <c r="H968" s="26"/>
      <c r="I968" s="26"/>
      <c r="J968" s="26"/>
      <c r="K968" s="15" t="str">
        <f t="shared" ca="1" si="28"/>
        <v/>
      </c>
      <c r="L968" s="15" t="str">
        <f t="shared" ca="1" si="29"/>
        <v/>
      </c>
      <c r="M968" s="31" t="str">
        <f>IF(B968="","",IF(COUNTIFS('Incident Log'!$A$9:$A$1008,B968)=1,INDEX('Incident Log'!$C$9:$C$1008,MATCH(B968,'Incident Log'!$A$9:$A$1008,0)),""))</f>
        <v/>
      </c>
      <c r="N968" s="15" t="str">
        <f>IF(COUNTA(A968:J968)=0,"",IF(A968="","Missing action ID",IF(COUNTIFS($A$9:$A$1008,A968)&gt;1,"Duplicate action ID",IF(COUNTIFS('Incident Log'!$A$9:$A$1008,B968)&lt;&gt;1,"Check linked Case ID",IF(OR(C968="",D968="",NOT(ISNUMBER(E968)),NOT(ISNUMBER(F968))),"Complete action details",IF(AND(ISNUMBER(G968),G968&lt;E968),"Check completed date","Ready"))))))</f>
        <v/>
      </c>
    </row>
    <row r="969" spans="1:14" ht="24.95" customHeight="1">
      <c r="A969" s="20"/>
      <c r="B969" s="20"/>
      <c r="C969" s="20"/>
      <c r="D969" s="20"/>
      <c r="E969" s="18"/>
      <c r="F969" s="18"/>
      <c r="G969" s="18"/>
      <c r="H969" s="20"/>
      <c r="I969" s="20"/>
      <c r="J969" s="20"/>
      <c r="K969" s="15" t="str">
        <f t="shared" ref="K969:K1008" ca="1" si="30">IF(COUNTA(A969:J969)=0,"",IF(AND(ISNUMBER(G969),H969="Yes"),"Closed",IF(ISNUMBER(G969),"Verify effectiveness",IF(NOT(ISNUMBER(F969)),"Set due date",IF(F969&lt;TODAY(),"Overdue",IF(F969&lt;=TODAY()+7,"Due soon","Open"))))))</f>
        <v/>
      </c>
      <c r="L969" s="15" t="str">
        <f t="shared" ref="L969:L1008" ca="1" si="31">IF(OR(K969="",K969="Closed",NOT(ISNUMBER(F969))),"",MAX(0,TODAY()-F969))</f>
        <v/>
      </c>
      <c r="M969" s="31" t="str">
        <f>IF(B969="","",IF(COUNTIFS('Incident Log'!$A$9:$A$1008,B969)=1,INDEX('Incident Log'!$C$9:$C$1008,MATCH(B969,'Incident Log'!$A$9:$A$1008,0)),""))</f>
        <v/>
      </c>
      <c r="N969" s="15" t="str">
        <f>IF(COUNTA(A969:J969)=0,"",IF(A969="","Missing action ID",IF(COUNTIFS($A$9:$A$1008,A969)&gt;1,"Duplicate action ID",IF(COUNTIFS('Incident Log'!$A$9:$A$1008,B969)&lt;&gt;1,"Check linked Case ID",IF(OR(C969="",D969="",NOT(ISNUMBER(E969)),NOT(ISNUMBER(F969))),"Complete action details",IF(AND(ISNUMBER(G969),G969&lt;E969),"Check completed date","Ready"))))))</f>
        <v/>
      </c>
    </row>
    <row r="970" spans="1:14" ht="24.95" customHeight="1">
      <c r="A970" s="26"/>
      <c r="B970" s="26"/>
      <c r="C970" s="26"/>
      <c r="D970" s="26"/>
      <c r="E970" s="24"/>
      <c r="F970" s="24"/>
      <c r="G970" s="24"/>
      <c r="H970" s="26"/>
      <c r="I970" s="26"/>
      <c r="J970" s="26"/>
      <c r="K970" s="15" t="str">
        <f t="shared" ca="1" si="30"/>
        <v/>
      </c>
      <c r="L970" s="15" t="str">
        <f t="shared" ca="1" si="31"/>
        <v/>
      </c>
      <c r="M970" s="31" t="str">
        <f>IF(B970="","",IF(COUNTIFS('Incident Log'!$A$9:$A$1008,B970)=1,INDEX('Incident Log'!$C$9:$C$1008,MATCH(B970,'Incident Log'!$A$9:$A$1008,0)),""))</f>
        <v/>
      </c>
      <c r="N970" s="15" t="str">
        <f>IF(COUNTA(A970:J970)=0,"",IF(A970="","Missing action ID",IF(COUNTIFS($A$9:$A$1008,A970)&gt;1,"Duplicate action ID",IF(COUNTIFS('Incident Log'!$A$9:$A$1008,B970)&lt;&gt;1,"Check linked Case ID",IF(OR(C970="",D970="",NOT(ISNUMBER(E970)),NOT(ISNUMBER(F970))),"Complete action details",IF(AND(ISNUMBER(G970),G970&lt;E970),"Check completed date","Ready"))))))</f>
        <v/>
      </c>
    </row>
    <row r="971" spans="1:14" ht="24.95" customHeight="1">
      <c r="A971" s="20"/>
      <c r="B971" s="20"/>
      <c r="C971" s="20"/>
      <c r="D971" s="20"/>
      <c r="E971" s="18"/>
      <c r="F971" s="18"/>
      <c r="G971" s="18"/>
      <c r="H971" s="20"/>
      <c r="I971" s="20"/>
      <c r="J971" s="20"/>
      <c r="K971" s="15" t="str">
        <f t="shared" ca="1" si="30"/>
        <v/>
      </c>
      <c r="L971" s="15" t="str">
        <f t="shared" ca="1" si="31"/>
        <v/>
      </c>
      <c r="M971" s="31" t="str">
        <f>IF(B971="","",IF(COUNTIFS('Incident Log'!$A$9:$A$1008,B971)=1,INDEX('Incident Log'!$C$9:$C$1008,MATCH(B971,'Incident Log'!$A$9:$A$1008,0)),""))</f>
        <v/>
      </c>
      <c r="N971" s="15" t="str">
        <f>IF(COUNTA(A971:J971)=0,"",IF(A971="","Missing action ID",IF(COUNTIFS($A$9:$A$1008,A971)&gt;1,"Duplicate action ID",IF(COUNTIFS('Incident Log'!$A$9:$A$1008,B971)&lt;&gt;1,"Check linked Case ID",IF(OR(C971="",D971="",NOT(ISNUMBER(E971)),NOT(ISNUMBER(F971))),"Complete action details",IF(AND(ISNUMBER(G971),G971&lt;E971),"Check completed date","Ready"))))))</f>
        <v/>
      </c>
    </row>
    <row r="972" spans="1:14" ht="24.95" customHeight="1">
      <c r="A972" s="26"/>
      <c r="B972" s="26"/>
      <c r="C972" s="26"/>
      <c r="D972" s="26"/>
      <c r="E972" s="24"/>
      <c r="F972" s="24"/>
      <c r="G972" s="24"/>
      <c r="H972" s="26"/>
      <c r="I972" s="26"/>
      <c r="J972" s="26"/>
      <c r="K972" s="15" t="str">
        <f t="shared" ca="1" si="30"/>
        <v/>
      </c>
      <c r="L972" s="15" t="str">
        <f t="shared" ca="1" si="31"/>
        <v/>
      </c>
      <c r="M972" s="31" t="str">
        <f>IF(B972="","",IF(COUNTIFS('Incident Log'!$A$9:$A$1008,B972)=1,INDEX('Incident Log'!$C$9:$C$1008,MATCH(B972,'Incident Log'!$A$9:$A$1008,0)),""))</f>
        <v/>
      </c>
      <c r="N972" s="15" t="str">
        <f>IF(COUNTA(A972:J972)=0,"",IF(A972="","Missing action ID",IF(COUNTIFS($A$9:$A$1008,A972)&gt;1,"Duplicate action ID",IF(COUNTIFS('Incident Log'!$A$9:$A$1008,B972)&lt;&gt;1,"Check linked Case ID",IF(OR(C972="",D972="",NOT(ISNUMBER(E972)),NOT(ISNUMBER(F972))),"Complete action details",IF(AND(ISNUMBER(G972),G972&lt;E972),"Check completed date","Ready"))))))</f>
        <v/>
      </c>
    </row>
    <row r="973" spans="1:14" ht="24.95" customHeight="1">
      <c r="A973" s="20"/>
      <c r="B973" s="20"/>
      <c r="C973" s="20"/>
      <c r="D973" s="20"/>
      <c r="E973" s="18"/>
      <c r="F973" s="18"/>
      <c r="G973" s="18"/>
      <c r="H973" s="20"/>
      <c r="I973" s="20"/>
      <c r="J973" s="20"/>
      <c r="K973" s="15" t="str">
        <f t="shared" ca="1" si="30"/>
        <v/>
      </c>
      <c r="L973" s="15" t="str">
        <f t="shared" ca="1" si="31"/>
        <v/>
      </c>
      <c r="M973" s="31" t="str">
        <f>IF(B973="","",IF(COUNTIFS('Incident Log'!$A$9:$A$1008,B973)=1,INDEX('Incident Log'!$C$9:$C$1008,MATCH(B973,'Incident Log'!$A$9:$A$1008,0)),""))</f>
        <v/>
      </c>
      <c r="N973" s="15" t="str">
        <f>IF(COUNTA(A973:J973)=0,"",IF(A973="","Missing action ID",IF(COUNTIFS($A$9:$A$1008,A973)&gt;1,"Duplicate action ID",IF(COUNTIFS('Incident Log'!$A$9:$A$1008,B973)&lt;&gt;1,"Check linked Case ID",IF(OR(C973="",D973="",NOT(ISNUMBER(E973)),NOT(ISNUMBER(F973))),"Complete action details",IF(AND(ISNUMBER(G973),G973&lt;E973),"Check completed date","Ready"))))))</f>
        <v/>
      </c>
    </row>
    <row r="974" spans="1:14" ht="24.95" customHeight="1">
      <c r="A974" s="26"/>
      <c r="B974" s="26"/>
      <c r="C974" s="26"/>
      <c r="D974" s="26"/>
      <c r="E974" s="24"/>
      <c r="F974" s="24"/>
      <c r="G974" s="24"/>
      <c r="H974" s="26"/>
      <c r="I974" s="26"/>
      <c r="J974" s="26"/>
      <c r="K974" s="15" t="str">
        <f t="shared" ca="1" si="30"/>
        <v/>
      </c>
      <c r="L974" s="15" t="str">
        <f t="shared" ca="1" si="31"/>
        <v/>
      </c>
      <c r="M974" s="31" t="str">
        <f>IF(B974="","",IF(COUNTIFS('Incident Log'!$A$9:$A$1008,B974)=1,INDEX('Incident Log'!$C$9:$C$1008,MATCH(B974,'Incident Log'!$A$9:$A$1008,0)),""))</f>
        <v/>
      </c>
      <c r="N974" s="15" t="str">
        <f>IF(COUNTA(A974:J974)=0,"",IF(A974="","Missing action ID",IF(COUNTIFS($A$9:$A$1008,A974)&gt;1,"Duplicate action ID",IF(COUNTIFS('Incident Log'!$A$9:$A$1008,B974)&lt;&gt;1,"Check linked Case ID",IF(OR(C974="",D974="",NOT(ISNUMBER(E974)),NOT(ISNUMBER(F974))),"Complete action details",IF(AND(ISNUMBER(G974),G974&lt;E974),"Check completed date","Ready"))))))</f>
        <v/>
      </c>
    </row>
    <row r="975" spans="1:14" ht="24.95" customHeight="1">
      <c r="A975" s="20"/>
      <c r="B975" s="20"/>
      <c r="C975" s="20"/>
      <c r="D975" s="20"/>
      <c r="E975" s="18"/>
      <c r="F975" s="18"/>
      <c r="G975" s="18"/>
      <c r="H975" s="20"/>
      <c r="I975" s="20"/>
      <c r="J975" s="20"/>
      <c r="K975" s="15" t="str">
        <f t="shared" ca="1" si="30"/>
        <v/>
      </c>
      <c r="L975" s="15" t="str">
        <f t="shared" ca="1" si="31"/>
        <v/>
      </c>
      <c r="M975" s="31" t="str">
        <f>IF(B975="","",IF(COUNTIFS('Incident Log'!$A$9:$A$1008,B975)=1,INDEX('Incident Log'!$C$9:$C$1008,MATCH(B975,'Incident Log'!$A$9:$A$1008,0)),""))</f>
        <v/>
      </c>
      <c r="N975" s="15" t="str">
        <f>IF(COUNTA(A975:J975)=0,"",IF(A975="","Missing action ID",IF(COUNTIFS($A$9:$A$1008,A975)&gt;1,"Duplicate action ID",IF(COUNTIFS('Incident Log'!$A$9:$A$1008,B975)&lt;&gt;1,"Check linked Case ID",IF(OR(C975="",D975="",NOT(ISNUMBER(E975)),NOT(ISNUMBER(F975))),"Complete action details",IF(AND(ISNUMBER(G975),G975&lt;E975),"Check completed date","Ready"))))))</f>
        <v/>
      </c>
    </row>
    <row r="976" spans="1:14" ht="24.95" customHeight="1">
      <c r="A976" s="26"/>
      <c r="B976" s="26"/>
      <c r="C976" s="26"/>
      <c r="D976" s="26"/>
      <c r="E976" s="24"/>
      <c r="F976" s="24"/>
      <c r="G976" s="24"/>
      <c r="H976" s="26"/>
      <c r="I976" s="26"/>
      <c r="J976" s="26"/>
      <c r="K976" s="15" t="str">
        <f t="shared" ca="1" si="30"/>
        <v/>
      </c>
      <c r="L976" s="15" t="str">
        <f t="shared" ca="1" si="31"/>
        <v/>
      </c>
      <c r="M976" s="31" t="str">
        <f>IF(B976="","",IF(COUNTIFS('Incident Log'!$A$9:$A$1008,B976)=1,INDEX('Incident Log'!$C$9:$C$1008,MATCH(B976,'Incident Log'!$A$9:$A$1008,0)),""))</f>
        <v/>
      </c>
      <c r="N976" s="15" t="str">
        <f>IF(COUNTA(A976:J976)=0,"",IF(A976="","Missing action ID",IF(COUNTIFS($A$9:$A$1008,A976)&gt;1,"Duplicate action ID",IF(COUNTIFS('Incident Log'!$A$9:$A$1008,B976)&lt;&gt;1,"Check linked Case ID",IF(OR(C976="",D976="",NOT(ISNUMBER(E976)),NOT(ISNUMBER(F976))),"Complete action details",IF(AND(ISNUMBER(G976),G976&lt;E976),"Check completed date","Ready"))))))</f>
        <v/>
      </c>
    </row>
    <row r="977" spans="1:14" ht="24.95" customHeight="1">
      <c r="A977" s="20"/>
      <c r="B977" s="20"/>
      <c r="C977" s="20"/>
      <c r="D977" s="20"/>
      <c r="E977" s="18"/>
      <c r="F977" s="18"/>
      <c r="G977" s="18"/>
      <c r="H977" s="20"/>
      <c r="I977" s="20"/>
      <c r="J977" s="20"/>
      <c r="K977" s="15" t="str">
        <f t="shared" ca="1" si="30"/>
        <v/>
      </c>
      <c r="L977" s="15" t="str">
        <f t="shared" ca="1" si="31"/>
        <v/>
      </c>
      <c r="M977" s="31" t="str">
        <f>IF(B977="","",IF(COUNTIFS('Incident Log'!$A$9:$A$1008,B977)=1,INDEX('Incident Log'!$C$9:$C$1008,MATCH(B977,'Incident Log'!$A$9:$A$1008,0)),""))</f>
        <v/>
      </c>
      <c r="N977" s="15" t="str">
        <f>IF(COUNTA(A977:J977)=0,"",IF(A977="","Missing action ID",IF(COUNTIFS($A$9:$A$1008,A977)&gt;1,"Duplicate action ID",IF(COUNTIFS('Incident Log'!$A$9:$A$1008,B977)&lt;&gt;1,"Check linked Case ID",IF(OR(C977="",D977="",NOT(ISNUMBER(E977)),NOT(ISNUMBER(F977))),"Complete action details",IF(AND(ISNUMBER(G977),G977&lt;E977),"Check completed date","Ready"))))))</f>
        <v/>
      </c>
    </row>
    <row r="978" spans="1:14" ht="24.95" customHeight="1">
      <c r="A978" s="26"/>
      <c r="B978" s="26"/>
      <c r="C978" s="26"/>
      <c r="D978" s="26"/>
      <c r="E978" s="24"/>
      <c r="F978" s="24"/>
      <c r="G978" s="24"/>
      <c r="H978" s="26"/>
      <c r="I978" s="26"/>
      <c r="J978" s="26"/>
      <c r="K978" s="15" t="str">
        <f t="shared" ca="1" si="30"/>
        <v/>
      </c>
      <c r="L978" s="15" t="str">
        <f t="shared" ca="1" si="31"/>
        <v/>
      </c>
      <c r="M978" s="31" t="str">
        <f>IF(B978="","",IF(COUNTIFS('Incident Log'!$A$9:$A$1008,B978)=1,INDEX('Incident Log'!$C$9:$C$1008,MATCH(B978,'Incident Log'!$A$9:$A$1008,0)),""))</f>
        <v/>
      </c>
      <c r="N978" s="15" t="str">
        <f>IF(COUNTA(A978:J978)=0,"",IF(A978="","Missing action ID",IF(COUNTIFS($A$9:$A$1008,A978)&gt;1,"Duplicate action ID",IF(COUNTIFS('Incident Log'!$A$9:$A$1008,B978)&lt;&gt;1,"Check linked Case ID",IF(OR(C978="",D978="",NOT(ISNUMBER(E978)),NOT(ISNUMBER(F978))),"Complete action details",IF(AND(ISNUMBER(G978),G978&lt;E978),"Check completed date","Ready"))))))</f>
        <v/>
      </c>
    </row>
    <row r="979" spans="1:14" ht="24.95" customHeight="1">
      <c r="A979" s="20"/>
      <c r="B979" s="20"/>
      <c r="C979" s="20"/>
      <c r="D979" s="20"/>
      <c r="E979" s="18"/>
      <c r="F979" s="18"/>
      <c r="G979" s="18"/>
      <c r="H979" s="20"/>
      <c r="I979" s="20"/>
      <c r="J979" s="20"/>
      <c r="K979" s="15" t="str">
        <f t="shared" ca="1" si="30"/>
        <v/>
      </c>
      <c r="L979" s="15" t="str">
        <f t="shared" ca="1" si="31"/>
        <v/>
      </c>
      <c r="M979" s="31" t="str">
        <f>IF(B979="","",IF(COUNTIFS('Incident Log'!$A$9:$A$1008,B979)=1,INDEX('Incident Log'!$C$9:$C$1008,MATCH(B979,'Incident Log'!$A$9:$A$1008,0)),""))</f>
        <v/>
      </c>
      <c r="N979" s="15" t="str">
        <f>IF(COUNTA(A979:J979)=0,"",IF(A979="","Missing action ID",IF(COUNTIFS($A$9:$A$1008,A979)&gt;1,"Duplicate action ID",IF(COUNTIFS('Incident Log'!$A$9:$A$1008,B979)&lt;&gt;1,"Check linked Case ID",IF(OR(C979="",D979="",NOT(ISNUMBER(E979)),NOT(ISNUMBER(F979))),"Complete action details",IF(AND(ISNUMBER(G979),G979&lt;E979),"Check completed date","Ready"))))))</f>
        <v/>
      </c>
    </row>
    <row r="980" spans="1:14" ht="24.95" customHeight="1">
      <c r="A980" s="26"/>
      <c r="B980" s="26"/>
      <c r="C980" s="26"/>
      <c r="D980" s="26"/>
      <c r="E980" s="24"/>
      <c r="F980" s="24"/>
      <c r="G980" s="24"/>
      <c r="H980" s="26"/>
      <c r="I980" s="26"/>
      <c r="J980" s="26"/>
      <c r="K980" s="15" t="str">
        <f t="shared" ca="1" si="30"/>
        <v/>
      </c>
      <c r="L980" s="15" t="str">
        <f t="shared" ca="1" si="31"/>
        <v/>
      </c>
      <c r="M980" s="31" t="str">
        <f>IF(B980="","",IF(COUNTIFS('Incident Log'!$A$9:$A$1008,B980)=1,INDEX('Incident Log'!$C$9:$C$1008,MATCH(B980,'Incident Log'!$A$9:$A$1008,0)),""))</f>
        <v/>
      </c>
      <c r="N980" s="15" t="str">
        <f>IF(COUNTA(A980:J980)=0,"",IF(A980="","Missing action ID",IF(COUNTIFS($A$9:$A$1008,A980)&gt;1,"Duplicate action ID",IF(COUNTIFS('Incident Log'!$A$9:$A$1008,B980)&lt;&gt;1,"Check linked Case ID",IF(OR(C980="",D980="",NOT(ISNUMBER(E980)),NOT(ISNUMBER(F980))),"Complete action details",IF(AND(ISNUMBER(G980),G980&lt;E980),"Check completed date","Ready"))))))</f>
        <v/>
      </c>
    </row>
    <row r="981" spans="1:14" ht="24.95" customHeight="1">
      <c r="A981" s="20"/>
      <c r="B981" s="20"/>
      <c r="C981" s="20"/>
      <c r="D981" s="20"/>
      <c r="E981" s="18"/>
      <c r="F981" s="18"/>
      <c r="G981" s="18"/>
      <c r="H981" s="20"/>
      <c r="I981" s="20"/>
      <c r="J981" s="20"/>
      <c r="K981" s="15" t="str">
        <f t="shared" ca="1" si="30"/>
        <v/>
      </c>
      <c r="L981" s="15" t="str">
        <f t="shared" ca="1" si="31"/>
        <v/>
      </c>
      <c r="M981" s="31" t="str">
        <f>IF(B981="","",IF(COUNTIFS('Incident Log'!$A$9:$A$1008,B981)=1,INDEX('Incident Log'!$C$9:$C$1008,MATCH(B981,'Incident Log'!$A$9:$A$1008,0)),""))</f>
        <v/>
      </c>
      <c r="N981" s="15" t="str">
        <f>IF(COUNTA(A981:J981)=0,"",IF(A981="","Missing action ID",IF(COUNTIFS($A$9:$A$1008,A981)&gt;1,"Duplicate action ID",IF(COUNTIFS('Incident Log'!$A$9:$A$1008,B981)&lt;&gt;1,"Check linked Case ID",IF(OR(C981="",D981="",NOT(ISNUMBER(E981)),NOT(ISNUMBER(F981))),"Complete action details",IF(AND(ISNUMBER(G981),G981&lt;E981),"Check completed date","Ready"))))))</f>
        <v/>
      </c>
    </row>
    <row r="982" spans="1:14" ht="24.95" customHeight="1">
      <c r="A982" s="26"/>
      <c r="B982" s="26"/>
      <c r="C982" s="26"/>
      <c r="D982" s="26"/>
      <c r="E982" s="24"/>
      <c r="F982" s="24"/>
      <c r="G982" s="24"/>
      <c r="H982" s="26"/>
      <c r="I982" s="26"/>
      <c r="J982" s="26"/>
      <c r="K982" s="15" t="str">
        <f t="shared" ca="1" si="30"/>
        <v/>
      </c>
      <c r="L982" s="15" t="str">
        <f t="shared" ca="1" si="31"/>
        <v/>
      </c>
      <c r="M982" s="31" t="str">
        <f>IF(B982="","",IF(COUNTIFS('Incident Log'!$A$9:$A$1008,B982)=1,INDEX('Incident Log'!$C$9:$C$1008,MATCH(B982,'Incident Log'!$A$9:$A$1008,0)),""))</f>
        <v/>
      </c>
      <c r="N982" s="15" t="str">
        <f>IF(COUNTA(A982:J982)=0,"",IF(A982="","Missing action ID",IF(COUNTIFS($A$9:$A$1008,A982)&gt;1,"Duplicate action ID",IF(COUNTIFS('Incident Log'!$A$9:$A$1008,B982)&lt;&gt;1,"Check linked Case ID",IF(OR(C982="",D982="",NOT(ISNUMBER(E982)),NOT(ISNUMBER(F982))),"Complete action details",IF(AND(ISNUMBER(G982),G982&lt;E982),"Check completed date","Ready"))))))</f>
        <v/>
      </c>
    </row>
    <row r="983" spans="1:14" ht="24.95" customHeight="1">
      <c r="A983" s="20"/>
      <c r="B983" s="20"/>
      <c r="C983" s="20"/>
      <c r="D983" s="20"/>
      <c r="E983" s="18"/>
      <c r="F983" s="18"/>
      <c r="G983" s="18"/>
      <c r="H983" s="20"/>
      <c r="I983" s="20"/>
      <c r="J983" s="20"/>
      <c r="K983" s="15" t="str">
        <f t="shared" ca="1" si="30"/>
        <v/>
      </c>
      <c r="L983" s="15" t="str">
        <f t="shared" ca="1" si="31"/>
        <v/>
      </c>
      <c r="M983" s="31" t="str">
        <f>IF(B983="","",IF(COUNTIFS('Incident Log'!$A$9:$A$1008,B983)=1,INDEX('Incident Log'!$C$9:$C$1008,MATCH(B983,'Incident Log'!$A$9:$A$1008,0)),""))</f>
        <v/>
      </c>
      <c r="N983" s="15" t="str">
        <f>IF(COUNTA(A983:J983)=0,"",IF(A983="","Missing action ID",IF(COUNTIFS($A$9:$A$1008,A983)&gt;1,"Duplicate action ID",IF(COUNTIFS('Incident Log'!$A$9:$A$1008,B983)&lt;&gt;1,"Check linked Case ID",IF(OR(C983="",D983="",NOT(ISNUMBER(E983)),NOT(ISNUMBER(F983))),"Complete action details",IF(AND(ISNUMBER(G983),G983&lt;E983),"Check completed date","Ready"))))))</f>
        <v/>
      </c>
    </row>
    <row r="984" spans="1:14" ht="24.95" customHeight="1">
      <c r="A984" s="26"/>
      <c r="B984" s="26"/>
      <c r="C984" s="26"/>
      <c r="D984" s="26"/>
      <c r="E984" s="24"/>
      <c r="F984" s="24"/>
      <c r="G984" s="24"/>
      <c r="H984" s="26"/>
      <c r="I984" s="26"/>
      <c r="J984" s="26"/>
      <c r="K984" s="15" t="str">
        <f t="shared" ca="1" si="30"/>
        <v/>
      </c>
      <c r="L984" s="15" t="str">
        <f t="shared" ca="1" si="31"/>
        <v/>
      </c>
      <c r="M984" s="31" t="str">
        <f>IF(B984="","",IF(COUNTIFS('Incident Log'!$A$9:$A$1008,B984)=1,INDEX('Incident Log'!$C$9:$C$1008,MATCH(B984,'Incident Log'!$A$9:$A$1008,0)),""))</f>
        <v/>
      </c>
      <c r="N984" s="15" t="str">
        <f>IF(COUNTA(A984:J984)=0,"",IF(A984="","Missing action ID",IF(COUNTIFS($A$9:$A$1008,A984)&gt;1,"Duplicate action ID",IF(COUNTIFS('Incident Log'!$A$9:$A$1008,B984)&lt;&gt;1,"Check linked Case ID",IF(OR(C984="",D984="",NOT(ISNUMBER(E984)),NOT(ISNUMBER(F984))),"Complete action details",IF(AND(ISNUMBER(G984),G984&lt;E984),"Check completed date","Ready"))))))</f>
        <v/>
      </c>
    </row>
    <row r="985" spans="1:14" ht="24.95" customHeight="1">
      <c r="A985" s="20"/>
      <c r="B985" s="20"/>
      <c r="C985" s="20"/>
      <c r="D985" s="20"/>
      <c r="E985" s="18"/>
      <c r="F985" s="18"/>
      <c r="G985" s="18"/>
      <c r="H985" s="20"/>
      <c r="I985" s="20"/>
      <c r="J985" s="20"/>
      <c r="K985" s="15" t="str">
        <f t="shared" ca="1" si="30"/>
        <v/>
      </c>
      <c r="L985" s="15" t="str">
        <f t="shared" ca="1" si="31"/>
        <v/>
      </c>
      <c r="M985" s="31" t="str">
        <f>IF(B985="","",IF(COUNTIFS('Incident Log'!$A$9:$A$1008,B985)=1,INDEX('Incident Log'!$C$9:$C$1008,MATCH(B985,'Incident Log'!$A$9:$A$1008,0)),""))</f>
        <v/>
      </c>
      <c r="N985" s="15" t="str">
        <f>IF(COUNTA(A985:J985)=0,"",IF(A985="","Missing action ID",IF(COUNTIFS($A$9:$A$1008,A985)&gt;1,"Duplicate action ID",IF(COUNTIFS('Incident Log'!$A$9:$A$1008,B985)&lt;&gt;1,"Check linked Case ID",IF(OR(C985="",D985="",NOT(ISNUMBER(E985)),NOT(ISNUMBER(F985))),"Complete action details",IF(AND(ISNUMBER(G985),G985&lt;E985),"Check completed date","Ready"))))))</f>
        <v/>
      </c>
    </row>
    <row r="986" spans="1:14" ht="24.95" customHeight="1">
      <c r="A986" s="26"/>
      <c r="B986" s="26"/>
      <c r="C986" s="26"/>
      <c r="D986" s="26"/>
      <c r="E986" s="24"/>
      <c r="F986" s="24"/>
      <c r="G986" s="24"/>
      <c r="H986" s="26"/>
      <c r="I986" s="26"/>
      <c r="J986" s="26"/>
      <c r="K986" s="15" t="str">
        <f t="shared" ca="1" si="30"/>
        <v/>
      </c>
      <c r="L986" s="15" t="str">
        <f t="shared" ca="1" si="31"/>
        <v/>
      </c>
      <c r="M986" s="31" t="str">
        <f>IF(B986="","",IF(COUNTIFS('Incident Log'!$A$9:$A$1008,B986)=1,INDEX('Incident Log'!$C$9:$C$1008,MATCH(B986,'Incident Log'!$A$9:$A$1008,0)),""))</f>
        <v/>
      </c>
      <c r="N986" s="15" t="str">
        <f>IF(COUNTA(A986:J986)=0,"",IF(A986="","Missing action ID",IF(COUNTIFS($A$9:$A$1008,A986)&gt;1,"Duplicate action ID",IF(COUNTIFS('Incident Log'!$A$9:$A$1008,B986)&lt;&gt;1,"Check linked Case ID",IF(OR(C986="",D986="",NOT(ISNUMBER(E986)),NOT(ISNUMBER(F986))),"Complete action details",IF(AND(ISNUMBER(G986),G986&lt;E986),"Check completed date","Ready"))))))</f>
        <v/>
      </c>
    </row>
    <row r="987" spans="1:14" ht="24.95" customHeight="1">
      <c r="A987" s="20"/>
      <c r="B987" s="20"/>
      <c r="C987" s="20"/>
      <c r="D987" s="20"/>
      <c r="E987" s="18"/>
      <c r="F987" s="18"/>
      <c r="G987" s="18"/>
      <c r="H987" s="20"/>
      <c r="I987" s="20"/>
      <c r="J987" s="20"/>
      <c r="K987" s="15" t="str">
        <f t="shared" ca="1" si="30"/>
        <v/>
      </c>
      <c r="L987" s="15" t="str">
        <f t="shared" ca="1" si="31"/>
        <v/>
      </c>
      <c r="M987" s="31" t="str">
        <f>IF(B987="","",IF(COUNTIFS('Incident Log'!$A$9:$A$1008,B987)=1,INDEX('Incident Log'!$C$9:$C$1008,MATCH(B987,'Incident Log'!$A$9:$A$1008,0)),""))</f>
        <v/>
      </c>
      <c r="N987" s="15" t="str">
        <f>IF(COUNTA(A987:J987)=0,"",IF(A987="","Missing action ID",IF(COUNTIFS($A$9:$A$1008,A987)&gt;1,"Duplicate action ID",IF(COUNTIFS('Incident Log'!$A$9:$A$1008,B987)&lt;&gt;1,"Check linked Case ID",IF(OR(C987="",D987="",NOT(ISNUMBER(E987)),NOT(ISNUMBER(F987))),"Complete action details",IF(AND(ISNUMBER(G987),G987&lt;E987),"Check completed date","Ready"))))))</f>
        <v/>
      </c>
    </row>
    <row r="988" spans="1:14" ht="24.95" customHeight="1">
      <c r="A988" s="26"/>
      <c r="B988" s="26"/>
      <c r="C988" s="26"/>
      <c r="D988" s="26"/>
      <c r="E988" s="24"/>
      <c r="F988" s="24"/>
      <c r="G988" s="24"/>
      <c r="H988" s="26"/>
      <c r="I988" s="26"/>
      <c r="J988" s="26"/>
      <c r="K988" s="15" t="str">
        <f t="shared" ca="1" si="30"/>
        <v/>
      </c>
      <c r="L988" s="15" t="str">
        <f t="shared" ca="1" si="31"/>
        <v/>
      </c>
      <c r="M988" s="31" t="str">
        <f>IF(B988="","",IF(COUNTIFS('Incident Log'!$A$9:$A$1008,B988)=1,INDEX('Incident Log'!$C$9:$C$1008,MATCH(B988,'Incident Log'!$A$9:$A$1008,0)),""))</f>
        <v/>
      </c>
      <c r="N988" s="15" t="str">
        <f>IF(COUNTA(A988:J988)=0,"",IF(A988="","Missing action ID",IF(COUNTIFS($A$9:$A$1008,A988)&gt;1,"Duplicate action ID",IF(COUNTIFS('Incident Log'!$A$9:$A$1008,B988)&lt;&gt;1,"Check linked Case ID",IF(OR(C988="",D988="",NOT(ISNUMBER(E988)),NOT(ISNUMBER(F988))),"Complete action details",IF(AND(ISNUMBER(G988),G988&lt;E988),"Check completed date","Ready"))))))</f>
        <v/>
      </c>
    </row>
    <row r="989" spans="1:14" ht="24.95" customHeight="1">
      <c r="A989" s="20"/>
      <c r="B989" s="20"/>
      <c r="C989" s="20"/>
      <c r="D989" s="20"/>
      <c r="E989" s="18"/>
      <c r="F989" s="18"/>
      <c r="G989" s="18"/>
      <c r="H989" s="20"/>
      <c r="I989" s="20"/>
      <c r="J989" s="20"/>
      <c r="K989" s="15" t="str">
        <f t="shared" ca="1" si="30"/>
        <v/>
      </c>
      <c r="L989" s="15" t="str">
        <f t="shared" ca="1" si="31"/>
        <v/>
      </c>
      <c r="M989" s="31" t="str">
        <f>IF(B989="","",IF(COUNTIFS('Incident Log'!$A$9:$A$1008,B989)=1,INDEX('Incident Log'!$C$9:$C$1008,MATCH(B989,'Incident Log'!$A$9:$A$1008,0)),""))</f>
        <v/>
      </c>
      <c r="N989" s="15" t="str">
        <f>IF(COUNTA(A989:J989)=0,"",IF(A989="","Missing action ID",IF(COUNTIFS($A$9:$A$1008,A989)&gt;1,"Duplicate action ID",IF(COUNTIFS('Incident Log'!$A$9:$A$1008,B989)&lt;&gt;1,"Check linked Case ID",IF(OR(C989="",D989="",NOT(ISNUMBER(E989)),NOT(ISNUMBER(F989))),"Complete action details",IF(AND(ISNUMBER(G989),G989&lt;E989),"Check completed date","Ready"))))))</f>
        <v/>
      </c>
    </row>
    <row r="990" spans="1:14" ht="24.95" customHeight="1">
      <c r="A990" s="26"/>
      <c r="B990" s="26"/>
      <c r="C990" s="26"/>
      <c r="D990" s="26"/>
      <c r="E990" s="24"/>
      <c r="F990" s="24"/>
      <c r="G990" s="24"/>
      <c r="H990" s="26"/>
      <c r="I990" s="26"/>
      <c r="J990" s="26"/>
      <c r="K990" s="15" t="str">
        <f t="shared" ca="1" si="30"/>
        <v/>
      </c>
      <c r="L990" s="15" t="str">
        <f t="shared" ca="1" si="31"/>
        <v/>
      </c>
      <c r="M990" s="31" t="str">
        <f>IF(B990="","",IF(COUNTIFS('Incident Log'!$A$9:$A$1008,B990)=1,INDEX('Incident Log'!$C$9:$C$1008,MATCH(B990,'Incident Log'!$A$9:$A$1008,0)),""))</f>
        <v/>
      </c>
      <c r="N990" s="15" t="str">
        <f>IF(COUNTA(A990:J990)=0,"",IF(A990="","Missing action ID",IF(COUNTIFS($A$9:$A$1008,A990)&gt;1,"Duplicate action ID",IF(COUNTIFS('Incident Log'!$A$9:$A$1008,B990)&lt;&gt;1,"Check linked Case ID",IF(OR(C990="",D990="",NOT(ISNUMBER(E990)),NOT(ISNUMBER(F990))),"Complete action details",IF(AND(ISNUMBER(G990),G990&lt;E990),"Check completed date","Ready"))))))</f>
        <v/>
      </c>
    </row>
    <row r="991" spans="1:14" ht="24.95" customHeight="1">
      <c r="A991" s="20"/>
      <c r="B991" s="20"/>
      <c r="C991" s="20"/>
      <c r="D991" s="20"/>
      <c r="E991" s="18"/>
      <c r="F991" s="18"/>
      <c r="G991" s="18"/>
      <c r="H991" s="20"/>
      <c r="I991" s="20"/>
      <c r="J991" s="20"/>
      <c r="K991" s="15" t="str">
        <f t="shared" ca="1" si="30"/>
        <v/>
      </c>
      <c r="L991" s="15" t="str">
        <f t="shared" ca="1" si="31"/>
        <v/>
      </c>
      <c r="M991" s="31" t="str">
        <f>IF(B991="","",IF(COUNTIFS('Incident Log'!$A$9:$A$1008,B991)=1,INDEX('Incident Log'!$C$9:$C$1008,MATCH(B991,'Incident Log'!$A$9:$A$1008,0)),""))</f>
        <v/>
      </c>
      <c r="N991" s="15" t="str">
        <f>IF(COUNTA(A991:J991)=0,"",IF(A991="","Missing action ID",IF(COUNTIFS($A$9:$A$1008,A991)&gt;1,"Duplicate action ID",IF(COUNTIFS('Incident Log'!$A$9:$A$1008,B991)&lt;&gt;1,"Check linked Case ID",IF(OR(C991="",D991="",NOT(ISNUMBER(E991)),NOT(ISNUMBER(F991))),"Complete action details",IF(AND(ISNUMBER(G991),G991&lt;E991),"Check completed date","Ready"))))))</f>
        <v/>
      </c>
    </row>
    <row r="992" spans="1:14" ht="24.95" customHeight="1">
      <c r="A992" s="26"/>
      <c r="B992" s="26"/>
      <c r="C992" s="26"/>
      <c r="D992" s="26"/>
      <c r="E992" s="24"/>
      <c r="F992" s="24"/>
      <c r="G992" s="24"/>
      <c r="H992" s="26"/>
      <c r="I992" s="26"/>
      <c r="J992" s="26"/>
      <c r="K992" s="15" t="str">
        <f t="shared" ca="1" si="30"/>
        <v/>
      </c>
      <c r="L992" s="15" t="str">
        <f t="shared" ca="1" si="31"/>
        <v/>
      </c>
      <c r="M992" s="31" t="str">
        <f>IF(B992="","",IF(COUNTIFS('Incident Log'!$A$9:$A$1008,B992)=1,INDEX('Incident Log'!$C$9:$C$1008,MATCH(B992,'Incident Log'!$A$9:$A$1008,0)),""))</f>
        <v/>
      </c>
      <c r="N992" s="15" t="str">
        <f>IF(COUNTA(A992:J992)=0,"",IF(A992="","Missing action ID",IF(COUNTIFS($A$9:$A$1008,A992)&gt;1,"Duplicate action ID",IF(COUNTIFS('Incident Log'!$A$9:$A$1008,B992)&lt;&gt;1,"Check linked Case ID",IF(OR(C992="",D992="",NOT(ISNUMBER(E992)),NOT(ISNUMBER(F992))),"Complete action details",IF(AND(ISNUMBER(G992),G992&lt;E992),"Check completed date","Ready"))))))</f>
        <v/>
      </c>
    </row>
    <row r="993" spans="1:14" ht="24.95" customHeight="1">
      <c r="A993" s="20"/>
      <c r="B993" s="20"/>
      <c r="C993" s="20"/>
      <c r="D993" s="20"/>
      <c r="E993" s="18"/>
      <c r="F993" s="18"/>
      <c r="G993" s="18"/>
      <c r="H993" s="20"/>
      <c r="I993" s="20"/>
      <c r="J993" s="20"/>
      <c r="K993" s="15" t="str">
        <f t="shared" ca="1" si="30"/>
        <v/>
      </c>
      <c r="L993" s="15" t="str">
        <f t="shared" ca="1" si="31"/>
        <v/>
      </c>
      <c r="M993" s="31" t="str">
        <f>IF(B993="","",IF(COUNTIFS('Incident Log'!$A$9:$A$1008,B993)=1,INDEX('Incident Log'!$C$9:$C$1008,MATCH(B993,'Incident Log'!$A$9:$A$1008,0)),""))</f>
        <v/>
      </c>
      <c r="N993" s="15" t="str">
        <f>IF(COUNTA(A993:J993)=0,"",IF(A993="","Missing action ID",IF(COUNTIFS($A$9:$A$1008,A993)&gt;1,"Duplicate action ID",IF(COUNTIFS('Incident Log'!$A$9:$A$1008,B993)&lt;&gt;1,"Check linked Case ID",IF(OR(C993="",D993="",NOT(ISNUMBER(E993)),NOT(ISNUMBER(F993))),"Complete action details",IF(AND(ISNUMBER(G993),G993&lt;E993),"Check completed date","Ready"))))))</f>
        <v/>
      </c>
    </row>
    <row r="994" spans="1:14" ht="24.95" customHeight="1">
      <c r="A994" s="26"/>
      <c r="B994" s="26"/>
      <c r="C994" s="26"/>
      <c r="D994" s="26"/>
      <c r="E994" s="24"/>
      <c r="F994" s="24"/>
      <c r="G994" s="24"/>
      <c r="H994" s="26"/>
      <c r="I994" s="26"/>
      <c r="J994" s="26"/>
      <c r="K994" s="15" t="str">
        <f t="shared" ca="1" si="30"/>
        <v/>
      </c>
      <c r="L994" s="15" t="str">
        <f t="shared" ca="1" si="31"/>
        <v/>
      </c>
      <c r="M994" s="31" t="str">
        <f>IF(B994="","",IF(COUNTIFS('Incident Log'!$A$9:$A$1008,B994)=1,INDEX('Incident Log'!$C$9:$C$1008,MATCH(B994,'Incident Log'!$A$9:$A$1008,0)),""))</f>
        <v/>
      </c>
      <c r="N994" s="15" t="str">
        <f>IF(COUNTA(A994:J994)=0,"",IF(A994="","Missing action ID",IF(COUNTIFS($A$9:$A$1008,A994)&gt;1,"Duplicate action ID",IF(COUNTIFS('Incident Log'!$A$9:$A$1008,B994)&lt;&gt;1,"Check linked Case ID",IF(OR(C994="",D994="",NOT(ISNUMBER(E994)),NOT(ISNUMBER(F994))),"Complete action details",IF(AND(ISNUMBER(G994),G994&lt;E994),"Check completed date","Ready"))))))</f>
        <v/>
      </c>
    </row>
    <row r="995" spans="1:14" ht="24.95" customHeight="1">
      <c r="A995" s="20"/>
      <c r="B995" s="20"/>
      <c r="C995" s="20"/>
      <c r="D995" s="20"/>
      <c r="E995" s="18"/>
      <c r="F995" s="18"/>
      <c r="G995" s="18"/>
      <c r="H995" s="20"/>
      <c r="I995" s="20"/>
      <c r="J995" s="20"/>
      <c r="K995" s="15" t="str">
        <f t="shared" ca="1" si="30"/>
        <v/>
      </c>
      <c r="L995" s="15" t="str">
        <f t="shared" ca="1" si="31"/>
        <v/>
      </c>
      <c r="M995" s="31" t="str">
        <f>IF(B995="","",IF(COUNTIFS('Incident Log'!$A$9:$A$1008,B995)=1,INDEX('Incident Log'!$C$9:$C$1008,MATCH(B995,'Incident Log'!$A$9:$A$1008,0)),""))</f>
        <v/>
      </c>
      <c r="N995" s="15" t="str">
        <f>IF(COUNTA(A995:J995)=0,"",IF(A995="","Missing action ID",IF(COUNTIFS($A$9:$A$1008,A995)&gt;1,"Duplicate action ID",IF(COUNTIFS('Incident Log'!$A$9:$A$1008,B995)&lt;&gt;1,"Check linked Case ID",IF(OR(C995="",D995="",NOT(ISNUMBER(E995)),NOT(ISNUMBER(F995))),"Complete action details",IF(AND(ISNUMBER(G995),G995&lt;E995),"Check completed date","Ready"))))))</f>
        <v/>
      </c>
    </row>
    <row r="996" spans="1:14" ht="24.95" customHeight="1">
      <c r="A996" s="26"/>
      <c r="B996" s="26"/>
      <c r="C996" s="26"/>
      <c r="D996" s="26"/>
      <c r="E996" s="24"/>
      <c r="F996" s="24"/>
      <c r="G996" s="24"/>
      <c r="H996" s="26"/>
      <c r="I996" s="26"/>
      <c r="J996" s="26"/>
      <c r="K996" s="15" t="str">
        <f t="shared" ca="1" si="30"/>
        <v/>
      </c>
      <c r="L996" s="15" t="str">
        <f t="shared" ca="1" si="31"/>
        <v/>
      </c>
      <c r="M996" s="31" t="str">
        <f>IF(B996="","",IF(COUNTIFS('Incident Log'!$A$9:$A$1008,B996)=1,INDEX('Incident Log'!$C$9:$C$1008,MATCH(B996,'Incident Log'!$A$9:$A$1008,0)),""))</f>
        <v/>
      </c>
      <c r="N996" s="15" t="str">
        <f>IF(COUNTA(A996:J996)=0,"",IF(A996="","Missing action ID",IF(COUNTIFS($A$9:$A$1008,A996)&gt;1,"Duplicate action ID",IF(COUNTIFS('Incident Log'!$A$9:$A$1008,B996)&lt;&gt;1,"Check linked Case ID",IF(OR(C996="",D996="",NOT(ISNUMBER(E996)),NOT(ISNUMBER(F996))),"Complete action details",IF(AND(ISNUMBER(G996),G996&lt;E996),"Check completed date","Ready"))))))</f>
        <v/>
      </c>
    </row>
    <row r="997" spans="1:14" ht="24.95" customHeight="1">
      <c r="A997" s="20"/>
      <c r="B997" s="20"/>
      <c r="C997" s="20"/>
      <c r="D997" s="20"/>
      <c r="E997" s="18"/>
      <c r="F997" s="18"/>
      <c r="G997" s="18"/>
      <c r="H997" s="20"/>
      <c r="I997" s="20"/>
      <c r="J997" s="20"/>
      <c r="K997" s="15" t="str">
        <f t="shared" ca="1" si="30"/>
        <v/>
      </c>
      <c r="L997" s="15" t="str">
        <f t="shared" ca="1" si="31"/>
        <v/>
      </c>
      <c r="M997" s="31" t="str">
        <f>IF(B997="","",IF(COUNTIFS('Incident Log'!$A$9:$A$1008,B997)=1,INDEX('Incident Log'!$C$9:$C$1008,MATCH(B997,'Incident Log'!$A$9:$A$1008,0)),""))</f>
        <v/>
      </c>
      <c r="N997" s="15" t="str">
        <f>IF(COUNTA(A997:J997)=0,"",IF(A997="","Missing action ID",IF(COUNTIFS($A$9:$A$1008,A997)&gt;1,"Duplicate action ID",IF(COUNTIFS('Incident Log'!$A$9:$A$1008,B997)&lt;&gt;1,"Check linked Case ID",IF(OR(C997="",D997="",NOT(ISNUMBER(E997)),NOT(ISNUMBER(F997))),"Complete action details",IF(AND(ISNUMBER(G997),G997&lt;E997),"Check completed date","Ready"))))))</f>
        <v/>
      </c>
    </row>
    <row r="998" spans="1:14" ht="24.95" customHeight="1">
      <c r="A998" s="26"/>
      <c r="B998" s="26"/>
      <c r="C998" s="26"/>
      <c r="D998" s="26"/>
      <c r="E998" s="24"/>
      <c r="F998" s="24"/>
      <c r="G998" s="24"/>
      <c r="H998" s="26"/>
      <c r="I998" s="26"/>
      <c r="J998" s="26"/>
      <c r="K998" s="15" t="str">
        <f t="shared" ca="1" si="30"/>
        <v/>
      </c>
      <c r="L998" s="15" t="str">
        <f t="shared" ca="1" si="31"/>
        <v/>
      </c>
      <c r="M998" s="31" t="str">
        <f>IF(B998="","",IF(COUNTIFS('Incident Log'!$A$9:$A$1008,B998)=1,INDEX('Incident Log'!$C$9:$C$1008,MATCH(B998,'Incident Log'!$A$9:$A$1008,0)),""))</f>
        <v/>
      </c>
      <c r="N998" s="15" t="str">
        <f>IF(COUNTA(A998:J998)=0,"",IF(A998="","Missing action ID",IF(COUNTIFS($A$9:$A$1008,A998)&gt;1,"Duplicate action ID",IF(COUNTIFS('Incident Log'!$A$9:$A$1008,B998)&lt;&gt;1,"Check linked Case ID",IF(OR(C998="",D998="",NOT(ISNUMBER(E998)),NOT(ISNUMBER(F998))),"Complete action details",IF(AND(ISNUMBER(G998),G998&lt;E998),"Check completed date","Ready"))))))</f>
        <v/>
      </c>
    </row>
    <row r="999" spans="1:14" ht="24.95" customHeight="1">
      <c r="A999" s="20"/>
      <c r="B999" s="20"/>
      <c r="C999" s="20"/>
      <c r="D999" s="20"/>
      <c r="E999" s="18"/>
      <c r="F999" s="18"/>
      <c r="G999" s="18"/>
      <c r="H999" s="20"/>
      <c r="I999" s="20"/>
      <c r="J999" s="20"/>
      <c r="K999" s="15" t="str">
        <f t="shared" ca="1" si="30"/>
        <v/>
      </c>
      <c r="L999" s="15" t="str">
        <f t="shared" ca="1" si="31"/>
        <v/>
      </c>
      <c r="M999" s="31" t="str">
        <f>IF(B999="","",IF(COUNTIFS('Incident Log'!$A$9:$A$1008,B999)=1,INDEX('Incident Log'!$C$9:$C$1008,MATCH(B999,'Incident Log'!$A$9:$A$1008,0)),""))</f>
        <v/>
      </c>
      <c r="N999" s="15" t="str">
        <f>IF(COUNTA(A999:J999)=0,"",IF(A999="","Missing action ID",IF(COUNTIFS($A$9:$A$1008,A999)&gt;1,"Duplicate action ID",IF(COUNTIFS('Incident Log'!$A$9:$A$1008,B999)&lt;&gt;1,"Check linked Case ID",IF(OR(C999="",D999="",NOT(ISNUMBER(E999)),NOT(ISNUMBER(F999))),"Complete action details",IF(AND(ISNUMBER(G999),G999&lt;E999),"Check completed date","Ready"))))))</f>
        <v/>
      </c>
    </row>
    <row r="1000" spans="1:14" ht="24.95" customHeight="1">
      <c r="A1000" s="26"/>
      <c r="B1000" s="26"/>
      <c r="C1000" s="26"/>
      <c r="D1000" s="26"/>
      <c r="E1000" s="24"/>
      <c r="F1000" s="24"/>
      <c r="G1000" s="24"/>
      <c r="H1000" s="26"/>
      <c r="I1000" s="26"/>
      <c r="J1000" s="26"/>
      <c r="K1000" s="15" t="str">
        <f t="shared" ca="1" si="30"/>
        <v/>
      </c>
      <c r="L1000" s="15" t="str">
        <f t="shared" ca="1" si="31"/>
        <v/>
      </c>
      <c r="M1000" s="31" t="str">
        <f>IF(B1000="","",IF(COUNTIFS('Incident Log'!$A$9:$A$1008,B1000)=1,INDEX('Incident Log'!$C$9:$C$1008,MATCH(B1000,'Incident Log'!$A$9:$A$1008,0)),""))</f>
        <v/>
      </c>
      <c r="N1000" s="15" t="str">
        <f>IF(COUNTA(A1000:J1000)=0,"",IF(A1000="","Missing action ID",IF(COUNTIFS($A$9:$A$1008,A1000)&gt;1,"Duplicate action ID",IF(COUNTIFS('Incident Log'!$A$9:$A$1008,B1000)&lt;&gt;1,"Check linked Case ID",IF(OR(C1000="",D1000="",NOT(ISNUMBER(E1000)),NOT(ISNUMBER(F1000))),"Complete action details",IF(AND(ISNUMBER(G1000),G1000&lt;E1000),"Check completed date","Ready"))))))</f>
        <v/>
      </c>
    </row>
    <row r="1001" spans="1:14" ht="24.95" customHeight="1">
      <c r="A1001" s="20"/>
      <c r="B1001" s="20"/>
      <c r="C1001" s="20"/>
      <c r="D1001" s="20"/>
      <c r="E1001" s="18"/>
      <c r="F1001" s="18"/>
      <c r="G1001" s="18"/>
      <c r="H1001" s="20"/>
      <c r="I1001" s="20"/>
      <c r="J1001" s="20"/>
      <c r="K1001" s="15" t="str">
        <f t="shared" ca="1" si="30"/>
        <v/>
      </c>
      <c r="L1001" s="15" t="str">
        <f t="shared" ca="1" si="31"/>
        <v/>
      </c>
      <c r="M1001" s="31" t="str">
        <f>IF(B1001="","",IF(COUNTIFS('Incident Log'!$A$9:$A$1008,B1001)=1,INDEX('Incident Log'!$C$9:$C$1008,MATCH(B1001,'Incident Log'!$A$9:$A$1008,0)),""))</f>
        <v/>
      </c>
      <c r="N1001" s="15" t="str">
        <f>IF(COUNTA(A1001:J1001)=0,"",IF(A1001="","Missing action ID",IF(COUNTIFS($A$9:$A$1008,A1001)&gt;1,"Duplicate action ID",IF(COUNTIFS('Incident Log'!$A$9:$A$1008,B1001)&lt;&gt;1,"Check linked Case ID",IF(OR(C1001="",D1001="",NOT(ISNUMBER(E1001)),NOT(ISNUMBER(F1001))),"Complete action details",IF(AND(ISNUMBER(G1001),G1001&lt;E1001),"Check completed date","Ready"))))))</f>
        <v/>
      </c>
    </row>
    <row r="1002" spans="1:14" ht="24.95" customHeight="1">
      <c r="A1002" s="26"/>
      <c r="B1002" s="26"/>
      <c r="C1002" s="26"/>
      <c r="D1002" s="26"/>
      <c r="E1002" s="24"/>
      <c r="F1002" s="24"/>
      <c r="G1002" s="24"/>
      <c r="H1002" s="26"/>
      <c r="I1002" s="26"/>
      <c r="J1002" s="26"/>
      <c r="K1002" s="15" t="str">
        <f t="shared" ca="1" si="30"/>
        <v/>
      </c>
      <c r="L1002" s="15" t="str">
        <f t="shared" ca="1" si="31"/>
        <v/>
      </c>
      <c r="M1002" s="31" t="str">
        <f>IF(B1002="","",IF(COUNTIFS('Incident Log'!$A$9:$A$1008,B1002)=1,INDEX('Incident Log'!$C$9:$C$1008,MATCH(B1002,'Incident Log'!$A$9:$A$1008,0)),""))</f>
        <v/>
      </c>
      <c r="N1002" s="15" t="str">
        <f>IF(COUNTA(A1002:J1002)=0,"",IF(A1002="","Missing action ID",IF(COUNTIFS($A$9:$A$1008,A1002)&gt;1,"Duplicate action ID",IF(COUNTIFS('Incident Log'!$A$9:$A$1008,B1002)&lt;&gt;1,"Check linked Case ID",IF(OR(C1002="",D1002="",NOT(ISNUMBER(E1002)),NOT(ISNUMBER(F1002))),"Complete action details",IF(AND(ISNUMBER(G1002),G1002&lt;E1002),"Check completed date","Ready"))))))</f>
        <v/>
      </c>
    </row>
    <row r="1003" spans="1:14" ht="24.95" customHeight="1">
      <c r="A1003" s="20"/>
      <c r="B1003" s="20"/>
      <c r="C1003" s="20"/>
      <c r="D1003" s="20"/>
      <c r="E1003" s="18"/>
      <c r="F1003" s="18"/>
      <c r="G1003" s="18"/>
      <c r="H1003" s="20"/>
      <c r="I1003" s="20"/>
      <c r="J1003" s="20"/>
      <c r="K1003" s="15" t="str">
        <f t="shared" ca="1" si="30"/>
        <v/>
      </c>
      <c r="L1003" s="15" t="str">
        <f t="shared" ca="1" si="31"/>
        <v/>
      </c>
      <c r="M1003" s="31" t="str">
        <f>IF(B1003="","",IF(COUNTIFS('Incident Log'!$A$9:$A$1008,B1003)=1,INDEX('Incident Log'!$C$9:$C$1008,MATCH(B1003,'Incident Log'!$A$9:$A$1008,0)),""))</f>
        <v/>
      </c>
      <c r="N1003" s="15" t="str">
        <f>IF(COUNTA(A1003:J1003)=0,"",IF(A1003="","Missing action ID",IF(COUNTIFS($A$9:$A$1008,A1003)&gt;1,"Duplicate action ID",IF(COUNTIFS('Incident Log'!$A$9:$A$1008,B1003)&lt;&gt;1,"Check linked Case ID",IF(OR(C1003="",D1003="",NOT(ISNUMBER(E1003)),NOT(ISNUMBER(F1003))),"Complete action details",IF(AND(ISNUMBER(G1003),G1003&lt;E1003),"Check completed date","Ready"))))))</f>
        <v/>
      </c>
    </row>
    <row r="1004" spans="1:14" ht="24.95" customHeight="1">
      <c r="A1004" s="26"/>
      <c r="B1004" s="26"/>
      <c r="C1004" s="26"/>
      <c r="D1004" s="26"/>
      <c r="E1004" s="24"/>
      <c r="F1004" s="24"/>
      <c r="G1004" s="24"/>
      <c r="H1004" s="26"/>
      <c r="I1004" s="26"/>
      <c r="J1004" s="26"/>
      <c r="K1004" s="15" t="str">
        <f t="shared" ca="1" si="30"/>
        <v/>
      </c>
      <c r="L1004" s="15" t="str">
        <f t="shared" ca="1" si="31"/>
        <v/>
      </c>
      <c r="M1004" s="31" t="str">
        <f>IF(B1004="","",IF(COUNTIFS('Incident Log'!$A$9:$A$1008,B1004)=1,INDEX('Incident Log'!$C$9:$C$1008,MATCH(B1004,'Incident Log'!$A$9:$A$1008,0)),""))</f>
        <v/>
      </c>
      <c r="N1004" s="15" t="str">
        <f>IF(COUNTA(A1004:J1004)=0,"",IF(A1004="","Missing action ID",IF(COUNTIFS($A$9:$A$1008,A1004)&gt;1,"Duplicate action ID",IF(COUNTIFS('Incident Log'!$A$9:$A$1008,B1004)&lt;&gt;1,"Check linked Case ID",IF(OR(C1004="",D1004="",NOT(ISNUMBER(E1004)),NOT(ISNUMBER(F1004))),"Complete action details",IF(AND(ISNUMBER(G1004),G1004&lt;E1004),"Check completed date","Ready"))))))</f>
        <v/>
      </c>
    </row>
    <row r="1005" spans="1:14" ht="24.95" customHeight="1">
      <c r="A1005" s="20"/>
      <c r="B1005" s="20"/>
      <c r="C1005" s="20"/>
      <c r="D1005" s="20"/>
      <c r="E1005" s="18"/>
      <c r="F1005" s="18"/>
      <c r="G1005" s="18"/>
      <c r="H1005" s="20"/>
      <c r="I1005" s="20"/>
      <c r="J1005" s="20"/>
      <c r="K1005" s="15" t="str">
        <f t="shared" ca="1" si="30"/>
        <v/>
      </c>
      <c r="L1005" s="15" t="str">
        <f t="shared" ca="1" si="31"/>
        <v/>
      </c>
      <c r="M1005" s="31" t="str">
        <f>IF(B1005="","",IF(COUNTIFS('Incident Log'!$A$9:$A$1008,B1005)=1,INDEX('Incident Log'!$C$9:$C$1008,MATCH(B1005,'Incident Log'!$A$9:$A$1008,0)),""))</f>
        <v/>
      </c>
      <c r="N1005" s="15" t="str">
        <f>IF(COUNTA(A1005:J1005)=0,"",IF(A1005="","Missing action ID",IF(COUNTIFS($A$9:$A$1008,A1005)&gt;1,"Duplicate action ID",IF(COUNTIFS('Incident Log'!$A$9:$A$1008,B1005)&lt;&gt;1,"Check linked Case ID",IF(OR(C1005="",D1005="",NOT(ISNUMBER(E1005)),NOT(ISNUMBER(F1005))),"Complete action details",IF(AND(ISNUMBER(G1005),G1005&lt;E1005),"Check completed date","Ready"))))))</f>
        <v/>
      </c>
    </row>
    <row r="1006" spans="1:14" ht="24.95" customHeight="1">
      <c r="A1006" s="26"/>
      <c r="B1006" s="26"/>
      <c r="C1006" s="26"/>
      <c r="D1006" s="26"/>
      <c r="E1006" s="24"/>
      <c r="F1006" s="24"/>
      <c r="G1006" s="24"/>
      <c r="H1006" s="26"/>
      <c r="I1006" s="26"/>
      <c r="J1006" s="26"/>
      <c r="K1006" s="15" t="str">
        <f t="shared" ca="1" si="30"/>
        <v/>
      </c>
      <c r="L1006" s="15" t="str">
        <f t="shared" ca="1" si="31"/>
        <v/>
      </c>
      <c r="M1006" s="31" t="str">
        <f>IF(B1006="","",IF(COUNTIFS('Incident Log'!$A$9:$A$1008,B1006)=1,INDEX('Incident Log'!$C$9:$C$1008,MATCH(B1006,'Incident Log'!$A$9:$A$1008,0)),""))</f>
        <v/>
      </c>
      <c r="N1006" s="15" t="str">
        <f>IF(COUNTA(A1006:J1006)=0,"",IF(A1006="","Missing action ID",IF(COUNTIFS($A$9:$A$1008,A1006)&gt;1,"Duplicate action ID",IF(COUNTIFS('Incident Log'!$A$9:$A$1008,B1006)&lt;&gt;1,"Check linked Case ID",IF(OR(C1006="",D1006="",NOT(ISNUMBER(E1006)),NOT(ISNUMBER(F1006))),"Complete action details",IF(AND(ISNUMBER(G1006),G1006&lt;E1006),"Check completed date","Ready"))))))</f>
        <v/>
      </c>
    </row>
    <row r="1007" spans="1:14" ht="24.95" customHeight="1">
      <c r="A1007" s="20"/>
      <c r="B1007" s="20"/>
      <c r="C1007" s="20"/>
      <c r="D1007" s="20"/>
      <c r="E1007" s="18"/>
      <c r="F1007" s="18"/>
      <c r="G1007" s="18"/>
      <c r="H1007" s="20"/>
      <c r="I1007" s="20"/>
      <c r="J1007" s="20"/>
      <c r="K1007" s="15" t="str">
        <f t="shared" ca="1" si="30"/>
        <v/>
      </c>
      <c r="L1007" s="15" t="str">
        <f t="shared" ca="1" si="31"/>
        <v/>
      </c>
      <c r="M1007" s="31" t="str">
        <f>IF(B1007="","",IF(COUNTIFS('Incident Log'!$A$9:$A$1008,B1007)=1,INDEX('Incident Log'!$C$9:$C$1008,MATCH(B1007,'Incident Log'!$A$9:$A$1008,0)),""))</f>
        <v/>
      </c>
      <c r="N1007" s="15" t="str">
        <f>IF(COUNTA(A1007:J1007)=0,"",IF(A1007="","Missing action ID",IF(COUNTIFS($A$9:$A$1008,A1007)&gt;1,"Duplicate action ID",IF(COUNTIFS('Incident Log'!$A$9:$A$1008,B1007)&lt;&gt;1,"Check linked Case ID",IF(OR(C1007="",D1007="",NOT(ISNUMBER(E1007)),NOT(ISNUMBER(F1007))),"Complete action details",IF(AND(ISNUMBER(G1007),G1007&lt;E1007),"Check completed date","Ready"))))))</f>
        <v/>
      </c>
    </row>
    <row r="1008" spans="1:14" ht="24.95" customHeight="1">
      <c r="A1008" s="26"/>
      <c r="B1008" s="26"/>
      <c r="C1008" s="26"/>
      <c r="D1008" s="26"/>
      <c r="E1008" s="24"/>
      <c r="F1008" s="24"/>
      <c r="G1008" s="24"/>
      <c r="H1008" s="26"/>
      <c r="I1008" s="26"/>
      <c r="J1008" s="26"/>
      <c r="K1008" s="15" t="str">
        <f t="shared" ca="1" si="30"/>
        <v/>
      </c>
      <c r="L1008" s="15" t="str">
        <f t="shared" ca="1" si="31"/>
        <v/>
      </c>
      <c r="M1008" s="31" t="str">
        <f>IF(B1008="","",IF(COUNTIFS('Incident Log'!$A$9:$A$1008,B1008)=1,INDEX('Incident Log'!$C$9:$C$1008,MATCH(B1008,'Incident Log'!$A$9:$A$1008,0)),""))</f>
        <v/>
      </c>
      <c r="N1008" s="15" t="str">
        <f>IF(COUNTA(A1008:J1008)=0,"",IF(A1008="","Missing action ID",IF(COUNTIFS($A$9:$A$1008,A1008)&gt;1,"Duplicate action ID",IF(COUNTIFS('Incident Log'!$A$9:$A$1008,B1008)&lt;&gt;1,"Check linked Case ID",IF(OR(C1008="",D1008="",NOT(ISNUMBER(E1008)),NOT(ISNUMBER(F1008))),"Complete action details",IF(AND(ISNUMBER(G1008),G1008&lt;E1008),"Check completed date","Ready"))))))</f>
        <v/>
      </c>
    </row>
  </sheetData>
  <sheetProtection algorithmName="SHA-512" hashValue="NAQKSK5ZoT0OoHk66555soX9kc++QVbYdeQcl0TwekrldwSsYNFl8+YpKdL+uZwDqu4YPHb6ULnTiI6vJPJ34g==" saltValue="DBTMnRylNW5NF5qaH4Zplg==" spinCount="100000" sheet="1" objects="1" scenarios="1" sort="0" autoFilter="0"/>
  <mergeCells count="3">
    <mergeCell ref="A2:H3"/>
    <mergeCell ref="A4:K4"/>
    <mergeCell ref="M2:O2"/>
  </mergeCells>
  <conditionalFormatting sqref="K9:K1008">
    <cfRule type="containsText" dxfId="6" priority="1" operator="containsText" text="Overdue"/>
    <cfRule type="containsText" dxfId="5" priority="2" operator="containsText" text="Due soon"/>
    <cfRule type="containsText" dxfId="4" priority="3" operator="containsText" text="Verify effectiveness"/>
    <cfRule type="containsText" dxfId="3" priority="4" operator="containsText" text="Closed"/>
  </conditionalFormatting>
  <conditionalFormatting sqref="N9:N1008">
    <cfRule type="expression" dxfId="2" priority="5">
      <formula>AND(N9&lt;&gt;"",N9&lt;&gt;"Ready")</formula>
    </cfRule>
  </conditionalFormatting>
  <dataValidations count="3">
    <dataValidation type="date" showErrorMessage="1" errorTitle="Enter a date" error="Enter a valid date as YYYY-MM-DD." sqref="E9:G1008" xr:uid="{00000000-0002-0000-0500-000000000000}">
      <formula1>1</formula1>
      <formula2>2958465</formula2>
    </dataValidation>
    <dataValidation type="list" showErrorMessage="1" errorTitle="Choose a listed value" error="Choose a value from the dropdown list." sqref="H9:H1008" xr:uid="{00000000-0002-0000-0500-000001000000}">
      <formula1>"Yes,Pending"</formula1>
    </dataValidation>
    <dataValidation type="list" showErrorMessage="1" errorTitle="Choose a listed value" error="Choose a value from the dropdown list." sqref="I9:I1008" xr:uid="{00000000-0002-0000-0500-000002000000}">
      <formula1>"Low,Medium,High,Critical"</formula1>
    </dataValidation>
  </dataValidations>
  <pageMargins left="0.27777777777777779" right="0.27777777777777779" top="0.75" bottom="0.75" header="0.3" footer="0.3"/>
  <pageSetup scale="35" fitToHeight="0" orientation="landscape" horizontalDpi="0" verticalDpi="0" r:id="rId1"/>
  <headerFooter>
    <oddFooter>&amp;CPrepared by 100% Safety Inc.&amp;RPage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DF2F3"/>
    <pageSetUpPr fitToPage="1"/>
  </sheetPr>
  <dimension ref="A1:U212"/>
  <sheetViews>
    <sheetView showGridLines="0" zoomScale="85" zoomScaleNormal="85" workbookViewId="0">
      <pane ySplit="12" topLeftCell="A13" activePane="bottomLeft" state="frozen"/>
      <selection pane="bottomLeft"/>
    </sheetView>
  </sheetViews>
  <sheetFormatPr defaultRowHeight="14.25"/>
  <cols>
    <col min="1" max="4" width="24.625" customWidth="1"/>
    <col min="6" max="17" width="25" customWidth="1"/>
    <col min="18" max="19" width="55" customWidth="1"/>
    <col min="20" max="21" width="25" customWidth="1"/>
  </cols>
  <sheetData>
    <row r="1" spans="1:21" ht="24.95" customHeight="1">
      <c r="A1" s="1"/>
      <c r="B1" s="1"/>
      <c r="C1" s="1"/>
      <c r="D1" s="1"/>
      <c r="E1" s="1"/>
      <c r="F1" s="1"/>
      <c r="G1" s="1"/>
      <c r="H1" s="1"/>
      <c r="I1" s="1"/>
      <c r="J1" s="1"/>
      <c r="K1" s="1"/>
      <c r="L1" s="1"/>
      <c r="M1" s="1"/>
      <c r="N1" s="1"/>
      <c r="O1" s="1"/>
      <c r="P1" s="1"/>
      <c r="Q1" s="1"/>
      <c r="R1" s="1"/>
      <c r="S1" s="1"/>
      <c r="T1" s="1"/>
      <c r="U1" s="1"/>
    </row>
    <row r="2" spans="1:21" ht="24.95" customHeight="1">
      <c r="A2" s="62" t="s">
        <v>129</v>
      </c>
      <c r="B2" s="62" t="s">
        <v>129</v>
      </c>
      <c r="C2" s="62" t="s">
        <v>129</v>
      </c>
      <c r="D2" s="62" t="s">
        <v>129</v>
      </c>
      <c r="E2" s="62" t="s">
        <v>129</v>
      </c>
      <c r="F2" s="62" t="s">
        <v>129</v>
      </c>
      <c r="G2" s="62" t="s">
        <v>129</v>
      </c>
      <c r="H2" s="62" t="s">
        <v>129</v>
      </c>
      <c r="I2" s="1"/>
      <c r="J2" s="1"/>
      <c r="K2" s="1"/>
      <c r="L2" s="1"/>
      <c r="M2" s="1"/>
      <c r="N2" s="1"/>
      <c r="O2" s="1"/>
      <c r="P2" s="1"/>
      <c r="Q2" s="1"/>
      <c r="R2" s="1"/>
      <c r="S2" s="1"/>
      <c r="T2" s="1"/>
      <c r="U2" s="1"/>
    </row>
    <row r="3" spans="1:21" ht="24.95" customHeight="1">
      <c r="A3" s="62" t="s">
        <v>129</v>
      </c>
      <c r="B3" s="62" t="s">
        <v>129</v>
      </c>
      <c r="C3" s="62" t="s">
        <v>129</v>
      </c>
      <c r="D3" s="62" t="s">
        <v>129</v>
      </c>
      <c r="E3" s="62" t="s">
        <v>129</v>
      </c>
      <c r="F3" s="62" t="s">
        <v>129</v>
      </c>
      <c r="G3" s="62" t="s">
        <v>129</v>
      </c>
      <c r="H3" s="62" t="s">
        <v>129</v>
      </c>
      <c r="I3" s="1"/>
      <c r="J3" s="1"/>
      <c r="K3" s="1"/>
      <c r="L3" s="1"/>
      <c r="M3" s="1"/>
      <c r="N3" s="1"/>
      <c r="O3" s="1"/>
      <c r="P3" s="1"/>
      <c r="Q3" s="1"/>
      <c r="R3" s="1"/>
      <c r="S3" s="1"/>
      <c r="T3" s="1"/>
      <c r="U3" s="1"/>
    </row>
    <row r="4" spans="1:21" ht="24.95" customHeight="1">
      <c r="A4" s="36" t="s">
        <v>130</v>
      </c>
      <c r="B4" s="36" t="s">
        <v>130</v>
      </c>
      <c r="C4" s="36" t="s">
        <v>130</v>
      </c>
      <c r="D4" s="36" t="s">
        <v>130</v>
      </c>
      <c r="E4" s="1"/>
      <c r="F4" s="1"/>
      <c r="G4" s="1"/>
      <c r="H4" s="1"/>
      <c r="I4" s="1"/>
      <c r="J4" s="1"/>
      <c r="K4" s="1"/>
      <c r="L4" s="1"/>
      <c r="M4" s="1"/>
      <c r="N4" s="1"/>
      <c r="O4" s="1"/>
      <c r="P4" s="1"/>
      <c r="Q4" s="1"/>
      <c r="R4" s="1"/>
      <c r="S4" s="1"/>
      <c r="T4" s="1"/>
      <c r="U4" s="1"/>
    </row>
    <row r="5" spans="1:21" ht="24.95" customHeight="1">
      <c r="A5" s="1"/>
      <c r="B5" s="1"/>
      <c r="C5" s="1"/>
      <c r="D5" s="1"/>
      <c r="E5" s="1"/>
      <c r="F5" s="1"/>
      <c r="G5" s="1"/>
      <c r="H5" s="1"/>
      <c r="I5" s="1"/>
      <c r="J5" s="1"/>
      <c r="K5" s="1"/>
      <c r="L5" s="1"/>
      <c r="M5" s="1"/>
      <c r="N5" s="1"/>
      <c r="O5" s="1"/>
      <c r="P5" s="1"/>
      <c r="Q5" s="1"/>
      <c r="R5" s="1"/>
      <c r="S5" s="1"/>
      <c r="T5" s="1"/>
      <c r="U5" s="1"/>
    </row>
    <row r="6" spans="1:21" ht="24.95" customHeight="1">
      <c r="A6" s="1" t="s">
        <v>131</v>
      </c>
      <c r="B6" s="33">
        <v>200000</v>
      </c>
      <c r="C6" s="1"/>
      <c r="D6" s="1"/>
      <c r="E6" s="1"/>
      <c r="F6" s="1"/>
      <c r="G6" s="1"/>
      <c r="H6" s="1"/>
      <c r="I6" s="1"/>
      <c r="J6" s="1"/>
      <c r="K6" s="1"/>
      <c r="L6" s="1"/>
      <c r="M6" s="1"/>
      <c r="N6" s="1"/>
      <c r="O6" s="1"/>
      <c r="P6" s="1"/>
      <c r="Q6" s="1"/>
      <c r="R6" s="1"/>
      <c r="S6" s="1"/>
      <c r="T6" s="1"/>
      <c r="U6" s="1"/>
    </row>
    <row r="7" spans="1:21" ht="24.95" customHeight="1">
      <c r="A7" s="1"/>
      <c r="B7" s="1"/>
      <c r="C7" s="1"/>
      <c r="D7" s="1"/>
      <c r="E7" s="1"/>
      <c r="F7" s="1"/>
      <c r="G7" s="1"/>
      <c r="H7" s="1"/>
      <c r="I7" s="1"/>
      <c r="J7" s="1"/>
      <c r="K7" s="1"/>
      <c r="L7" s="1"/>
      <c r="M7" s="1"/>
      <c r="N7" s="1"/>
      <c r="O7" s="1"/>
      <c r="P7" s="1"/>
      <c r="Q7" s="1"/>
      <c r="R7" s="1"/>
      <c r="S7" s="1"/>
      <c r="T7" s="1"/>
      <c r="U7" s="1"/>
    </row>
    <row r="8" spans="1:21" ht="24.95" customHeight="1">
      <c r="A8" s="75" t="s">
        <v>132</v>
      </c>
      <c r="B8" s="75" t="s">
        <v>132</v>
      </c>
      <c r="C8" s="75" t="s">
        <v>132</v>
      </c>
      <c r="D8" s="75" t="s">
        <v>132</v>
      </c>
      <c r="E8" s="1"/>
      <c r="F8" s="1"/>
      <c r="G8" s="1"/>
      <c r="H8" s="1"/>
      <c r="I8" s="1"/>
      <c r="J8" s="1"/>
      <c r="K8" s="1"/>
      <c r="L8" s="1"/>
      <c r="M8" s="1"/>
      <c r="N8" s="1"/>
      <c r="O8" s="1"/>
      <c r="P8" s="1"/>
      <c r="Q8" s="1"/>
      <c r="R8" s="1"/>
      <c r="S8" s="1"/>
      <c r="T8" s="1"/>
      <c r="U8" s="1"/>
    </row>
    <row r="9" spans="1:21" ht="24.95" customHeight="1">
      <c r="A9" s="75" t="s">
        <v>132</v>
      </c>
      <c r="B9" s="75" t="s">
        <v>132</v>
      </c>
      <c r="C9" s="75" t="s">
        <v>132</v>
      </c>
      <c r="D9" s="75" t="s">
        <v>132</v>
      </c>
      <c r="E9" s="1"/>
      <c r="F9" s="1"/>
      <c r="G9" s="1"/>
      <c r="H9" s="1"/>
      <c r="I9" s="1"/>
      <c r="J9" s="1"/>
      <c r="K9" s="1"/>
      <c r="L9" s="1"/>
      <c r="M9" s="1"/>
      <c r="N9" s="1"/>
      <c r="O9" s="1"/>
      <c r="P9" s="1"/>
      <c r="Q9" s="1"/>
      <c r="R9" s="1"/>
      <c r="S9" s="1"/>
      <c r="T9" s="1"/>
      <c r="U9" s="1"/>
    </row>
    <row r="10" spans="1:21" ht="24.95" customHeight="1">
      <c r="A10" s="1"/>
      <c r="B10" s="1"/>
      <c r="C10" s="1"/>
      <c r="D10" s="1"/>
      <c r="E10" s="1"/>
      <c r="F10" s="1"/>
      <c r="G10" s="1"/>
      <c r="H10" s="1"/>
      <c r="I10" s="1"/>
      <c r="J10" s="1"/>
      <c r="K10" s="1"/>
      <c r="L10" s="1"/>
      <c r="M10" s="1"/>
      <c r="N10" s="1"/>
      <c r="O10" s="1"/>
      <c r="P10" s="1"/>
      <c r="Q10" s="1"/>
      <c r="R10" s="1"/>
      <c r="S10" s="1"/>
      <c r="T10" s="1"/>
      <c r="U10" s="1"/>
    </row>
    <row r="11" spans="1:21" ht="24.95" customHeight="1">
      <c r="A11" s="76" t="s">
        <v>133</v>
      </c>
      <c r="B11" s="76" t="s">
        <v>133</v>
      </c>
      <c r="C11" s="76" t="s">
        <v>133</v>
      </c>
      <c r="D11" s="76" t="s">
        <v>133</v>
      </c>
      <c r="E11" s="1"/>
      <c r="F11" s="78" t="s">
        <v>83</v>
      </c>
      <c r="G11" s="78" t="s">
        <v>84</v>
      </c>
      <c r="H11" s="78" t="s">
        <v>85</v>
      </c>
      <c r="I11" s="78" t="s">
        <v>18</v>
      </c>
      <c r="J11" s="78" t="s">
        <v>86</v>
      </c>
      <c r="K11" s="78" t="s">
        <v>134</v>
      </c>
      <c r="L11" s="78" t="s">
        <v>88</v>
      </c>
      <c r="M11" s="78" t="s">
        <v>89</v>
      </c>
      <c r="N11" s="78" t="s">
        <v>90</v>
      </c>
      <c r="O11" s="78" t="s">
        <v>91</v>
      </c>
      <c r="P11" s="78" t="s">
        <v>92</v>
      </c>
      <c r="Q11" s="78" t="s">
        <v>93</v>
      </c>
      <c r="R11" s="78" t="s">
        <v>135</v>
      </c>
      <c r="S11" s="78" t="s">
        <v>136</v>
      </c>
      <c r="T11" s="78" t="s">
        <v>101</v>
      </c>
      <c r="U11" s="78" t="s">
        <v>105</v>
      </c>
    </row>
    <row r="12" spans="1:21" ht="24.95" customHeight="1">
      <c r="A12" s="76" t="s">
        <v>133</v>
      </c>
      <c r="B12" s="76" t="s">
        <v>133</v>
      </c>
      <c r="C12" s="76" t="s">
        <v>133</v>
      </c>
      <c r="D12" s="76" t="s">
        <v>133</v>
      </c>
      <c r="E12" s="1"/>
      <c r="F12" s="78"/>
      <c r="G12" s="78"/>
      <c r="H12" s="78"/>
      <c r="I12" s="78"/>
      <c r="J12" s="78"/>
      <c r="K12" s="78"/>
      <c r="L12" s="78"/>
      <c r="M12" s="78"/>
      <c r="N12" s="78"/>
      <c r="O12" s="78"/>
      <c r="P12" s="78"/>
      <c r="Q12" s="78"/>
      <c r="R12" s="78"/>
      <c r="S12" s="78"/>
      <c r="T12" s="78"/>
      <c r="U12" s="78"/>
    </row>
    <row r="13" spans="1:21" ht="35.1" customHeight="1">
      <c r="A13" s="76" t="s">
        <v>133</v>
      </c>
      <c r="B13" s="76" t="s">
        <v>133</v>
      </c>
      <c r="C13" s="76" t="s">
        <v>133</v>
      </c>
      <c r="D13" s="76" t="s">
        <v>133</v>
      </c>
      <c r="E13" s="1"/>
      <c r="F13" s="34" t="s">
        <v>137</v>
      </c>
      <c r="G13" s="34" t="s">
        <v>138</v>
      </c>
      <c r="H13" s="32" t="s">
        <v>139</v>
      </c>
      <c r="I13" s="32" t="s">
        <v>23</v>
      </c>
      <c r="J13" s="32" t="s">
        <v>140</v>
      </c>
      <c r="K13" s="32" t="s">
        <v>141</v>
      </c>
      <c r="L13" s="34" t="s">
        <v>142</v>
      </c>
      <c r="M13" s="32" t="s">
        <v>24</v>
      </c>
      <c r="N13" s="32" t="s">
        <v>24</v>
      </c>
      <c r="O13" s="34" t="s">
        <v>143</v>
      </c>
      <c r="P13" s="34" t="s">
        <v>144</v>
      </c>
      <c r="Q13" s="34" t="s">
        <v>145</v>
      </c>
      <c r="R13" s="34" t="s">
        <v>146</v>
      </c>
      <c r="S13" s="34" t="s">
        <v>147</v>
      </c>
      <c r="T13" s="32" t="s">
        <v>148</v>
      </c>
      <c r="U13" s="32" t="s">
        <v>149</v>
      </c>
    </row>
    <row r="14" spans="1:21" ht="35.1" customHeight="1">
      <c r="A14" s="1"/>
      <c r="B14" s="1"/>
      <c r="C14" s="1"/>
      <c r="D14" s="1"/>
      <c r="E14" s="1"/>
      <c r="F14" s="34" t="s">
        <v>150</v>
      </c>
      <c r="G14" s="34" t="s">
        <v>151</v>
      </c>
      <c r="H14" s="32" t="s">
        <v>152</v>
      </c>
      <c r="I14" s="32" t="s">
        <v>25</v>
      </c>
      <c r="J14" s="32" t="s">
        <v>56</v>
      </c>
      <c r="K14" s="32" t="s">
        <v>153</v>
      </c>
      <c r="L14" s="34" t="s">
        <v>154</v>
      </c>
      <c r="M14" s="32" t="s">
        <v>26</v>
      </c>
      <c r="N14" s="32" t="s">
        <v>26</v>
      </c>
      <c r="O14" s="34" t="s">
        <v>155</v>
      </c>
      <c r="P14" s="34" t="s">
        <v>156</v>
      </c>
      <c r="Q14" s="34" t="s">
        <v>157</v>
      </c>
      <c r="R14" s="34" t="s">
        <v>158</v>
      </c>
      <c r="S14" s="34" t="s">
        <v>159</v>
      </c>
      <c r="T14" s="32" t="s">
        <v>160</v>
      </c>
      <c r="U14" s="32" t="s">
        <v>161</v>
      </c>
    </row>
    <row r="15" spans="1:21" ht="35.1" customHeight="1">
      <c r="A15" s="77" t="s">
        <v>162</v>
      </c>
      <c r="B15" s="77" t="s">
        <v>162</v>
      </c>
      <c r="C15" s="77" t="s">
        <v>162</v>
      </c>
      <c r="D15" s="77" t="s">
        <v>162</v>
      </c>
      <c r="E15" s="1"/>
      <c r="F15" s="34" t="s">
        <v>163</v>
      </c>
      <c r="G15" s="34" t="s">
        <v>164</v>
      </c>
      <c r="H15" s="32" t="s">
        <v>165</v>
      </c>
      <c r="I15" s="32" t="s">
        <v>27</v>
      </c>
      <c r="J15" s="32" t="s">
        <v>57</v>
      </c>
      <c r="K15" s="32" t="s">
        <v>166</v>
      </c>
      <c r="L15" s="34" t="s">
        <v>167</v>
      </c>
      <c r="M15" s="32" t="s">
        <v>28</v>
      </c>
      <c r="N15" s="32" t="s">
        <v>28</v>
      </c>
      <c r="O15" s="34" t="s">
        <v>168</v>
      </c>
      <c r="P15" s="34" t="s">
        <v>169</v>
      </c>
      <c r="Q15" s="34" t="s">
        <v>170</v>
      </c>
      <c r="R15" s="34" t="s">
        <v>171</v>
      </c>
      <c r="S15" s="34" t="s">
        <v>172</v>
      </c>
      <c r="T15" s="32" t="s">
        <v>173</v>
      </c>
      <c r="U15" s="32" t="s">
        <v>174</v>
      </c>
    </row>
    <row r="16" spans="1:21" ht="35.1" customHeight="1">
      <c r="A16" s="77" t="s">
        <v>162</v>
      </c>
      <c r="B16" s="77" t="s">
        <v>162</v>
      </c>
      <c r="C16" s="77" t="s">
        <v>162</v>
      </c>
      <c r="D16" s="77" t="s">
        <v>162</v>
      </c>
      <c r="E16" s="1"/>
      <c r="F16" s="34" t="s">
        <v>175</v>
      </c>
      <c r="G16" s="34" t="s">
        <v>176</v>
      </c>
      <c r="H16" s="32"/>
      <c r="I16" s="32" t="s">
        <v>29</v>
      </c>
      <c r="J16" s="32" t="s">
        <v>177</v>
      </c>
      <c r="K16" s="32"/>
      <c r="L16" s="34" t="s">
        <v>178</v>
      </c>
      <c r="M16" s="32" t="s">
        <v>30</v>
      </c>
      <c r="N16" s="32" t="s">
        <v>30</v>
      </c>
      <c r="O16" s="34" t="s">
        <v>179</v>
      </c>
      <c r="P16" s="34" t="s">
        <v>180</v>
      </c>
      <c r="Q16" s="34" t="s">
        <v>181</v>
      </c>
      <c r="R16" s="34" t="s">
        <v>182</v>
      </c>
      <c r="S16" s="34" t="s">
        <v>183</v>
      </c>
      <c r="T16" s="32"/>
      <c r="U16" s="32" t="s">
        <v>184</v>
      </c>
    </row>
    <row r="17" spans="1:21" ht="35.1" customHeight="1">
      <c r="A17" s="77" t="s">
        <v>162</v>
      </c>
      <c r="B17" s="77" t="s">
        <v>162</v>
      </c>
      <c r="C17" s="77" t="s">
        <v>162</v>
      </c>
      <c r="D17" s="77" t="s">
        <v>162</v>
      </c>
      <c r="E17" s="1"/>
      <c r="F17" s="34" t="s">
        <v>185</v>
      </c>
      <c r="G17" s="34" t="s">
        <v>185</v>
      </c>
      <c r="H17" s="32"/>
      <c r="I17" s="32" t="s">
        <v>31</v>
      </c>
      <c r="J17" s="32" t="s">
        <v>59</v>
      </c>
      <c r="K17" s="32"/>
      <c r="L17" s="34" t="s">
        <v>186</v>
      </c>
      <c r="M17" s="32" t="s">
        <v>32</v>
      </c>
      <c r="N17" s="32" t="s">
        <v>32</v>
      </c>
      <c r="O17" s="34" t="s">
        <v>187</v>
      </c>
      <c r="P17" s="34" t="s">
        <v>188</v>
      </c>
      <c r="Q17" s="34" t="s">
        <v>189</v>
      </c>
      <c r="R17" s="34" t="s">
        <v>190</v>
      </c>
      <c r="S17" s="34" t="s">
        <v>191</v>
      </c>
      <c r="T17" s="32"/>
      <c r="U17" s="32" t="s">
        <v>192</v>
      </c>
    </row>
    <row r="18" spans="1:21" ht="35.1" customHeight="1">
      <c r="A18" s="1"/>
      <c r="B18" s="1"/>
      <c r="C18" s="1"/>
      <c r="D18" s="1"/>
      <c r="E18" s="1"/>
      <c r="F18" s="34" t="s">
        <v>37</v>
      </c>
      <c r="G18" s="34" t="s">
        <v>193</v>
      </c>
      <c r="H18" s="32"/>
      <c r="I18" s="32" t="s">
        <v>33</v>
      </c>
      <c r="J18" s="32" t="s">
        <v>194</v>
      </c>
      <c r="K18" s="32"/>
      <c r="L18" s="34" t="s">
        <v>195</v>
      </c>
      <c r="M18" s="32"/>
      <c r="N18" s="32"/>
      <c r="O18" s="34" t="s">
        <v>196</v>
      </c>
      <c r="P18" s="34" t="s">
        <v>197</v>
      </c>
      <c r="Q18" s="34"/>
      <c r="R18" s="34" t="s">
        <v>198</v>
      </c>
      <c r="S18" s="34" t="s">
        <v>199</v>
      </c>
      <c r="T18" s="32"/>
      <c r="U18" s="32" t="s">
        <v>200</v>
      </c>
    </row>
    <row r="19" spans="1:21" ht="35.1" customHeight="1">
      <c r="A19" s="77" t="s">
        <v>201</v>
      </c>
      <c r="B19" s="77" t="s">
        <v>201</v>
      </c>
      <c r="C19" s="77" t="s">
        <v>201</v>
      </c>
      <c r="D19" s="77" t="s">
        <v>201</v>
      </c>
      <c r="E19" s="1"/>
      <c r="F19" s="34"/>
      <c r="G19" s="34" t="s">
        <v>37</v>
      </c>
      <c r="H19" s="32"/>
      <c r="I19" s="32" t="s">
        <v>34</v>
      </c>
      <c r="J19" s="32" t="s">
        <v>61</v>
      </c>
      <c r="K19" s="32"/>
      <c r="L19" s="34" t="s">
        <v>202</v>
      </c>
      <c r="M19" s="32"/>
      <c r="N19" s="32"/>
      <c r="O19" s="34" t="s">
        <v>203</v>
      </c>
      <c r="P19" s="34" t="s">
        <v>204</v>
      </c>
      <c r="Q19" s="34"/>
      <c r="R19" s="34" t="s">
        <v>205</v>
      </c>
      <c r="S19" s="34" t="s">
        <v>206</v>
      </c>
      <c r="T19" s="32"/>
      <c r="U19" s="32" t="s">
        <v>207</v>
      </c>
    </row>
    <row r="20" spans="1:21" ht="35.1" customHeight="1">
      <c r="A20" s="77" t="s">
        <v>201</v>
      </c>
      <c r="B20" s="77" t="s">
        <v>201</v>
      </c>
      <c r="C20" s="77" t="s">
        <v>201</v>
      </c>
      <c r="D20" s="77" t="s">
        <v>201</v>
      </c>
      <c r="E20" s="1"/>
      <c r="F20" s="34"/>
      <c r="G20" s="34"/>
      <c r="H20" s="32"/>
      <c r="I20" s="32" t="s">
        <v>35</v>
      </c>
      <c r="J20" s="32"/>
      <c r="K20" s="32"/>
      <c r="L20" s="34" t="s">
        <v>208</v>
      </c>
      <c r="M20" s="32"/>
      <c r="N20" s="32"/>
      <c r="O20" s="34" t="s">
        <v>209</v>
      </c>
      <c r="P20" s="34" t="s">
        <v>210</v>
      </c>
      <c r="Q20" s="34"/>
      <c r="R20" s="34" t="s">
        <v>211</v>
      </c>
      <c r="S20" s="34" t="s">
        <v>212</v>
      </c>
      <c r="T20" s="32"/>
      <c r="U20" s="32"/>
    </row>
    <row r="21" spans="1:21" ht="35.1" customHeight="1">
      <c r="A21" s="77" t="s">
        <v>201</v>
      </c>
      <c r="B21" s="77" t="s">
        <v>201</v>
      </c>
      <c r="C21" s="77" t="s">
        <v>201</v>
      </c>
      <c r="D21" s="77" t="s">
        <v>201</v>
      </c>
      <c r="E21" s="1"/>
      <c r="F21" s="34"/>
      <c r="G21" s="34"/>
      <c r="H21" s="32"/>
      <c r="I21" s="32" t="s">
        <v>36</v>
      </c>
      <c r="J21" s="32"/>
      <c r="K21" s="32"/>
      <c r="L21" s="34" t="s">
        <v>213</v>
      </c>
      <c r="M21" s="32"/>
      <c r="N21" s="32"/>
      <c r="O21" s="34" t="s">
        <v>214</v>
      </c>
      <c r="P21" s="34" t="s">
        <v>215</v>
      </c>
      <c r="Q21" s="34"/>
      <c r="R21" s="34" t="s">
        <v>216</v>
      </c>
      <c r="S21" s="34" t="s">
        <v>217</v>
      </c>
      <c r="T21" s="32"/>
      <c r="U21" s="32"/>
    </row>
    <row r="22" spans="1:21" ht="35.1" customHeight="1">
      <c r="A22" s="1"/>
      <c r="B22" s="1"/>
      <c r="C22" s="1"/>
      <c r="D22" s="1"/>
      <c r="E22" s="1"/>
      <c r="F22" s="34"/>
      <c r="G22" s="34"/>
      <c r="H22" s="32"/>
      <c r="I22" s="32" t="s">
        <v>37</v>
      </c>
      <c r="J22" s="32"/>
      <c r="K22" s="32"/>
      <c r="L22" s="34" t="s">
        <v>218</v>
      </c>
      <c r="M22" s="32"/>
      <c r="N22" s="32"/>
      <c r="O22" s="34" t="s">
        <v>219</v>
      </c>
      <c r="P22" s="34" t="s">
        <v>220</v>
      </c>
      <c r="Q22" s="34"/>
      <c r="R22" s="34" t="s">
        <v>221</v>
      </c>
      <c r="S22" s="34" t="s">
        <v>222</v>
      </c>
      <c r="T22" s="32"/>
      <c r="U22" s="32"/>
    </row>
    <row r="23" spans="1:21" ht="35.1" customHeight="1">
      <c r="A23" s="77" t="s">
        <v>223</v>
      </c>
      <c r="B23" s="77" t="s">
        <v>223</v>
      </c>
      <c r="C23" s="77" t="s">
        <v>223</v>
      </c>
      <c r="D23" s="77" t="s">
        <v>223</v>
      </c>
      <c r="E23" s="1"/>
      <c r="F23" s="34"/>
      <c r="G23" s="34"/>
      <c r="H23" s="32"/>
      <c r="I23" s="32"/>
      <c r="J23" s="32"/>
      <c r="K23" s="32"/>
      <c r="L23" s="34" t="s">
        <v>224</v>
      </c>
      <c r="M23" s="32"/>
      <c r="N23" s="32"/>
      <c r="O23" s="34" t="s">
        <v>225</v>
      </c>
      <c r="P23" s="34" t="s">
        <v>226</v>
      </c>
      <c r="Q23" s="34"/>
      <c r="R23" s="34" t="s">
        <v>227</v>
      </c>
      <c r="S23" s="34" t="s">
        <v>228</v>
      </c>
      <c r="T23" s="32"/>
      <c r="U23" s="32"/>
    </row>
    <row r="24" spans="1:21" ht="35.1" customHeight="1">
      <c r="A24" s="77" t="s">
        <v>223</v>
      </c>
      <c r="B24" s="77" t="s">
        <v>223</v>
      </c>
      <c r="C24" s="77" t="s">
        <v>223</v>
      </c>
      <c r="D24" s="77" t="s">
        <v>223</v>
      </c>
      <c r="E24" s="1"/>
      <c r="F24" s="34"/>
      <c r="G24" s="34"/>
      <c r="H24" s="32"/>
      <c r="I24" s="32"/>
      <c r="J24" s="32"/>
      <c r="K24" s="32"/>
      <c r="L24" s="34" t="s">
        <v>229</v>
      </c>
      <c r="M24" s="32"/>
      <c r="N24" s="32"/>
      <c r="O24" s="34" t="s">
        <v>230</v>
      </c>
      <c r="P24" s="34" t="s">
        <v>231</v>
      </c>
      <c r="Q24" s="34"/>
      <c r="R24" s="34" t="s">
        <v>232</v>
      </c>
      <c r="S24" s="34" t="s">
        <v>233</v>
      </c>
      <c r="T24" s="32"/>
      <c r="U24" s="32"/>
    </row>
    <row r="25" spans="1:21" ht="35.1" customHeight="1">
      <c r="A25" s="77" t="s">
        <v>223</v>
      </c>
      <c r="B25" s="77" t="s">
        <v>223</v>
      </c>
      <c r="C25" s="77" t="s">
        <v>223</v>
      </c>
      <c r="D25" s="77" t="s">
        <v>223</v>
      </c>
      <c r="E25" s="1"/>
      <c r="F25" s="34"/>
      <c r="G25" s="34"/>
      <c r="H25" s="32"/>
      <c r="I25" s="32"/>
      <c r="J25" s="32"/>
      <c r="K25" s="32"/>
      <c r="L25" s="34" t="s">
        <v>234</v>
      </c>
      <c r="M25" s="32"/>
      <c r="N25" s="32"/>
      <c r="O25" s="34" t="s">
        <v>235</v>
      </c>
      <c r="P25" s="34" t="s">
        <v>236</v>
      </c>
      <c r="Q25" s="34"/>
      <c r="R25" s="34" t="s">
        <v>237</v>
      </c>
      <c r="S25" s="34" t="s">
        <v>238</v>
      </c>
      <c r="T25" s="32"/>
      <c r="U25" s="32"/>
    </row>
    <row r="26" spans="1:21" ht="35.1" customHeight="1">
      <c r="A26" s="1"/>
      <c r="B26" s="1"/>
      <c r="C26" s="1"/>
      <c r="D26" s="1"/>
      <c r="E26" s="1"/>
      <c r="F26" s="34"/>
      <c r="G26" s="34"/>
      <c r="H26" s="32"/>
      <c r="I26" s="32"/>
      <c r="J26" s="32"/>
      <c r="K26" s="32"/>
      <c r="L26" s="34" t="s">
        <v>239</v>
      </c>
      <c r="M26" s="32"/>
      <c r="N26" s="32"/>
      <c r="O26" s="34" t="s">
        <v>240</v>
      </c>
      <c r="P26" s="34" t="s">
        <v>241</v>
      </c>
      <c r="Q26" s="34"/>
      <c r="R26" s="34" t="s">
        <v>242</v>
      </c>
      <c r="S26" s="34" t="s">
        <v>243</v>
      </c>
      <c r="T26" s="32"/>
      <c r="U26" s="32"/>
    </row>
    <row r="27" spans="1:21" ht="35.1" customHeight="1">
      <c r="A27" s="1"/>
      <c r="B27" s="1"/>
      <c r="C27" s="1"/>
      <c r="D27" s="1"/>
      <c r="E27" s="1"/>
      <c r="F27" s="34"/>
      <c r="G27" s="34"/>
      <c r="H27" s="32"/>
      <c r="I27" s="32"/>
      <c r="J27" s="32"/>
      <c r="K27" s="32"/>
      <c r="L27" s="34"/>
      <c r="M27" s="32"/>
      <c r="N27" s="32"/>
      <c r="O27" s="34" t="s">
        <v>244</v>
      </c>
      <c r="P27" s="34" t="s">
        <v>245</v>
      </c>
      <c r="Q27" s="34"/>
      <c r="R27" s="34" t="s">
        <v>246</v>
      </c>
      <c r="S27" s="34" t="s">
        <v>247</v>
      </c>
      <c r="T27" s="32"/>
      <c r="U27" s="32"/>
    </row>
    <row r="28" spans="1:21" ht="35.1" customHeight="1">
      <c r="A28" s="1"/>
      <c r="B28" s="1"/>
      <c r="C28" s="1"/>
      <c r="D28" s="1"/>
      <c r="E28" s="1"/>
      <c r="F28" s="34"/>
      <c r="G28" s="34"/>
      <c r="H28" s="32"/>
      <c r="I28" s="32"/>
      <c r="J28" s="32"/>
      <c r="K28" s="32"/>
      <c r="L28" s="34"/>
      <c r="M28" s="32"/>
      <c r="N28" s="32"/>
      <c r="O28" s="34" t="s">
        <v>248</v>
      </c>
      <c r="P28" s="34" t="s">
        <v>249</v>
      </c>
      <c r="Q28" s="34"/>
      <c r="R28" s="34" t="s">
        <v>250</v>
      </c>
      <c r="S28" s="34" t="s">
        <v>251</v>
      </c>
      <c r="T28" s="32"/>
      <c r="U28" s="32"/>
    </row>
    <row r="29" spans="1:21" ht="35.1" customHeight="1">
      <c r="A29" s="1"/>
      <c r="B29" s="1"/>
      <c r="C29" s="1"/>
      <c r="D29" s="1"/>
      <c r="E29" s="1"/>
      <c r="F29" s="34"/>
      <c r="G29" s="34"/>
      <c r="H29" s="32"/>
      <c r="I29" s="32"/>
      <c r="J29" s="32"/>
      <c r="K29" s="32"/>
      <c r="L29" s="34"/>
      <c r="M29" s="32"/>
      <c r="N29" s="32"/>
      <c r="O29" s="34" t="s">
        <v>252</v>
      </c>
      <c r="P29" s="34" t="s">
        <v>253</v>
      </c>
      <c r="Q29" s="34"/>
      <c r="R29" s="34" t="s">
        <v>254</v>
      </c>
      <c r="S29" s="34" t="s">
        <v>255</v>
      </c>
      <c r="T29" s="32"/>
      <c r="U29" s="32"/>
    </row>
    <row r="30" spans="1:21" ht="35.1" customHeight="1">
      <c r="A30" s="1"/>
      <c r="B30" s="1"/>
      <c r="C30" s="1"/>
      <c r="D30" s="1"/>
      <c r="E30" s="1"/>
      <c r="F30" s="34"/>
      <c r="G30" s="34"/>
      <c r="H30" s="32"/>
      <c r="I30" s="32"/>
      <c r="J30" s="32"/>
      <c r="K30" s="32"/>
      <c r="L30" s="34"/>
      <c r="M30" s="32"/>
      <c r="N30" s="32"/>
      <c r="O30" s="34" t="s">
        <v>256</v>
      </c>
      <c r="P30" s="34" t="s">
        <v>257</v>
      </c>
      <c r="Q30" s="34"/>
      <c r="R30" s="34" t="s">
        <v>258</v>
      </c>
      <c r="S30" s="34" t="s">
        <v>259</v>
      </c>
      <c r="T30" s="32"/>
      <c r="U30" s="32"/>
    </row>
    <row r="31" spans="1:21" ht="35.1" customHeight="1">
      <c r="A31" s="1"/>
      <c r="B31" s="1"/>
      <c r="C31" s="1"/>
      <c r="D31" s="1"/>
      <c r="E31" s="1"/>
      <c r="F31" s="34"/>
      <c r="G31" s="34"/>
      <c r="H31" s="32"/>
      <c r="I31" s="32"/>
      <c r="J31" s="32"/>
      <c r="K31" s="32"/>
      <c r="L31" s="34"/>
      <c r="M31" s="32"/>
      <c r="N31" s="32"/>
      <c r="O31" s="34" t="s">
        <v>260</v>
      </c>
      <c r="P31" s="34" t="s">
        <v>261</v>
      </c>
      <c r="Q31" s="34"/>
      <c r="R31" s="34" t="s">
        <v>262</v>
      </c>
      <c r="S31" s="34" t="s">
        <v>263</v>
      </c>
      <c r="T31" s="32"/>
      <c r="U31" s="32"/>
    </row>
    <row r="32" spans="1:21" ht="35.1" customHeight="1">
      <c r="A32" s="1" t="s">
        <v>83</v>
      </c>
      <c r="B32" s="1"/>
      <c r="C32" s="1"/>
      <c r="D32" s="1"/>
      <c r="E32" s="1"/>
      <c r="F32" s="34"/>
      <c r="G32" s="34"/>
      <c r="H32" s="32"/>
      <c r="I32" s="32"/>
      <c r="J32" s="32"/>
      <c r="K32" s="32"/>
      <c r="L32" s="34"/>
      <c r="M32" s="32"/>
      <c r="N32" s="32"/>
      <c r="O32" s="34" t="s">
        <v>264</v>
      </c>
      <c r="P32" s="34" t="s">
        <v>265</v>
      </c>
      <c r="Q32" s="34"/>
      <c r="R32" s="34" t="s">
        <v>266</v>
      </c>
      <c r="S32" s="34" t="s">
        <v>267</v>
      </c>
      <c r="T32" s="32"/>
      <c r="U32" s="32"/>
    </row>
    <row r="33" spans="1:21" ht="35.1" customHeight="1">
      <c r="A33" s="1" t="s">
        <v>84</v>
      </c>
      <c r="B33" s="1"/>
      <c r="C33" s="1"/>
      <c r="D33" s="1"/>
      <c r="E33" s="1"/>
      <c r="F33" s="34"/>
      <c r="G33" s="34"/>
      <c r="H33" s="32"/>
      <c r="I33" s="32"/>
      <c r="J33" s="32"/>
      <c r="K33" s="32"/>
      <c r="L33" s="34"/>
      <c r="M33" s="32"/>
      <c r="N33" s="32"/>
      <c r="O33" s="34" t="s">
        <v>268</v>
      </c>
      <c r="P33" s="34" t="s">
        <v>269</v>
      </c>
      <c r="Q33" s="34"/>
      <c r="R33" s="34" t="s">
        <v>270</v>
      </c>
      <c r="S33" s="34" t="s">
        <v>271</v>
      </c>
      <c r="T33" s="32"/>
      <c r="U33" s="32"/>
    </row>
    <row r="34" spans="1:21" ht="35.1" customHeight="1">
      <c r="A34" s="1" t="s">
        <v>85</v>
      </c>
      <c r="B34" s="1"/>
      <c r="C34" s="1"/>
      <c r="D34" s="1"/>
      <c r="E34" s="1"/>
      <c r="F34" s="34"/>
      <c r="G34" s="34"/>
      <c r="H34" s="32"/>
      <c r="I34" s="32"/>
      <c r="J34" s="32"/>
      <c r="K34" s="32"/>
      <c r="L34" s="34"/>
      <c r="M34" s="32"/>
      <c r="N34" s="32"/>
      <c r="O34" s="34" t="s">
        <v>272</v>
      </c>
      <c r="P34" s="34" t="s">
        <v>273</v>
      </c>
      <c r="Q34" s="34"/>
      <c r="R34" s="34" t="s">
        <v>274</v>
      </c>
      <c r="S34" s="34" t="s">
        <v>275</v>
      </c>
      <c r="T34" s="32"/>
      <c r="U34" s="32"/>
    </row>
    <row r="35" spans="1:21" ht="35.1" customHeight="1">
      <c r="A35" s="1" t="s">
        <v>18</v>
      </c>
      <c r="B35" s="1"/>
      <c r="C35" s="1"/>
      <c r="D35" s="1"/>
      <c r="E35" s="1"/>
      <c r="F35" s="34"/>
      <c r="G35" s="34"/>
      <c r="H35" s="32"/>
      <c r="I35" s="32"/>
      <c r="J35" s="32"/>
      <c r="K35" s="32"/>
      <c r="L35" s="34"/>
      <c r="M35" s="32"/>
      <c r="N35" s="32"/>
      <c r="O35" s="34" t="s">
        <v>276</v>
      </c>
      <c r="P35" s="34" t="s">
        <v>277</v>
      </c>
      <c r="Q35" s="34"/>
      <c r="R35" s="34" t="s">
        <v>278</v>
      </c>
      <c r="S35" s="34" t="s">
        <v>279</v>
      </c>
      <c r="T35" s="32"/>
      <c r="U35" s="32"/>
    </row>
    <row r="36" spans="1:21" ht="35.1" customHeight="1">
      <c r="A36" s="1" t="s">
        <v>86</v>
      </c>
      <c r="B36" s="1"/>
      <c r="C36" s="1"/>
      <c r="D36" s="1"/>
      <c r="E36" s="1"/>
      <c r="F36" s="34"/>
      <c r="G36" s="34"/>
      <c r="H36" s="32"/>
      <c r="I36" s="32"/>
      <c r="J36" s="32"/>
      <c r="K36" s="32"/>
      <c r="L36" s="34"/>
      <c r="M36" s="32"/>
      <c r="N36" s="32"/>
      <c r="O36" s="34" t="s">
        <v>280</v>
      </c>
      <c r="P36" s="34" t="s">
        <v>281</v>
      </c>
      <c r="Q36" s="34"/>
      <c r="R36" s="34" t="s">
        <v>282</v>
      </c>
      <c r="S36" s="34" t="s">
        <v>283</v>
      </c>
      <c r="T36" s="32"/>
      <c r="U36" s="32"/>
    </row>
    <row r="37" spans="1:21" ht="35.1" customHeight="1">
      <c r="A37" s="1" t="s">
        <v>134</v>
      </c>
      <c r="B37" s="1"/>
      <c r="C37" s="1"/>
      <c r="D37" s="1"/>
      <c r="E37" s="1"/>
      <c r="F37" s="34"/>
      <c r="G37" s="34"/>
      <c r="H37" s="32"/>
      <c r="I37" s="32"/>
      <c r="J37" s="32"/>
      <c r="K37" s="32"/>
      <c r="L37" s="34"/>
      <c r="M37" s="32"/>
      <c r="N37" s="32"/>
      <c r="O37" s="34" t="s">
        <v>284</v>
      </c>
      <c r="P37" s="34" t="s">
        <v>285</v>
      </c>
      <c r="Q37" s="34"/>
      <c r="R37" s="34" t="s">
        <v>286</v>
      </c>
      <c r="S37" s="34" t="s">
        <v>287</v>
      </c>
      <c r="T37" s="32"/>
      <c r="U37" s="32"/>
    </row>
    <row r="38" spans="1:21" ht="35.1" customHeight="1">
      <c r="A38" s="1" t="s">
        <v>88</v>
      </c>
      <c r="B38" s="1"/>
      <c r="C38" s="1"/>
      <c r="D38" s="1"/>
      <c r="E38" s="1"/>
      <c r="F38" s="34"/>
      <c r="G38" s="34"/>
      <c r="H38" s="32"/>
      <c r="I38" s="32"/>
      <c r="J38" s="32"/>
      <c r="K38" s="32"/>
      <c r="L38" s="34"/>
      <c r="M38" s="32"/>
      <c r="N38" s="32"/>
      <c r="O38" s="34" t="s">
        <v>288</v>
      </c>
      <c r="P38" s="34" t="s">
        <v>289</v>
      </c>
      <c r="Q38" s="34"/>
      <c r="R38" s="34" t="s">
        <v>290</v>
      </c>
      <c r="S38" s="34" t="s">
        <v>291</v>
      </c>
      <c r="T38" s="32"/>
      <c r="U38" s="32"/>
    </row>
    <row r="39" spans="1:21" ht="35.1" customHeight="1">
      <c r="A39" s="1" t="s">
        <v>89</v>
      </c>
      <c r="B39" s="1"/>
      <c r="C39" s="1"/>
      <c r="D39" s="1"/>
      <c r="E39" s="1"/>
      <c r="F39" s="34"/>
      <c r="G39" s="34"/>
      <c r="H39" s="32"/>
      <c r="I39" s="32"/>
      <c r="J39" s="32"/>
      <c r="K39" s="32"/>
      <c r="L39" s="34"/>
      <c r="M39" s="32"/>
      <c r="N39" s="32"/>
      <c r="O39" s="34" t="s">
        <v>292</v>
      </c>
      <c r="P39" s="34" t="s">
        <v>293</v>
      </c>
      <c r="Q39" s="34"/>
      <c r="R39" s="34" t="s">
        <v>294</v>
      </c>
      <c r="S39" s="34" t="s">
        <v>295</v>
      </c>
      <c r="T39" s="32"/>
      <c r="U39" s="32"/>
    </row>
    <row r="40" spans="1:21" ht="35.1" customHeight="1">
      <c r="A40" s="1" t="s">
        <v>90</v>
      </c>
      <c r="B40" s="1"/>
      <c r="C40" s="1"/>
      <c r="D40" s="1"/>
      <c r="E40" s="1"/>
      <c r="F40" s="34"/>
      <c r="G40" s="34"/>
      <c r="H40" s="32"/>
      <c r="I40" s="32"/>
      <c r="J40" s="32"/>
      <c r="K40" s="32"/>
      <c r="L40" s="34"/>
      <c r="M40" s="32"/>
      <c r="N40" s="32"/>
      <c r="O40" s="34" t="s">
        <v>296</v>
      </c>
      <c r="P40" s="34" t="s">
        <v>297</v>
      </c>
      <c r="Q40" s="34"/>
      <c r="R40" s="34" t="s">
        <v>298</v>
      </c>
      <c r="S40" s="34" t="s">
        <v>299</v>
      </c>
      <c r="T40" s="32"/>
      <c r="U40" s="32"/>
    </row>
    <row r="41" spans="1:21" ht="35.1" customHeight="1">
      <c r="A41" s="1" t="s">
        <v>91</v>
      </c>
      <c r="B41" s="1"/>
      <c r="C41" s="1"/>
      <c r="D41" s="1"/>
      <c r="E41" s="1"/>
      <c r="F41" s="34"/>
      <c r="G41" s="34"/>
      <c r="H41" s="32"/>
      <c r="I41" s="32"/>
      <c r="J41" s="32"/>
      <c r="K41" s="32"/>
      <c r="L41" s="34"/>
      <c r="M41" s="32"/>
      <c r="N41" s="32"/>
      <c r="O41" s="34" t="s">
        <v>300</v>
      </c>
      <c r="P41" s="34" t="s">
        <v>301</v>
      </c>
      <c r="Q41" s="34"/>
      <c r="R41" s="34" t="s">
        <v>302</v>
      </c>
      <c r="S41" s="34" t="s">
        <v>303</v>
      </c>
      <c r="T41" s="32"/>
      <c r="U41" s="32"/>
    </row>
    <row r="42" spans="1:21" ht="35.1" customHeight="1">
      <c r="A42" s="1" t="s">
        <v>92</v>
      </c>
      <c r="B42" s="1"/>
      <c r="C42" s="1"/>
      <c r="D42" s="1"/>
      <c r="E42" s="1"/>
      <c r="F42" s="34"/>
      <c r="G42" s="34"/>
      <c r="H42" s="32"/>
      <c r="I42" s="32"/>
      <c r="J42" s="32"/>
      <c r="K42" s="32"/>
      <c r="L42" s="34"/>
      <c r="M42" s="32"/>
      <c r="N42" s="32"/>
      <c r="O42" s="34" t="s">
        <v>304</v>
      </c>
      <c r="P42" s="34" t="s">
        <v>305</v>
      </c>
      <c r="Q42" s="34"/>
      <c r="R42" s="34" t="s">
        <v>306</v>
      </c>
      <c r="S42" s="34" t="s">
        <v>307</v>
      </c>
      <c r="T42" s="32"/>
      <c r="U42" s="32"/>
    </row>
    <row r="43" spans="1:21" ht="35.1" customHeight="1">
      <c r="A43" s="1" t="s">
        <v>93</v>
      </c>
      <c r="B43" s="1"/>
      <c r="C43" s="1"/>
      <c r="D43" s="1"/>
      <c r="E43" s="1"/>
      <c r="F43" s="34"/>
      <c r="G43" s="34"/>
      <c r="H43" s="32"/>
      <c r="I43" s="32"/>
      <c r="J43" s="32"/>
      <c r="K43" s="32"/>
      <c r="L43" s="34"/>
      <c r="M43" s="32"/>
      <c r="N43" s="32"/>
      <c r="O43" s="34" t="s">
        <v>308</v>
      </c>
      <c r="P43" s="34"/>
      <c r="Q43" s="34"/>
      <c r="R43" s="34" t="s">
        <v>309</v>
      </c>
      <c r="S43" s="34" t="s">
        <v>310</v>
      </c>
      <c r="T43" s="32"/>
      <c r="U43" s="32"/>
    </row>
    <row r="44" spans="1:21" ht="35.1" customHeight="1">
      <c r="A44" s="1" t="s">
        <v>135</v>
      </c>
      <c r="B44" s="1"/>
      <c r="C44" s="1"/>
      <c r="D44" s="1"/>
      <c r="E44" s="1"/>
      <c r="F44" s="34"/>
      <c r="G44" s="34"/>
      <c r="H44" s="32"/>
      <c r="I44" s="32"/>
      <c r="J44" s="32"/>
      <c r="K44" s="32"/>
      <c r="L44" s="34"/>
      <c r="M44" s="32"/>
      <c r="N44" s="32"/>
      <c r="O44" s="34" t="s">
        <v>311</v>
      </c>
      <c r="P44" s="34"/>
      <c r="Q44" s="34"/>
      <c r="R44" s="34" t="s">
        <v>312</v>
      </c>
      <c r="S44" s="34" t="s">
        <v>313</v>
      </c>
      <c r="T44" s="32"/>
      <c r="U44" s="32"/>
    </row>
    <row r="45" spans="1:21" ht="35.1" customHeight="1">
      <c r="A45" s="1" t="s">
        <v>136</v>
      </c>
      <c r="B45" s="1"/>
      <c r="C45" s="1"/>
      <c r="D45" s="1"/>
      <c r="E45" s="1"/>
      <c r="F45" s="34"/>
      <c r="G45" s="34"/>
      <c r="H45" s="32"/>
      <c r="I45" s="32"/>
      <c r="J45" s="32"/>
      <c r="K45" s="32"/>
      <c r="L45" s="34"/>
      <c r="M45" s="32"/>
      <c r="N45" s="32"/>
      <c r="O45" s="34" t="s">
        <v>314</v>
      </c>
      <c r="P45" s="34"/>
      <c r="Q45" s="34"/>
      <c r="R45" s="34" t="s">
        <v>315</v>
      </c>
      <c r="S45" s="34" t="s">
        <v>316</v>
      </c>
      <c r="T45" s="32"/>
      <c r="U45" s="32"/>
    </row>
    <row r="46" spans="1:21" ht="35.1" customHeight="1">
      <c r="A46" s="1" t="s">
        <v>101</v>
      </c>
      <c r="B46" s="1"/>
      <c r="C46" s="1"/>
      <c r="D46" s="1"/>
      <c r="E46" s="1"/>
      <c r="F46" s="34"/>
      <c r="G46" s="34"/>
      <c r="H46" s="32"/>
      <c r="I46" s="32"/>
      <c r="J46" s="32"/>
      <c r="K46" s="32"/>
      <c r="L46" s="34"/>
      <c r="M46" s="32"/>
      <c r="N46" s="32"/>
      <c r="O46" s="34" t="s">
        <v>317</v>
      </c>
      <c r="P46" s="34"/>
      <c r="Q46" s="34"/>
      <c r="R46" s="34" t="s">
        <v>318</v>
      </c>
      <c r="S46" s="34" t="s">
        <v>319</v>
      </c>
      <c r="T46" s="32"/>
      <c r="U46" s="32"/>
    </row>
    <row r="47" spans="1:21" ht="35.1" customHeight="1">
      <c r="A47" s="1" t="s">
        <v>105</v>
      </c>
      <c r="B47" s="1"/>
      <c r="C47" s="1"/>
      <c r="D47" s="1"/>
      <c r="E47" s="1"/>
      <c r="F47" s="34"/>
      <c r="G47" s="34"/>
      <c r="H47" s="32"/>
      <c r="I47" s="32"/>
      <c r="J47" s="32"/>
      <c r="K47" s="32"/>
      <c r="L47" s="34"/>
      <c r="M47" s="32"/>
      <c r="N47" s="32"/>
      <c r="O47" s="34" t="s">
        <v>320</v>
      </c>
      <c r="P47" s="34"/>
      <c r="Q47" s="34"/>
      <c r="R47" s="34" t="s">
        <v>321</v>
      </c>
      <c r="S47" s="34" t="s">
        <v>322</v>
      </c>
      <c r="T47" s="32"/>
      <c r="U47" s="32"/>
    </row>
    <row r="48" spans="1:21" ht="35.1" customHeight="1">
      <c r="A48" s="1"/>
      <c r="B48" s="1"/>
      <c r="C48" s="1"/>
      <c r="D48" s="1"/>
      <c r="E48" s="1"/>
      <c r="F48" s="34"/>
      <c r="G48" s="34"/>
      <c r="H48" s="32"/>
      <c r="I48" s="32"/>
      <c r="J48" s="32"/>
      <c r="K48" s="32"/>
      <c r="L48" s="34"/>
      <c r="M48" s="32"/>
      <c r="N48" s="32"/>
      <c r="O48" s="34" t="s">
        <v>323</v>
      </c>
      <c r="P48" s="34"/>
      <c r="Q48" s="34"/>
      <c r="R48" s="34" t="s">
        <v>324</v>
      </c>
      <c r="S48" s="34" t="s">
        <v>325</v>
      </c>
      <c r="T48" s="32"/>
      <c r="U48" s="32"/>
    </row>
    <row r="49" spans="1:21" ht="35.1" customHeight="1">
      <c r="A49" s="1"/>
      <c r="B49" s="1"/>
      <c r="C49" s="1"/>
      <c r="D49" s="1"/>
      <c r="E49" s="1"/>
      <c r="F49" s="34"/>
      <c r="G49" s="34"/>
      <c r="H49" s="32"/>
      <c r="I49" s="32"/>
      <c r="J49" s="32"/>
      <c r="K49" s="32"/>
      <c r="L49" s="34"/>
      <c r="M49" s="32"/>
      <c r="N49" s="32"/>
      <c r="O49" s="34" t="s">
        <v>326</v>
      </c>
      <c r="P49" s="34"/>
      <c r="Q49" s="34"/>
      <c r="R49" s="34" t="s">
        <v>327</v>
      </c>
      <c r="S49" s="34" t="s">
        <v>328</v>
      </c>
      <c r="T49" s="32"/>
      <c r="U49" s="32"/>
    </row>
    <row r="50" spans="1:21" ht="35.1" customHeight="1">
      <c r="A50" s="1" t="s">
        <v>19</v>
      </c>
      <c r="B50" s="1"/>
      <c r="C50" s="1"/>
      <c r="D50" s="1"/>
      <c r="E50" s="1"/>
      <c r="F50" s="34"/>
      <c r="G50" s="34"/>
      <c r="H50" s="32"/>
      <c r="I50" s="32"/>
      <c r="J50" s="32"/>
      <c r="K50" s="32"/>
      <c r="L50" s="34"/>
      <c r="M50" s="32"/>
      <c r="N50" s="32"/>
      <c r="O50" s="34" t="s">
        <v>329</v>
      </c>
      <c r="P50" s="34"/>
      <c r="Q50" s="34"/>
      <c r="R50" s="34" t="s">
        <v>330</v>
      </c>
      <c r="S50" s="34" t="s">
        <v>331</v>
      </c>
      <c r="T50" s="32"/>
      <c r="U50" s="32"/>
    </row>
    <row r="51" spans="1:21" ht="35.1" customHeight="1">
      <c r="A51" s="1" t="s">
        <v>11</v>
      </c>
      <c r="B51" s="1"/>
      <c r="C51" s="1"/>
      <c r="D51" s="1"/>
      <c r="E51" s="1"/>
      <c r="F51" s="34"/>
      <c r="G51" s="34"/>
      <c r="H51" s="32"/>
      <c r="I51" s="32"/>
      <c r="J51" s="32"/>
      <c r="K51" s="32"/>
      <c r="L51" s="34"/>
      <c r="M51" s="32"/>
      <c r="N51" s="32"/>
      <c r="O51" s="34" t="s">
        <v>332</v>
      </c>
      <c r="P51" s="34"/>
      <c r="Q51" s="34"/>
      <c r="R51" s="34" t="s">
        <v>333</v>
      </c>
      <c r="S51" s="34" t="s">
        <v>334</v>
      </c>
      <c r="T51" s="32"/>
      <c r="U51" s="32"/>
    </row>
    <row r="52" spans="1:21" ht="35.1" customHeight="1">
      <c r="A52" s="1" t="s">
        <v>13</v>
      </c>
      <c r="B52" s="1"/>
      <c r="C52" s="1"/>
      <c r="D52" s="1"/>
      <c r="E52" s="1"/>
      <c r="F52" s="34"/>
      <c r="G52" s="34"/>
      <c r="H52" s="32"/>
      <c r="I52" s="32"/>
      <c r="J52" s="32"/>
      <c r="K52" s="32"/>
      <c r="L52" s="34"/>
      <c r="M52" s="32"/>
      <c r="N52" s="32"/>
      <c r="O52" s="34" t="s">
        <v>335</v>
      </c>
      <c r="P52" s="34"/>
      <c r="Q52" s="34"/>
      <c r="R52" s="34" t="s">
        <v>336</v>
      </c>
      <c r="S52" s="34" t="s">
        <v>337</v>
      </c>
      <c r="T52" s="32"/>
      <c r="U52" s="32"/>
    </row>
    <row r="53" spans="1:21" ht="35.1" customHeight="1">
      <c r="A53" s="1" t="s">
        <v>14</v>
      </c>
      <c r="B53" s="1"/>
      <c r="C53" s="1"/>
      <c r="D53" s="1"/>
      <c r="E53" s="1"/>
      <c r="F53" s="34"/>
      <c r="G53" s="34"/>
      <c r="H53" s="32"/>
      <c r="I53" s="32"/>
      <c r="J53" s="32"/>
      <c r="K53" s="32"/>
      <c r="L53" s="34"/>
      <c r="M53" s="32"/>
      <c r="N53" s="32"/>
      <c r="O53" s="34" t="s">
        <v>338</v>
      </c>
      <c r="P53" s="34"/>
      <c r="Q53" s="34"/>
      <c r="R53" s="34" t="s">
        <v>339</v>
      </c>
      <c r="S53" s="34" t="s">
        <v>340</v>
      </c>
      <c r="T53" s="32"/>
      <c r="U53" s="32"/>
    </row>
    <row r="54" spans="1:21" ht="35.1" customHeight="1">
      <c r="A54" s="1" t="s">
        <v>63</v>
      </c>
      <c r="B54" s="1"/>
      <c r="C54" s="1"/>
      <c r="D54" s="1"/>
      <c r="E54" s="1"/>
      <c r="F54" s="34"/>
      <c r="G54" s="34"/>
      <c r="H54" s="32"/>
      <c r="I54" s="32"/>
      <c r="J54" s="32"/>
      <c r="K54" s="32"/>
      <c r="L54" s="34"/>
      <c r="M54" s="32"/>
      <c r="N54" s="32"/>
      <c r="O54" s="34" t="s">
        <v>341</v>
      </c>
      <c r="P54" s="34"/>
      <c r="Q54" s="34"/>
      <c r="R54" s="34"/>
      <c r="S54" s="34" t="s">
        <v>342</v>
      </c>
      <c r="T54" s="32"/>
      <c r="U54" s="32"/>
    </row>
    <row r="55" spans="1:21" ht="35.1" customHeight="1">
      <c r="A55" s="1" t="s">
        <v>64</v>
      </c>
      <c r="B55" s="1"/>
      <c r="C55" s="1"/>
      <c r="D55" s="1"/>
      <c r="E55" s="1"/>
      <c r="F55" s="34"/>
      <c r="G55" s="34"/>
      <c r="H55" s="32"/>
      <c r="I55" s="32"/>
      <c r="J55" s="32"/>
      <c r="K55" s="32"/>
      <c r="L55" s="34"/>
      <c r="M55" s="32"/>
      <c r="N55" s="32"/>
      <c r="O55" s="34" t="s">
        <v>343</v>
      </c>
      <c r="P55" s="34"/>
      <c r="Q55" s="34"/>
      <c r="R55" s="34"/>
      <c r="S55" s="34" t="s">
        <v>344</v>
      </c>
      <c r="T55" s="32"/>
      <c r="U55" s="32"/>
    </row>
    <row r="56" spans="1:21" ht="35.1" customHeight="1">
      <c r="A56" s="1"/>
      <c r="B56" s="1"/>
      <c r="C56" s="1"/>
      <c r="D56" s="1"/>
      <c r="E56" s="1"/>
      <c r="F56" s="34"/>
      <c r="G56" s="34"/>
      <c r="H56" s="32"/>
      <c r="I56" s="32"/>
      <c r="J56" s="32"/>
      <c r="K56" s="32"/>
      <c r="L56" s="34"/>
      <c r="M56" s="32"/>
      <c r="N56" s="32"/>
      <c r="O56" s="34"/>
      <c r="P56" s="34"/>
      <c r="Q56" s="34"/>
      <c r="R56" s="34"/>
      <c r="S56" s="34" t="s">
        <v>345</v>
      </c>
      <c r="T56" s="32"/>
      <c r="U56" s="32"/>
    </row>
    <row r="57" spans="1:21" ht="35.1" customHeight="1">
      <c r="A57" s="1"/>
      <c r="B57" s="1"/>
      <c r="C57" s="1"/>
      <c r="D57" s="1"/>
      <c r="E57" s="1"/>
      <c r="F57" s="34"/>
      <c r="G57" s="34"/>
      <c r="H57" s="32"/>
      <c r="I57" s="32"/>
      <c r="J57" s="32"/>
      <c r="K57" s="32"/>
      <c r="L57" s="34"/>
      <c r="M57" s="32"/>
      <c r="N57" s="32"/>
      <c r="O57" s="34"/>
      <c r="P57" s="34"/>
      <c r="Q57" s="34"/>
      <c r="R57" s="34"/>
      <c r="S57" s="34" t="s">
        <v>346</v>
      </c>
      <c r="T57" s="32"/>
      <c r="U57" s="32"/>
    </row>
    <row r="58" spans="1:21" ht="35.1" customHeight="1">
      <c r="A58" s="1"/>
      <c r="B58" s="1"/>
      <c r="C58" s="1"/>
      <c r="D58" s="1"/>
      <c r="E58" s="1"/>
      <c r="F58" s="34"/>
      <c r="G58" s="34"/>
      <c r="H58" s="32"/>
      <c r="I58" s="32"/>
      <c r="J58" s="32"/>
      <c r="K58" s="32"/>
      <c r="L58" s="34"/>
      <c r="M58" s="32"/>
      <c r="N58" s="32"/>
      <c r="O58" s="34"/>
      <c r="P58" s="34"/>
      <c r="Q58" s="34"/>
      <c r="R58" s="34"/>
      <c r="S58" s="34" t="s">
        <v>347</v>
      </c>
      <c r="T58" s="32"/>
      <c r="U58" s="32"/>
    </row>
    <row r="59" spans="1:21" ht="35.1" customHeight="1">
      <c r="A59" s="1"/>
      <c r="B59" s="1"/>
      <c r="C59" s="1"/>
      <c r="D59" s="1"/>
      <c r="E59" s="1"/>
      <c r="F59" s="34"/>
      <c r="G59" s="34"/>
      <c r="H59" s="32"/>
      <c r="I59" s="32"/>
      <c r="J59" s="32"/>
      <c r="K59" s="32"/>
      <c r="L59" s="34"/>
      <c r="M59" s="32"/>
      <c r="N59" s="32"/>
      <c r="O59" s="34"/>
      <c r="P59" s="34"/>
      <c r="Q59" s="34"/>
      <c r="R59" s="34"/>
      <c r="S59" s="34" t="s">
        <v>348</v>
      </c>
      <c r="T59" s="32"/>
      <c r="U59" s="32"/>
    </row>
    <row r="60" spans="1:21" ht="35.1" customHeight="1">
      <c r="A60" s="1"/>
      <c r="B60" s="1"/>
      <c r="C60" s="1"/>
      <c r="D60" s="1"/>
      <c r="E60" s="1"/>
      <c r="F60" s="34"/>
      <c r="G60" s="34"/>
      <c r="H60" s="32"/>
      <c r="I60" s="32"/>
      <c r="J60" s="32"/>
      <c r="K60" s="32"/>
      <c r="L60" s="34"/>
      <c r="M60" s="32"/>
      <c r="N60" s="32"/>
      <c r="O60" s="34"/>
      <c r="P60" s="34"/>
      <c r="Q60" s="34"/>
      <c r="R60" s="34"/>
      <c r="S60" s="34" t="s">
        <v>349</v>
      </c>
      <c r="T60" s="32"/>
      <c r="U60" s="32"/>
    </row>
    <row r="61" spans="1:21" ht="35.1" customHeight="1">
      <c r="A61" s="1"/>
      <c r="B61" s="1"/>
      <c r="C61" s="1"/>
      <c r="D61" s="1"/>
      <c r="E61" s="1"/>
      <c r="F61" s="34"/>
      <c r="G61" s="34"/>
      <c r="H61" s="32"/>
      <c r="I61" s="32"/>
      <c r="J61" s="32"/>
      <c r="K61" s="32"/>
      <c r="L61" s="34"/>
      <c r="M61" s="32"/>
      <c r="N61" s="32"/>
      <c r="O61" s="34"/>
      <c r="P61" s="34"/>
      <c r="Q61" s="34"/>
      <c r="R61" s="34"/>
      <c r="S61" s="34" t="s">
        <v>350</v>
      </c>
      <c r="T61" s="32"/>
      <c r="U61" s="32"/>
    </row>
    <row r="62" spans="1:21" ht="35.1" customHeight="1">
      <c r="A62" s="1"/>
      <c r="B62" s="1"/>
      <c r="C62" s="1"/>
      <c r="D62" s="1"/>
      <c r="E62" s="1"/>
      <c r="F62" s="34"/>
      <c r="G62" s="34"/>
      <c r="H62" s="32"/>
      <c r="I62" s="32"/>
      <c r="J62" s="32"/>
      <c r="K62" s="32"/>
      <c r="L62" s="34"/>
      <c r="M62" s="32"/>
      <c r="N62" s="32"/>
      <c r="O62" s="34"/>
      <c r="P62" s="34"/>
      <c r="Q62" s="34"/>
      <c r="R62" s="34"/>
      <c r="S62" s="34" t="s">
        <v>351</v>
      </c>
      <c r="T62" s="32"/>
      <c r="U62" s="32"/>
    </row>
    <row r="63" spans="1:21" ht="35.1" customHeight="1">
      <c r="A63" s="1"/>
      <c r="B63" s="1"/>
      <c r="C63" s="1"/>
      <c r="D63" s="1"/>
      <c r="E63" s="1"/>
      <c r="F63" s="34"/>
      <c r="G63" s="34"/>
      <c r="H63" s="32"/>
      <c r="I63" s="32"/>
      <c r="J63" s="32"/>
      <c r="K63" s="32"/>
      <c r="L63" s="34"/>
      <c r="M63" s="32"/>
      <c r="N63" s="32"/>
      <c r="O63" s="34"/>
      <c r="P63" s="34"/>
      <c r="Q63" s="34"/>
      <c r="R63" s="34"/>
      <c r="S63" s="34" t="s">
        <v>352</v>
      </c>
      <c r="T63" s="32"/>
      <c r="U63" s="32"/>
    </row>
    <row r="64" spans="1:21" ht="35.1" customHeight="1">
      <c r="A64" s="1"/>
      <c r="B64" s="1"/>
      <c r="C64" s="1"/>
      <c r="D64" s="1"/>
      <c r="E64" s="1"/>
      <c r="F64" s="34"/>
      <c r="G64" s="34"/>
      <c r="H64" s="32"/>
      <c r="I64" s="32"/>
      <c r="J64" s="32"/>
      <c r="K64" s="32"/>
      <c r="L64" s="34"/>
      <c r="M64" s="32"/>
      <c r="N64" s="32"/>
      <c r="O64" s="34"/>
      <c r="P64" s="34"/>
      <c r="Q64" s="34"/>
      <c r="R64" s="34"/>
      <c r="S64" s="34" t="s">
        <v>353</v>
      </c>
      <c r="T64" s="32"/>
      <c r="U64" s="32"/>
    </row>
    <row r="65" spans="1:21" ht="35.1" customHeight="1">
      <c r="A65" s="1"/>
      <c r="B65" s="1"/>
      <c r="C65" s="1"/>
      <c r="D65" s="1"/>
      <c r="E65" s="1"/>
      <c r="F65" s="34"/>
      <c r="G65" s="34"/>
      <c r="H65" s="32"/>
      <c r="I65" s="32"/>
      <c r="J65" s="32"/>
      <c r="K65" s="32"/>
      <c r="L65" s="34"/>
      <c r="M65" s="32"/>
      <c r="N65" s="32"/>
      <c r="O65" s="34"/>
      <c r="P65" s="34"/>
      <c r="Q65" s="34"/>
      <c r="R65" s="34"/>
      <c r="S65" s="34" t="s">
        <v>354</v>
      </c>
      <c r="T65" s="32"/>
      <c r="U65" s="32"/>
    </row>
    <row r="66" spans="1:21" ht="35.1" customHeight="1">
      <c r="A66" s="1"/>
      <c r="B66" s="1"/>
      <c r="C66" s="1"/>
      <c r="D66" s="1"/>
      <c r="E66" s="1"/>
      <c r="F66" s="34"/>
      <c r="G66" s="34"/>
      <c r="H66" s="32"/>
      <c r="I66" s="32"/>
      <c r="J66" s="32"/>
      <c r="K66" s="32"/>
      <c r="L66" s="34"/>
      <c r="M66" s="32"/>
      <c r="N66" s="32"/>
      <c r="O66" s="34"/>
      <c r="P66" s="34"/>
      <c r="Q66" s="34"/>
      <c r="R66" s="34"/>
      <c r="S66" s="34" t="s">
        <v>355</v>
      </c>
      <c r="T66" s="32"/>
      <c r="U66" s="32"/>
    </row>
    <row r="67" spans="1:21" ht="35.1" customHeight="1">
      <c r="A67" s="1"/>
      <c r="B67" s="1"/>
      <c r="C67" s="1"/>
      <c r="D67" s="1"/>
      <c r="E67" s="1"/>
      <c r="F67" s="34"/>
      <c r="G67" s="34"/>
      <c r="H67" s="32"/>
      <c r="I67" s="32"/>
      <c r="J67" s="32"/>
      <c r="K67" s="32"/>
      <c r="L67" s="34"/>
      <c r="M67" s="32"/>
      <c r="N67" s="32"/>
      <c r="O67" s="34"/>
      <c r="P67" s="34"/>
      <c r="Q67" s="34"/>
      <c r="R67" s="34"/>
      <c r="S67" s="34" t="s">
        <v>356</v>
      </c>
      <c r="T67" s="32"/>
      <c r="U67" s="32"/>
    </row>
    <row r="68" spans="1:21" ht="35.1" customHeight="1">
      <c r="A68" s="1"/>
      <c r="B68" s="1"/>
      <c r="C68" s="1"/>
      <c r="D68" s="1"/>
      <c r="E68" s="1"/>
      <c r="F68" s="34"/>
      <c r="G68" s="34"/>
      <c r="H68" s="32"/>
      <c r="I68" s="32"/>
      <c r="J68" s="32"/>
      <c r="K68" s="32"/>
      <c r="L68" s="34"/>
      <c r="M68" s="32"/>
      <c r="N68" s="32"/>
      <c r="O68" s="34"/>
      <c r="P68" s="34"/>
      <c r="Q68" s="34"/>
      <c r="R68" s="34"/>
      <c r="S68" s="34" t="s">
        <v>357</v>
      </c>
      <c r="T68" s="32"/>
      <c r="U68" s="32"/>
    </row>
    <row r="69" spans="1:21" ht="35.1" customHeight="1">
      <c r="A69" s="1"/>
      <c r="B69" s="1"/>
      <c r="C69" s="1"/>
      <c r="D69" s="1"/>
      <c r="E69" s="1"/>
      <c r="F69" s="34"/>
      <c r="G69" s="34"/>
      <c r="H69" s="32"/>
      <c r="I69" s="32"/>
      <c r="J69" s="32"/>
      <c r="K69" s="32"/>
      <c r="L69" s="34"/>
      <c r="M69" s="32"/>
      <c r="N69" s="32"/>
      <c r="O69" s="34"/>
      <c r="P69" s="34"/>
      <c r="Q69" s="34"/>
      <c r="R69" s="34"/>
      <c r="S69" s="34" t="s">
        <v>358</v>
      </c>
      <c r="T69" s="32"/>
      <c r="U69" s="32"/>
    </row>
    <row r="70" spans="1:21" ht="35.1" customHeight="1">
      <c r="A70" s="1"/>
      <c r="B70" s="1"/>
      <c r="C70" s="1"/>
      <c r="D70" s="1"/>
      <c r="E70" s="1"/>
      <c r="F70" s="34"/>
      <c r="G70" s="34"/>
      <c r="H70" s="32"/>
      <c r="I70" s="32"/>
      <c r="J70" s="32"/>
      <c r="K70" s="32"/>
      <c r="L70" s="34"/>
      <c r="M70" s="32"/>
      <c r="N70" s="32"/>
      <c r="O70" s="34"/>
      <c r="P70" s="34"/>
      <c r="Q70" s="34"/>
      <c r="R70" s="34"/>
      <c r="S70" s="34" t="s">
        <v>359</v>
      </c>
      <c r="T70" s="32"/>
      <c r="U70" s="32"/>
    </row>
    <row r="71" spans="1:21" ht="35.1" customHeight="1">
      <c r="A71" s="1"/>
      <c r="B71" s="1"/>
      <c r="C71" s="1"/>
      <c r="D71" s="1"/>
      <c r="E71" s="1"/>
      <c r="F71" s="34"/>
      <c r="G71" s="34"/>
      <c r="H71" s="32"/>
      <c r="I71" s="32"/>
      <c r="J71" s="32"/>
      <c r="K71" s="32"/>
      <c r="L71" s="34"/>
      <c r="M71" s="32"/>
      <c r="N71" s="32"/>
      <c r="O71" s="34"/>
      <c r="P71" s="34"/>
      <c r="Q71" s="34"/>
      <c r="R71" s="34"/>
      <c r="S71" s="34" t="s">
        <v>360</v>
      </c>
      <c r="T71" s="32"/>
      <c r="U71" s="32"/>
    </row>
    <row r="72" spans="1:21" ht="35.1" customHeight="1">
      <c r="A72" s="1"/>
      <c r="B72" s="1"/>
      <c r="C72" s="1"/>
      <c r="D72" s="1"/>
      <c r="E72" s="1"/>
      <c r="F72" s="34"/>
      <c r="G72" s="34"/>
      <c r="H72" s="32"/>
      <c r="I72" s="32"/>
      <c r="J72" s="32"/>
      <c r="K72" s="32"/>
      <c r="L72" s="34"/>
      <c r="M72" s="32"/>
      <c r="N72" s="32"/>
      <c r="O72" s="34"/>
      <c r="P72" s="34"/>
      <c r="Q72" s="34"/>
      <c r="R72" s="34"/>
      <c r="S72" s="34" t="s">
        <v>361</v>
      </c>
      <c r="T72" s="32"/>
      <c r="U72" s="32"/>
    </row>
    <row r="73" spans="1:21" ht="35.1" customHeight="1">
      <c r="A73" s="1"/>
      <c r="B73" s="1"/>
      <c r="C73" s="1"/>
      <c r="D73" s="1"/>
      <c r="E73" s="1"/>
      <c r="F73" s="34"/>
      <c r="G73" s="34"/>
      <c r="H73" s="32"/>
      <c r="I73" s="32"/>
      <c r="J73" s="32"/>
      <c r="K73" s="32"/>
      <c r="L73" s="34"/>
      <c r="M73" s="32"/>
      <c r="N73" s="32"/>
      <c r="O73" s="34"/>
      <c r="P73" s="34"/>
      <c r="Q73" s="34"/>
      <c r="R73" s="34"/>
      <c r="S73" s="34" t="s">
        <v>362</v>
      </c>
      <c r="T73" s="32"/>
      <c r="U73" s="32"/>
    </row>
    <row r="74" spans="1:21" ht="35.1" customHeight="1">
      <c r="A74" s="1"/>
      <c r="B74" s="1"/>
      <c r="C74" s="1"/>
      <c r="D74" s="1"/>
      <c r="E74" s="1"/>
      <c r="F74" s="34"/>
      <c r="G74" s="34"/>
      <c r="H74" s="32"/>
      <c r="I74" s="32"/>
      <c r="J74" s="32"/>
      <c r="K74" s="32"/>
      <c r="L74" s="34"/>
      <c r="M74" s="32"/>
      <c r="N74" s="32"/>
      <c r="O74" s="34"/>
      <c r="P74" s="34"/>
      <c r="Q74" s="34"/>
      <c r="R74" s="34"/>
      <c r="S74" s="34" t="s">
        <v>363</v>
      </c>
      <c r="T74" s="32"/>
      <c r="U74" s="32"/>
    </row>
    <row r="75" spans="1:21" ht="35.1" customHeight="1">
      <c r="A75" s="1"/>
      <c r="B75" s="1"/>
      <c r="C75" s="1"/>
      <c r="D75" s="1"/>
      <c r="E75" s="1"/>
      <c r="F75" s="34"/>
      <c r="G75" s="34"/>
      <c r="H75" s="32"/>
      <c r="I75" s="32"/>
      <c r="J75" s="32"/>
      <c r="K75" s="32"/>
      <c r="L75" s="34"/>
      <c r="M75" s="32"/>
      <c r="N75" s="32"/>
      <c r="O75" s="34"/>
      <c r="P75" s="34"/>
      <c r="Q75" s="34"/>
      <c r="R75" s="34"/>
      <c r="S75" s="34" t="s">
        <v>364</v>
      </c>
      <c r="T75" s="32"/>
      <c r="U75" s="32"/>
    </row>
    <row r="76" spans="1:21" ht="35.1" customHeight="1">
      <c r="A76" s="1"/>
      <c r="B76" s="1"/>
      <c r="C76" s="1"/>
      <c r="D76" s="1"/>
      <c r="E76" s="1"/>
      <c r="F76" s="34"/>
      <c r="G76" s="34"/>
      <c r="H76" s="32"/>
      <c r="I76" s="32"/>
      <c r="J76" s="32"/>
      <c r="K76" s="32"/>
      <c r="L76" s="34"/>
      <c r="M76" s="32"/>
      <c r="N76" s="32"/>
      <c r="O76" s="34"/>
      <c r="P76" s="34"/>
      <c r="Q76" s="34"/>
      <c r="R76" s="34"/>
      <c r="S76" s="34" t="s">
        <v>365</v>
      </c>
      <c r="T76" s="32"/>
      <c r="U76" s="32"/>
    </row>
    <row r="77" spans="1:21" ht="35.1" customHeight="1">
      <c r="A77" s="1"/>
      <c r="B77" s="1"/>
      <c r="C77" s="1"/>
      <c r="D77" s="1"/>
      <c r="E77" s="1"/>
      <c r="F77" s="34"/>
      <c r="G77" s="34"/>
      <c r="H77" s="32"/>
      <c r="I77" s="32"/>
      <c r="J77" s="32"/>
      <c r="K77" s="32"/>
      <c r="L77" s="34"/>
      <c r="M77" s="32"/>
      <c r="N77" s="32"/>
      <c r="O77" s="34"/>
      <c r="P77" s="34"/>
      <c r="Q77" s="34"/>
      <c r="R77" s="34"/>
      <c r="S77" s="34" t="s">
        <v>366</v>
      </c>
      <c r="T77" s="32"/>
      <c r="U77" s="32"/>
    </row>
    <row r="78" spans="1:21" ht="35.1" customHeight="1">
      <c r="A78" s="1"/>
      <c r="B78" s="1"/>
      <c r="C78" s="1"/>
      <c r="D78" s="1"/>
      <c r="E78" s="1"/>
      <c r="F78" s="34"/>
      <c r="G78" s="34"/>
      <c r="H78" s="32"/>
      <c r="I78" s="32"/>
      <c r="J78" s="32"/>
      <c r="K78" s="32"/>
      <c r="L78" s="34"/>
      <c r="M78" s="32"/>
      <c r="N78" s="32"/>
      <c r="O78" s="34"/>
      <c r="P78" s="34"/>
      <c r="Q78" s="34"/>
      <c r="R78" s="34"/>
      <c r="S78" s="34" t="s">
        <v>367</v>
      </c>
      <c r="T78" s="32"/>
      <c r="U78" s="32"/>
    </row>
    <row r="79" spans="1:21" ht="35.1" customHeight="1">
      <c r="A79" s="1"/>
      <c r="B79" s="1"/>
      <c r="C79" s="1"/>
      <c r="D79" s="1"/>
      <c r="E79" s="1"/>
      <c r="F79" s="34"/>
      <c r="G79" s="34"/>
      <c r="H79" s="32"/>
      <c r="I79" s="32"/>
      <c r="J79" s="32"/>
      <c r="K79" s="32"/>
      <c r="L79" s="34"/>
      <c r="M79" s="32"/>
      <c r="N79" s="32"/>
      <c r="O79" s="34"/>
      <c r="P79" s="34"/>
      <c r="Q79" s="34"/>
      <c r="R79" s="34"/>
      <c r="S79" s="34" t="s">
        <v>368</v>
      </c>
      <c r="T79" s="32"/>
      <c r="U79" s="32"/>
    </row>
    <row r="80" spans="1:21" ht="35.1" customHeight="1">
      <c r="A80" s="1"/>
      <c r="B80" s="1"/>
      <c r="C80" s="1"/>
      <c r="D80" s="1"/>
      <c r="E80" s="1"/>
      <c r="F80" s="34"/>
      <c r="G80" s="34"/>
      <c r="H80" s="32"/>
      <c r="I80" s="32"/>
      <c r="J80" s="32"/>
      <c r="K80" s="32"/>
      <c r="L80" s="34"/>
      <c r="M80" s="32"/>
      <c r="N80" s="32"/>
      <c r="O80" s="34"/>
      <c r="P80" s="34"/>
      <c r="Q80" s="34"/>
      <c r="R80" s="34"/>
      <c r="S80" s="34" t="s">
        <v>369</v>
      </c>
      <c r="T80" s="32"/>
      <c r="U80" s="32"/>
    </row>
    <row r="81" spans="1:21" ht="35.1" customHeight="1">
      <c r="A81" s="1"/>
      <c r="B81" s="1"/>
      <c r="C81" s="1"/>
      <c r="D81" s="1"/>
      <c r="E81" s="1"/>
      <c r="F81" s="34"/>
      <c r="G81" s="34"/>
      <c r="H81" s="32"/>
      <c r="I81" s="32"/>
      <c r="J81" s="32"/>
      <c r="K81" s="32"/>
      <c r="L81" s="34"/>
      <c r="M81" s="32"/>
      <c r="N81" s="32"/>
      <c r="O81" s="34"/>
      <c r="P81" s="34"/>
      <c r="Q81" s="34"/>
      <c r="R81" s="34"/>
      <c r="S81" s="34" t="s">
        <v>370</v>
      </c>
      <c r="T81" s="32"/>
      <c r="U81" s="32"/>
    </row>
    <row r="82" spans="1:21" ht="35.1" customHeight="1">
      <c r="A82" s="1"/>
      <c r="B82" s="1"/>
      <c r="C82" s="1"/>
      <c r="D82" s="1"/>
      <c r="E82" s="1"/>
      <c r="F82" s="34"/>
      <c r="G82" s="34"/>
      <c r="H82" s="32"/>
      <c r="I82" s="32"/>
      <c r="J82" s="32"/>
      <c r="K82" s="32"/>
      <c r="L82" s="34"/>
      <c r="M82" s="32"/>
      <c r="N82" s="32"/>
      <c r="O82" s="34"/>
      <c r="P82" s="34"/>
      <c r="Q82" s="34"/>
      <c r="R82" s="34"/>
      <c r="S82" s="34" t="s">
        <v>371</v>
      </c>
      <c r="T82" s="32"/>
      <c r="U82" s="32"/>
    </row>
    <row r="83" spans="1:21" ht="35.1" customHeight="1">
      <c r="A83" s="1"/>
      <c r="B83" s="1"/>
      <c r="C83" s="1"/>
      <c r="D83" s="1"/>
      <c r="E83" s="1"/>
      <c r="F83" s="34"/>
      <c r="G83" s="34"/>
      <c r="H83" s="32"/>
      <c r="I83" s="32"/>
      <c r="J83" s="32"/>
      <c r="K83" s="32"/>
      <c r="L83" s="34"/>
      <c r="M83" s="32"/>
      <c r="N83" s="32"/>
      <c r="O83" s="34"/>
      <c r="P83" s="34"/>
      <c r="Q83" s="34"/>
      <c r="R83" s="34"/>
      <c r="S83" s="34" t="s">
        <v>372</v>
      </c>
      <c r="T83" s="32"/>
      <c r="U83" s="32"/>
    </row>
    <row r="84" spans="1:21" ht="35.1" customHeight="1">
      <c r="A84" s="1"/>
      <c r="B84" s="1"/>
      <c r="C84" s="1"/>
      <c r="D84" s="1"/>
      <c r="E84" s="1"/>
      <c r="F84" s="34"/>
      <c r="G84" s="34"/>
      <c r="H84" s="32"/>
      <c r="I84" s="32"/>
      <c r="J84" s="32"/>
      <c r="K84" s="32"/>
      <c r="L84" s="34"/>
      <c r="M84" s="32"/>
      <c r="N84" s="32"/>
      <c r="O84" s="34"/>
      <c r="P84" s="34"/>
      <c r="Q84" s="34"/>
      <c r="R84" s="34"/>
      <c r="S84" s="34" t="s">
        <v>373</v>
      </c>
      <c r="T84" s="32"/>
      <c r="U84" s="32"/>
    </row>
    <row r="85" spans="1:21" ht="35.1" customHeight="1">
      <c r="A85" s="1"/>
      <c r="B85" s="1"/>
      <c r="C85" s="1"/>
      <c r="D85" s="1"/>
      <c r="E85" s="1"/>
      <c r="F85" s="34"/>
      <c r="G85" s="34"/>
      <c r="H85" s="32"/>
      <c r="I85" s="32"/>
      <c r="J85" s="32"/>
      <c r="K85" s="32"/>
      <c r="L85" s="34"/>
      <c r="M85" s="32"/>
      <c r="N85" s="32"/>
      <c r="O85" s="34"/>
      <c r="P85" s="34"/>
      <c r="Q85" s="34"/>
      <c r="R85" s="34"/>
      <c r="S85" s="34" t="s">
        <v>374</v>
      </c>
      <c r="T85" s="32"/>
      <c r="U85" s="32"/>
    </row>
    <row r="86" spans="1:21" ht="35.1" customHeight="1">
      <c r="A86" s="1"/>
      <c r="B86" s="1"/>
      <c r="C86" s="1"/>
      <c r="D86" s="1"/>
      <c r="E86" s="1"/>
      <c r="F86" s="34"/>
      <c r="G86" s="34"/>
      <c r="H86" s="32"/>
      <c r="I86" s="32"/>
      <c r="J86" s="32"/>
      <c r="K86" s="32"/>
      <c r="L86" s="34"/>
      <c r="M86" s="32"/>
      <c r="N86" s="32"/>
      <c r="O86" s="34"/>
      <c r="P86" s="34"/>
      <c r="Q86" s="34"/>
      <c r="R86" s="34"/>
      <c r="S86" s="34" t="s">
        <v>375</v>
      </c>
      <c r="T86" s="32"/>
      <c r="U86" s="32"/>
    </row>
    <row r="87" spans="1:21" ht="35.1" customHeight="1">
      <c r="A87" s="1"/>
      <c r="B87" s="1"/>
      <c r="C87" s="1"/>
      <c r="D87" s="1"/>
      <c r="E87" s="1"/>
      <c r="F87" s="34"/>
      <c r="G87" s="34"/>
      <c r="H87" s="32"/>
      <c r="I87" s="32"/>
      <c r="J87" s="32"/>
      <c r="K87" s="32"/>
      <c r="L87" s="34"/>
      <c r="M87" s="32"/>
      <c r="N87" s="32"/>
      <c r="O87" s="34"/>
      <c r="P87" s="34"/>
      <c r="Q87" s="34"/>
      <c r="R87" s="34"/>
      <c r="S87" s="34" t="s">
        <v>376</v>
      </c>
      <c r="T87" s="32"/>
      <c r="U87" s="32"/>
    </row>
    <row r="88" spans="1:21" ht="35.1" customHeight="1">
      <c r="A88" s="1"/>
      <c r="B88" s="1"/>
      <c r="C88" s="1"/>
      <c r="D88" s="1"/>
      <c r="E88" s="1"/>
      <c r="F88" s="34"/>
      <c r="G88" s="34"/>
      <c r="H88" s="32"/>
      <c r="I88" s="32"/>
      <c r="J88" s="32"/>
      <c r="K88" s="32"/>
      <c r="L88" s="34"/>
      <c r="M88" s="32"/>
      <c r="N88" s="32"/>
      <c r="O88" s="34"/>
      <c r="P88" s="34"/>
      <c r="Q88" s="34"/>
      <c r="R88" s="34"/>
      <c r="S88" s="34" t="s">
        <v>377</v>
      </c>
      <c r="T88" s="32"/>
      <c r="U88" s="32"/>
    </row>
    <row r="89" spans="1:21" ht="35.1" customHeight="1">
      <c r="A89" s="1"/>
      <c r="B89" s="1"/>
      <c r="C89" s="1"/>
      <c r="D89" s="1"/>
      <c r="E89" s="1"/>
      <c r="F89" s="34"/>
      <c r="G89" s="34"/>
      <c r="H89" s="32"/>
      <c r="I89" s="32"/>
      <c r="J89" s="32"/>
      <c r="K89" s="32"/>
      <c r="L89" s="34"/>
      <c r="M89" s="32"/>
      <c r="N89" s="32"/>
      <c r="O89" s="34"/>
      <c r="P89" s="34"/>
      <c r="Q89" s="34"/>
      <c r="R89" s="34"/>
      <c r="S89" s="34" t="s">
        <v>378</v>
      </c>
      <c r="T89" s="32"/>
      <c r="U89" s="32"/>
    </row>
    <row r="90" spans="1:21" ht="35.1" customHeight="1">
      <c r="A90" s="1"/>
      <c r="B90" s="1"/>
      <c r="C90" s="1"/>
      <c r="D90" s="1"/>
      <c r="E90" s="1"/>
      <c r="F90" s="34"/>
      <c r="G90" s="34"/>
      <c r="H90" s="32"/>
      <c r="I90" s="32"/>
      <c r="J90" s="32"/>
      <c r="K90" s="32"/>
      <c r="L90" s="34"/>
      <c r="M90" s="32"/>
      <c r="N90" s="32"/>
      <c r="O90" s="34"/>
      <c r="P90" s="34"/>
      <c r="Q90" s="34"/>
      <c r="R90" s="34"/>
      <c r="S90" s="34" t="s">
        <v>379</v>
      </c>
      <c r="T90" s="32"/>
      <c r="U90" s="32"/>
    </row>
    <row r="91" spans="1:21" ht="35.1" customHeight="1">
      <c r="A91" s="1"/>
      <c r="B91" s="1"/>
      <c r="C91" s="1"/>
      <c r="D91" s="1"/>
      <c r="E91" s="1"/>
      <c r="F91" s="34"/>
      <c r="G91" s="34"/>
      <c r="H91" s="32"/>
      <c r="I91" s="32"/>
      <c r="J91" s="32"/>
      <c r="K91" s="32"/>
      <c r="L91" s="34"/>
      <c r="M91" s="32"/>
      <c r="N91" s="32"/>
      <c r="O91" s="34"/>
      <c r="P91" s="34"/>
      <c r="Q91" s="34"/>
      <c r="R91" s="34"/>
      <c r="S91" s="34" t="s">
        <v>380</v>
      </c>
      <c r="T91" s="32"/>
      <c r="U91" s="32"/>
    </row>
    <row r="92" spans="1:21" ht="35.1" customHeight="1">
      <c r="A92" s="1"/>
      <c r="B92" s="1"/>
      <c r="C92" s="1"/>
      <c r="D92" s="1"/>
      <c r="E92" s="1"/>
      <c r="F92" s="34"/>
      <c r="G92" s="34"/>
      <c r="H92" s="32"/>
      <c r="I92" s="32"/>
      <c r="J92" s="32"/>
      <c r="K92" s="32"/>
      <c r="L92" s="34"/>
      <c r="M92" s="32"/>
      <c r="N92" s="32"/>
      <c r="O92" s="34"/>
      <c r="P92" s="34"/>
      <c r="Q92" s="34"/>
      <c r="R92" s="34"/>
      <c r="S92" s="34" t="s">
        <v>381</v>
      </c>
      <c r="T92" s="32"/>
      <c r="U92" s="32"/>
    </row>
    <row r="93" spans="1:21" ht="35.1" customHeight="1">
      <c r="A93" s="1"/>
      <c r="B93" s="1"/>
      <c r="C93" s="1"/>
      <c r="D93" s="1"/>
      <c r="E93" s="1"/>
      <c r="F93" s="34"/>
      <c r="G93" s="34"/>
      <c r="H93" s="32"/>
      <c r="I93" s="32"/>
      <c r="J93" s="32"/>
      <c r="K93" s="32"/>
      <c r="L93" s="34"/>
      <c r="M93" s="32"/>
      <c r="N93" s="32"/>
      <c r="O93" s="34"/>
      <c r="P93" s="34"/>
      <c r="Q93" s="34"/>
      <c r="R93" s="34"/>
      <c r="S93" s="34" t="s">
        <v>382</v>
      </c>
      <c r="T93" s="32"/>
      <c r="U93" s="32"/>
    </row>
    <row r="94" spans="1:21" ht="35.1" customHeight="1">
      <c r="A94" s="1"/>
      <c r="B94" s="1"/>
      <c r="C94" s="1"/>
      <c r="D94" s="1"/>
      <c r="E94" s="1"/>
      <c r="F94" s="34"/>
      <c r="G94" s="34"/>
      <c r="H94" s="32"/>
      <c r="I94" s="32"/>
      <c r="J94" s="32"/>
      <c r="K94" s="32"/>
      <c r="L94" s="34"/>
      <c r="M94" s="32"/>
      <c r="N94" s="32"/>
      <c r="O94" s="34"/>
      <c r="P94" s="34"/>
      <c r="Q94" s="34"/>
      <c r="R94" s="34"/>
      <c r="S94" s="34" t="s">
        <v>383</v>
      </c>
      <c r="T94" s="32"/>
      <c r="U94" s="32"/>
    </row>
    <row r="95" spans="1:21" ht="35.1" customHeight="1">
      <c r="A95" s="1"/>
      <c r="B95" s="1"/>
      <c r="C95" s="1"/>
      <c r="D95" s="1"/>
      <c r="E95" s="1"/>
      <c r="F95" s="34"/>
      <c r="G95" s="34"/>
      <c r="H95" s="32"/>
      <c r="I95" s="32"/>
      <c r="J95" s="32"/>
      <c r="K95" s="32"/>
      <c r="L95" s="34"/>
      <c r="M95" s="32"/>
      <c r="N95" s="32"/>
      <c r="O95" s="34"/>
      <c r="P95" s="34"/>
      <c r="Q95" s="34"/>
      <c r="R95" s="34"/>
      <c r="S95" s="34" t="s">
        <v>384</v>
      </c>
      <c r="T95" s="32"/>
      <c r="U95" s="32"/>
    </row>
    <row r="96" spans="1:21" ht="35.1" customHeight="1">
      <c r="A96" s="1"/>
      <c r="B96" s="1"/>
      <c r="C96" s="1"/>
      <c r="D96" s="1"/>
      <c r="E96" s="1"/>
      <c r="F96" s="34"/>
      <c r="G96" s="34"/>
      <c r="H96" s="32"/>
      <c r="I96" s="32"/>
      <c r="J96" s="32"/>
      <c r="K96" s="32"/>
      <c r="L96" s="34"/>
      <c r="M96" s="32"/>
      <c r="N96" s="32"/>
      <c r="O96" s="34"/>
      <c r="P96" s="34"/>
      <c r="Q96" s="34"/>
      <c r="R96" s="34"/>
      <c r="S96" s="34" t="s">
        <v>385</v>
      </c>
      <c r="T96" s="32"/>
      <c r="U96" s="32"/>
    </row>
    <row r="97" spans="1:21" ht="35.1" customHeight="1">
      <c r="A97" s="1"/>
      <c r="B97" s="1"/>
      <c r="C97" s="1"/>
      <c r="D97" s="1"/>
      <c r="E97" s="1"/>
      <c r="F97" s="34"/>
      <c r="G97" s="34"/>
      <c r="H97" s="32"/>
      <c r="I97" s="32"/>
      <c r="J97" s="32"/>
      <c r="K97" s="32"/>
      <c r="L97" s="34"/>
      <c r="M97" s="32"/>
      <c r="N97" s="32"/>
      <c r="O97" s="34"/>
      <c r="P97" s="34"/>
      <c r="Q97" s="34"/>
      <c r="R97" s="34"/>
      <c r="S97" s="34" t="s">
        <v>386</v>
      </c>
      <c r="T97" s="32"/>
      <c r="U97" s="32"/>
    </row>
    <row r="98" spans="1:21" ht="35.1" customHeight="1">
      <c r="A98" s="1"/>
      <c r="B98" s="1"/>
      <c r="C98" s="1"/>
      <c r="D98" s="1"/>
      <c r="E98" s="1"/>
      <c r="F98" s="34"/>
      <c r="G98" s="34"/>
      <c r="H98" s="32"/>
      <c r="I98" s="32"/>
      <c r="J98" s="32"/>
      <c r="K98" s="32"/>
      <c r="L98" s="34"/>
      <c r="M98" s="32"/>
      <c r="N98" s="32"/>
      <c r="O98" s="34"/>
      <c r="P98" s="34"/>
      <c r="Q98" s="34"/>
      <c r="R98" s="34"/>
      <c r="S98" s="34" t="s">
        <v>387</v>
      </c>
      <c r="T98" s="32"/>
      <c r="U98" s="32"/>
    </row>
    <row r="99" spans="1:21" ht="35.1" customHeight="1">
      <c r="A99" s="1"/>
      <c r="B99" s="1"/>
      <c r="C99" s="1"/>
      <c r="D99" s="1"/>
      <c r="E99" s="1"/>
      <c r="F99" s="34"/>
      <c r="G99" s="34"/>
      <c r="H99" s="32"/>
      <c r="I99" s="32"/>
      <c r="J99" s="32"/>
      <c r="K99" s="32"/>
      <c r="L99" s="34"/>
      <c r="M99" s="32"/>
      <c r="N99" s="32"/>
      <c r="O99" s="34"/>
      <c r="P99" s="34"/>
      <c r="Q99" s="34"/>
      <c r="R99" s="34"/>
      <c r="S99" s="34" t="s">
        <v>388</v>
      </c>
      <c r="T99" s="32"/>
      <c r="U99" s="32"/>
    </row>
    <row r="100" spans="1:21" ht="35.1" customHeight="1">
      <c r="A100" s="1"/>
      <c r="B100" s="1"/>
      <c r="C100" s="1"/>
      <c r="D100" s="1"/>
      <c r="E100" s="1"/>
      <c r="F100" s="34"/>
      <c r="G100" s="34"/>
      <c r="H100" s="32"/>
      <c r="I100" s="32"/>
      <c r="J100" s="32"/>
      <c r="K100" s="32"/>
      <c r="L100" s="34"/>
      <c r="M100" s="32"/>
      <c r="N100" s="32"/>
      <c r="O100" s="34"/>
      <c r="P100" s="34"/>
      <c r="Q100" s="34"/>
      <c r="R100" s="34"/>
      <c r="S100" s="34" t="s">
        <v>389</v>
      </c>
      <c r="T100" s="32"/>
      <c r="U100" s="32"/>
    </row>
    <row r="101" spans="1:21" ht="35.1" customHeight="1">
      <c r="A101" s="1"/>
      <c r="B101" s="1"/>
      <c r="C101" s="1"/>
      <c r="D101" s="1"/>
      <c r="E101" s="1"/>
      <c r="F101" s="34"/>
      <c r="G101" s="34"/>
      <c r="H101" s="32"/>
      <c r="I101" s="32"/>
      <c r="J101" s="32"/>
      <c r="K101" s="32"/>
      <c r="L101" s="34"/>
      <c r="M101" s="32"/>
      <c r="N101" s="32"/>
      <c r="O101" s="34"/>
      <c r="P101" s="34"/>
      <c r="Q101" s="34"/>
      <c r="R101" s="34"/>
      <c r="S101" s="34" t="s">
        <v>390</v>
      </c>
      <c r="T101" s="32"/>
      <c r="U101" s="32"/>
    </row>
    <row r="102" spans="1:21" ht="35.1" customHeight="1">
      <c r="A102" s="1"/>
      <c r="B102" s="1"/>
      <c r="C102" s="1"/>
      <c r="D102" s="1"/>
      <c r="E102" s="1"/>
      <c r="F102" s="34"/>
      <c r="G102" s="34"/>
      <c r="H102" s="32"/>
      <c r="I102" s="32"/>
      <c r="J102" s="32"/>
      <c r="K102" s="32"/>
      <c r="L102" s="34"/>
      <c r="M102" s="32"/>
      <c r="N102" s="32"/>
      <c r="O102" s="34"/>
      <c r="P102" s="34"/>
      <c r="Q102" s="34"/>
      <c r="R102" s="34"/>
      <c r="S102" s="34" t="s">
        <v>391</v>
      </c>
      <c r="T102" s="32"/>
      <c r="U102" s="32"/>
    </row>
    <row r="103" spans="1:21" ht="35.1" customHeight="1">
      <c r="A103" s="1"/>
      <c r="B103" s="1"/>
      <c r="C103" s="1"/>
      <c r="D103" s="1"/>
      <c r="E103" s="1"/>
      <c r="F103" s="34"/>
      <c r="G103" s="34"/>
      <c r="H103" s="32"/>
      <c r="I103" s="32"/>
      <c r="J103" s="32"/>
      <c r="K103" s="32"/>
      <c r="L103" s="34"/>
      <c r="M103" s="32"/>
      <c r="N103" s="32"/>
      <c r="O103" s="34"/>
      <c r="P103" s="34"/>
      <c r="Q103" s="34"/>
      <c r="R103" s="34"/>
      <c r="S103" s="34" t="s">
        <v>392</v>
      </c>
      <c r="T103" s="32"/>
      <c r="U103" s="32"/>
    </row>
    <row r="104" spans="1:21" ht="35.1" customHeight="1">
      <c r="A104" s="1"/>
      <c r="B104" s="1"/>
      <c r="C104" s="1"/>
      <c r="D104" s="1"/>
      <c r="E104" s="1"/>
      <c r="F104" s="34"/>
      <c r="G104" s="34"/>
      <c r="H104" s="32"/>
      <c r="I104" s="32"/>
      <c r="J104" s="32"/>
      <c r="K104" s="32"/>
      <c r="L104" s="34"/>
      <c r="M104" s="32"/>
      <c r="N104" s="32"/>
      <c r="O104" s="34"/>
      <c r="P104" s="34"/>
      <c r="Q104" s="34"/>
      <c r="R104" s="34"/>
      <c r="S104" s="34" t="s">
        <v>393</v>
      </c>
      <c r="T104" s="32"/>
      <c r="U104" s="32"/>
    </row>
    <row r="105" spans="1:21" ht="35.1" customHeight="1">
      <c r="A105" s="1"/>
      <c r="B105" s="1"/>
      <c r="C105" s="1"/>
      <c r="D105" s="1"/>
      <c r="E105" s="1"/>
      <c r="F105" s="34"/>
      <c r="G105" s="34"/>
      <c r="H105" s="32"/>
      <c r="I105" s="32"/>
      <c r="J105" s="32"/>
      <c r="K105" s="32"/>
      <c r="L105" s="34"/>
      <c r="M105" s="32"/>
      <c r="N105" s="32"/>
      <c r="O105" s="34"/>
      <c r="P105" s="34"/>
      <c r="Q105" s="34"/>
      <c r="R105" s="34"/>
      <c r="S105" s="34" t="s">
        <v>394</v>
      </c>
      <c r="T105" s="32"/>
      <c r="U105" s="32"/>
    </row>
    <row r="106" spans="1:21" ht="35.1" customHeight="1">
      <c r="A106" s="1"/>
      <c r="B106" s="1"/>
      <c r="C106" s="1"/>
      <c r="D106" s="1"/>
      <c r="E106" s="1"/>
      <c r="F106" s="34"/>
      <c r="G106" s="34"/>
      <c r="H106" s="32"/>
      <c r="I106" s="32"/>
      <c r="J106" s="32"/>
      <c r="K106" s="32"/>
      <c r="L106" s="34"/>
      <c r="M106" s="32"/>
      <c r="N106" s="32"/>
      <c r="O106" s="34"/>
      <c r="P106" s="34"/>
      <c r="Q106" s="34"/>
      <c r="R106" s="34"/>
      <c r="S106" s="34" t="s">
        <v>395</v>
      </c>
      <c r="T106" s="32"/>
      <c r="U106" s="32"/>
    </row>
    <row r="107" spans="1:21" ht="35.1" customHeight="1">
      <c r="A107" s="1"/>
      <c r="B107" s="1"/>
      <c r="C107" s="1"/>
      <c r="D107" s="1"/>
      <c r="E107" s="1"/>
      <c r="F107" s="34"/>
      <c r="G107" s="34"/>
      <c r="H107" s="32"/>
      <c r="I107" s="32"/>
      <c r="J107" s="32"/>
      <c r="K107" s="32"/>
      <c r="L107" s="34"/>
      <c r="M107" s="32"/>
      <c r="N107" s="32"/>
      <c r="O107" s="34"/>
      <c r="P107" s="34"/>
      <c r="Q107" s="34"/>
      <c r="R107" s="34"/>
      <c r="S107" s="34" t="s">
        <v>396</v>
      </c>
      <c r="T107" s="32"/>
      <c r="U107" s="32"/>
    </row>
    <row r="108" spans="1:21" ht="35.1" customHeight="1">
      <c r="A108" s="1"/>
      <c r="B108" s="1"/>
      <c r="C108" s="1"/>
      <c r="D108" s="1"/>
      <c r="E108" s="1"/>
      <c r="F108" s="34"/>
      <c r="G108" s="34"/>
      <c r="H108" s="32"/>
      <c r="I108" s="32"/>
      <c r="J108" s="32"/>
      <c r="K108" s="32"/>
      <c r="L108" s="34"/>
      <c r="M108" s="32"/>
      <c r="N108" s="32"/>
      <c r="O108" s="34"/>
      <c r="P108" s="34"/>
      <c r="Q108" s="34"/>
      <c r="R108" s="34"/>
      <c r="S108" s="34" t="s">
        <v>397</v>
      </c>
      <c r="T108" s="32"/>
      <c r="U108" s="32"/>
    </row>
    <row r="109" spans="1:21" ht="35.1" customHeight="1">
      <c r="A109" s="1"/>
      <c r="B109" s="1"/>
      <c r="C109" s="1"/>
      <c r="D109" s="1"/>
      <c r="E109" s="1"/>
      <c r="F109" s="34"/>
      <c r="G109" s="34"/>
      <c r="H109" s="32"/>
      <c r="I109" s="32"/>
      <c r="J109" s="32"/>
      <c r="K109" s="32"/>
      <c r="L109" s="34"/>
      <c r="M109" s="32"/>
      <c r="N109" s="32"/>
      <c r="O109" s="34"/>
      <c r="P109" s="34"/>
      <c r="Q109" s="34"/>
      <c r="R109" s="34"/>
      <c r="S109" s="34" t="s">
        <v>398</v>
      </c>
      <c r="T109" s="32"/>
      <c r="U109" s="32"/>
    </row>
    <row r="110" spans="1:21" ht="35.1" customHeight="1">
      <c r="A110" s="1"/>
      <c r="B110" s="1"/>
      <c r="C110" s="1"/>
      <c r="D110" s="1"/>
      <c r="E110" s="1"/>
      <c r="F110" s="34"/>
      <c r="G110" s="34"/>
      <c r="H110" s="32"/>
      <c r="I110" s="32"/>
      <c r="J110" s="32"/>
      <c r="K110" s="32"/>
      <c r="L110" s="34"/>
      <c r="M110" s="32"/>
      <c r="N110" s="32"/>
      <c r="O110" s="34"/>
      <c r="P110" s="34"/>
      <c r="Q110" s="34"/>
      <c r="R110" s="34"/>
      <c r="S110" s="34" t="s">
        <v>399</v>
      </c>
      <c r="T110" s="32"/>
      <c r="U110" s="32"/>
    </row>
    <row r="111" spans="1:21" ht="35.1" customHeight="1">
      <c r="A111" s="1"/>
      <c r="B111" s="1"/>
      <c r="C111" s="1"/>
      <c r="D111" s="1"/>
      <c r="E111" s="1"/>
      <c r="F111" s="34"/>
      <c r="G111" s="34"/>
      <c r="H111" s="32"/>
      <c r="I111" s="32"/>
      <c r="J111" s="32"/>
      <c r="K111" s="32"/>
      <c r="L111" s="34"/>
      <c r="M111" s="32"/>
      <c r="N111" s="32"/>
      <c r="O111" s="34"/>
      <c r="P111" s="34"/>
      <c r="Q111" s="34"/>
      <c r="R111" s="34"/>
      <c r="S111" s="34" t="s">
        <v>400</v>
      </c>
      <c r="T111" s="32"/>
      <c r="U111" s="32"/>
    </row>
    <row r="112" spans="1:21" ht="35.1" customHeight="1">
      <c r="A112" s="1"/>
      <c r="B112" s="1"/>
      <c r="C112" s="1"/>
      <c r="D112" s="1"/>
      <c r="E112" s="1"/>
      <c r="F112" s="34"/>
      <c r="G112" s="34"/>
      <c r="H112" s="32"/>
      <c r="I112" s="32"/>
      <c r="J112" s="32"/>
      <c r="K112" s="32"/>
      <c r="L112" s="34"/>
      <c r="M112" s="32"/>
      <c r="N112" s="32"/>
      <c r="O112" s="34"/>
      <c r="P112" s="34"/>
      <c r="Q112" s="34"/>
      <c r="R112" s="34"/>
      <c r="S112" s="34" t="s">
        <v>401</v>
      </c>
      <c r="T112" s="32"/>
      <c r="U112" s="32"/>
    </row>
    <row r="113" spans="1:21" ht="35.1" customHeight="1">
      <c r="A113" s="1"/>
      <c r="B113" s="1"/>
      <c r="C113" s="1"/>
      <c r="D113" s="1"/>
      <c r="E113" s="1"/>
      <c r="F113" s="34"/>
      <c r="G113" s="34"/>
      <c r="H113" s="32"/>
      <c r="I113" s="32"/>
      <c r="J113" s="32"/>
      <c r="K113" s="32"/>
      <c r="L113" s="34"/>
      <c r="M113" s="32"/>
      <c r="N113" s="32"/>
      <c r="O113" s="34"/>
      <c r="P113" s="34"/>
      <c r="Q113" s="34"/>
      <c r="R113" s="34"/>
      <c r="S113" s="34" t="s">
        <v>402</v>
      </c>
      <c r="T113" s="32"/>
      <c r="U113" s="32"/>
    </row>
    <row r="114" spans="1:21" ht="35.1" customHeight="1">
      <c r="A114" s="1"/>
      <c r="B114" s="1"/>
      <c r="C114" s="1"/>
      <c r="D114" s="1"/>
      <c r="E114" s="1"/>
      <c r="F114" s="34"/>
      <c r="G114" s="34"/>
      <c r="H114" s="32"/>
      <c r="I114" s="32"/>
      <c r="J114" s="32"/>
      <c r="K114" s="32"/>
      <c r="L114" s="34"/>
      <c r="M114" s="32"/>
      <c r="N114" s="32"/>
      <c r="O114" s="34"/>
      <c r="P114" s="34"/>
      <c r="Q114" s="34"/>
      <c r="R114" s="34"/>
      <c r="S114" s="34" t="s">
        <v>403</v>
      </c>
      <c r="T114" s="32"/>
      <c r="U114" s="32"/>
    </row>
    <row r="115" spans="1:21" ht="35.1" customHeight="1">
      <c r="A115" s="1"/>
      <c r="B115" s="1"/>
      <c r="C115" s="1"/>
      <c r="D115" s="1"/>
      <c r="E115" s="1"/>
      <c r="F115" s="34"/>
      <c r="G115" s="34"/>
      <c r="H115" s="32"/>
      <c r="I115" s="32"/>
      <c r="J115" s="32"/>
      <c r="K115" s="32"/>
      <c r="L115" s="34"/>
      <c r="M115" s="32"/>
      <c r="N115" s="32"/>
      <c r="O115" s="34"/>
      <c r="P115" s="34"/>
      <c r="Q115" s="34"/>
      <c r="R115" s="34"/>
      <c r="S115" s="34" t="s">
        <v>404</v>
      </c>
      <c r="T115" s="32"/>
      <c r="U115" s="32"/>
    </row>
    <row r="116" spans="1:21" ht="35.1" customHeight="1">
      <c r="A116" s="1"/>
      <c r="B116" s="1"/>
      <c r="C116" s="1"/>
      <c r="D116" s="1"/>
      <c r="E116" s="1"/>
      <c r="F116" s="34"/>
      <c r="G116" s="34"/>
      <c r="H116" s="32"/>
      <c r="I116" s="32"/>
      <c r="J116" s="32"/>
      <c r="K116" s="32"/>
      <c r="L116" s="34"/>
      <c r="M116" s="32"/>
      <c r="N116" s="32"/>
      <c r="O116" s="34"/>
      <c r="P116" s="34"/>
      <c r="Q116" s="34"/>
      <c r="R116" s="34"/>
      <c r="S116" s="34" t="s">
        <v>405</v>
      </c>
      <c r="T116" s="32"/>
      <c r="U116" s="32"/>
    </row>
    <row r="117" spans="1:21" ht="35.1" customHeight="1">
      <c r="A117" s="1"/>
      <c r="B117" s="1"/>
      <c r="C117" s="1"/>
      <c r="D117" s="1"/>
      <c r="E117" s="1"/>
      <c r="F117" s="34"/>
      <c r="G117" s="34"/>
      <c r="H117" s="32"/>
      <c r="I117" s="32"/>
      <c r="J117" s="32"/>
      <c r="K117" s="32"/>
      <c r="L117" s="34"/>
      <c r="M117" s="32"/>
      <c r="N117" s="32"/>
      <c r="O117" s="34"/>
      <c r="P117" s="34"/>
      <c r="Q117" s="34"/>
      <c r="R117" s="34"/>
      <c r="S117" s="34" t="s">
        <v>406</v>
      </c>
      <c r="T117" s="32"/>
      <c r="U117" s="32"/>
    </row>
    <row r="118" spans="1:21" ht="35.1" customHeight="1">
      <c r="A118" s="1"/>
      <c r="B118" s="1"/>
      <c r="C118" s="1"/>
      <c r="D118" s="1"/>
      <c r="E118" s="1"/>
      <c r="F118" s="34"/>
      <c r="G118" s="34"/>
      <c r="H118" s="32"/>
      <c r="I118" s="32"/>
      <c r="J118" s="32"/>
      <c r="K118" s="32"/>
      <c r="L118" s="34"/>
      <c r="M118" s="32"/>
      <c r="N118" s="32"/>
      <c r="O118" s="34"/>
      <c r="P118" s="34"/>
      <c r="Q118" s="34"/>
      <c r="R118" s="34"/>
      <c r="S118" s="34" t="s">
        <v>407</v>
      </c>
      <c r="T118" s="32"/>
      <c r="U118" s="32"/>
    </row>
    <row r="119" spans="1:21" ht="35.1" customHeight="1">
      <c r="A119" s="1"/>
      <c r="B119" s="1"/>
      <c r="C119" s="1"/>
      <c r="D119" s="1"/>
      <c r="E119" s="1"/>
      <c r="F119" s="34"/>
      <c r="G119" s="34"/>
      <c r="H119" s="32"/>
      <c r="I119" s="32"/>
      <c r="J119" s="32"/>
      <c r="K119" s="32"/>
      <c r="L119" s="34"/>
      <c r="M119" s="32"/>
      <c r="N119" s="32"/>
      <c r="O119" s="34"/>
      <c r="P119" s="34"/>
      <c r="Q119" s="34"/>
      <c r="R119" s="34"/>
      <c r="S119" s="34" t="s">
        <v>408</v>
      </c>
      <c r="T119" s="32"/>
      <c r="U119" s="32"/>
    </row>
    <row r="120" spans="1:21" ht="35.1" customHeight="1">
      <c r="A120" s="1"/>
      <c r="B120" s="1"/>
      <c r="C120" s="1"/>
      <c r="D120" s="1"/>
      <c r="E120" s="1"/>
      <c r="F120" s="34"/>
      <c r="G120" s="34"/>
      <c r="H120" s="32"/>
      <c r="I120" s="32"/>
      <c r="J120" s="32"/>
      <c r="K120" s="32"/>
      <c r="L120" s="34"/>
      <c r="M120" s="32"/>
      <c r="N120" s="32"/>
      <c r="O120" s="34"/>
      <c r="P120" s="34"/>
      <c r="Q120" s="34"/>
      <c r="R120" s="34"/>
      <c r="S120" s="34" t="s">
        <v>409</v>
      </c>
      <c r="T120" s="32"/>
      <c r="U120" s="32"/>
    </row>
    <row r="121" spans="1:21" ht="35.1" customHeight="1">
      <c r="A121" s="1"/>
      <c r="B121" s="1"/>
      <c r="C121" s="1"/>
      <c r="D121" s="1"/>
      <c r="E121" s="1"/>
      <c r="F121" s="34"/>
      <c r="G121" s="34"/>
      <c r="H121" s="32"/>
      <c r="I121" s="32"/>
      <c r="J121" s="32"/>
      <c r="K121" s="32"/>
      <c r="L121" s="34"/>
      <c r="M121" s="32"/>
      <c r="N121" s="32"/>
      <c r="O121" s="34"/>
      <c r="P121" s="34"/>
      <c r="Q121" s="34"/>
      <c r="R121" s="34"/>
      <c r="S121" s="34" t="s">
        <v>410</v>
      </c>
      <c r="T121" s="32"/>
      <c r="U121" s="32"/>
    </row>
    <row r="122" spans="1:21" ht="35.1" customHeight="1">
      <c r="A122" s="1"/>
      <c r="B122" s="1"/>
      <c r="C122" s="1"/>
      <c r="D122" s="1"/>
      <c r="E122" s="1"/>
      <c r="F122" s="34"/>
      <c r="G122" s="34"/>
      <c r="H122" s="32"/>
      <c r="I122" s="32"/>
      <c r="J122" s="32"/>
      <c r="K122" s="32"/>
      <c r="L122" s="34"/>
      <c r="M122" s="32"/>
      <c r="N122" s="32"/>
      <c r="O122" s="34"/>
      <c r="P122" s="34"/>
      <c r="Q122" s="34"/>
      <c r="R122" s="34"/>
      <c r="S122" s="34" t="s">
        <v>411</v>
      </c>
      <c r="T122" s="32"/>
      <c r="U122" s="32"/>
    </row>
    <row r="123" spans="1:21" ht="35.1" customHeight="1">
      <c r="A123" s="1"/>
      <c r="B123" s="1"/>
      <c r="C123" s="1"/>
      <c r="D123" s="1"/>
      <c r="E123" s="1"/>
      <c r="F123" s="34"/>
      <c r="G123" s="34"/>
      <c r="H123" s="32"/>
      <c r="I123" s="32"/>
      <c r="J123" s="32"/>
      <c r="K123" s="32"/>
      <c r="L123" s="34"/>
      <c r="M123" s="32"/>
      <c r="N123" s="32"/>
      <c r="O123" s="34"/>
      <c r="P123" s="34"/>
      <c r="Q123" s="34"/>
      <c r="R123" s="34"/>
      <c r="S123" s="34" t="s">
        <v>412</v>
      </c>
      <c r="T123" s="32"/>
      <c r="U123" s="32"/>
    </row>
    <row r="124" spans="1:21" ht="35.1" customHeight="1">
      <c r="A124" s="1"/>
      <c r="B124" s="1"/>
      <c r="C124" s="1"/>
      <c r="D124" s="1"/>
      <c r="E124" s="1"/>
      <c r="F124" s="34"/>
      <c r="G124" s="34"/>
      <c r="H124" s="32"/>
      <c r="I124" s="32"/>
      <c r="J124" s="32"/>
      <c r="K124" s="32"/>
      <c r="L124" s="34"/>
      <c r="M124" s="32"/>
      <c r="N124" s="32"/>
      <c r="O124" s="34"/>
      <c r="P124" s="34"/>
      <c r="Q124" s="34"/>
      <c r="R124" s="34"/>
      <c r="S124" s="34" t="s">
        <v>413</v>
      </c>
      <c r="T124" s="32"/>
      <c r="U124" s="32"/>
    </row>
    <row r="125" spans="1:21" ht="35.1" customHeight="1">
      <c r="A125" s="1"/>
      <c r="B125" s="1"/>
      <c r="C125" s="1"/>
      <c r="D125" s="1"/>
      <c r="E125" s="1"/>
      <c r="F125" s="34"/>
      <c r="G125" s="34"/>
      <c r="H125" s="32"/>
      <c r="I125" s="32"/>
      <c r="J125" s="32"/>
      <c r="K125" s="32"/>
      <c r="L125" s="34"/>
      <c r="M125" s="32"/>
      <c r="N125" s="32"/>
      <c r="O125" s="34"/>
      <c r="P125" s="34"/>
      <c r="Q125" s="34"/>
      <c r="R125" s="34"/>
      <c r="S125" s="34" t="s">
        <v>414</v>
      </c>
      <c r="T125" s="32"/>
      <c r="U125" s="32"/>
    </row>
    <row r="126" spans="1:21" ht="35.1" customHeight="1">
      <c r="A126" s="1"/>
      <c r="B126" s="1"/>
      <c r="C126" s="1"/>
      <c r="D126" s="1"/>
      <c r="E126" s="1"/>
      <c r="F126" s="34"/>
      <c r="G126" s="34"/>
      <c r="H126" s="32"/>
      <c r="I126" s="32"/>
      <c r="J126" s="32"/>
      <c r="K126" s="32"/>
      <c r="L126" s="34"/>
      <c r="M126" s="32"/>
      <c r="N126" s="32"/>
      <c r="O126" s="34"/>
      <c r="P126" s="34"/>
      <c r="Q126" s="34"/>
      <c r="R126" s="34"/>
      <c r="S126" s="34" t="s">
        <v>415</v>
      </c>
      <c r="T126" s="32"/>
      <c r="U126" s="32"/>
    </row>
    <row r="127" spans="1:21" ht="35.1" customHeight="1">
      <c r="A127" s="1"/>
      <c r="B127" s="1"/>
      <c r="C127" s="1"/>
      <c r="D127" s="1"/>
      <c r="E127" s="1"/>
      <c r="F127" s="34"/>
      <c r="G127" s="34"/>
      <c r="H127" s="32"/>
      <c r="I127" s="32"/>
      <c r="J127" s="32"/>
      <c r="K127" s="32"/>
      <c r="L127" s="34"/>
      <c r="M127" s="32"/>
      <c r="N127" s="32"/>
      <c r="O127" s="34"/>
      <c r="P127" s="34"/>
      <c r="Q127" s="34"/>
      <c r="R127" s="34"/>
      <c r="S127" s="34" t="s">
        <v>416</v>
      </c>
      <c r="T127" s="32"/>
      <c r="U127" s="32"/>
    </row>
    <row r="128" spans="1:21" ht="35.1" customHeight="1">
      <c r="A128" s="1"/>
      <c r="B128" s="1"/>
      <c r="C128" s="1"/>
      <c r="D128" s="1"/>
      <c r="E128" s="1"/>
      <c r="F128" s="34"/>
      <c r="G128" s="34"/>
      <c r="H128" s="32"/>
      <c r="I128" s="32"/>
      <c r="J128" s="32"/>
      <c r="K128" s="32"/>
      <c r="L128" s="34"/>
      <c r="M128" s="32"/>
      <c r="N128" s="32"/>
      <c r="O128" s="34"/>
      <c r="P128" s="34"/>
      <c r="Q128" s="34"/>
      <c r="R128" s="34"/>
      <c r="S128" s="34" t="s">
        <v>417</v>
      </c>
      <c r="T128" s="32"/>
      <c r="U128" s="32"/>
    </row>
    <row r="129" spans="1:21" ht="35.1" customHeight="1">
      <c r="A129" s="1"/>
      <c r="B129" s="1"/>
      <c r="C129" s="1"/>
      <c r="D129" s="1"/>
      <c r="E129" s="1"/>
      <c r="F129" s="34"/>
      <c r="G129" s="34"/>
      <c r="H129" s="32"/>
      <c r="I129" s="32"/>
      <c r="J129" s="32"/>
      <c r="K129" s="32"/>
      <c r="L129" s="34"/>
      <c r="M129" s="32"/>
      <c r="N129" s="32"/>
      <c r="O129" s="34"/>
      <c r="P129" s="34"/>
      <c r="Q129" s="34"/>
      <c r="R129" s="34"/>
      <c r="S129" s="34" t="s">
        <v>418</v>
      </c>
      <c r="T129" s="32"/>
      <c r="U129" s="32"/>
    </row>
    <row r="130" spans="1:21" ht="35.1" customHeight="1">
      <c r="A130" s="1"/>
      <c r="B130" s="1"/>
      <c r="C130" s="1"/>
      <c r="D130" s="1"/>
      <c r="E130" s="1"/>
      <c r="F130" s="34"/>
      <c r="G130" s="34"/>
      <c r="H130" s="32"/>
      <c r="I130" s="32"/>
      <c r="J130" s="32"/>
      <c r="K130" s="32"/>
      <c r="L130" s="34"/>
      <c r="M130" s="32"/>
      <c r="N130" s="32"/>
      <c r="O130" s="34"/>
      <c r="P130" s="34"/>
      <c r="Q130" s="34"/>
      <c r="R130" s="34"/>
      <c r="S130" s="34" t="s">
        <v>419</v>
      </c>
      <c r="T130" s="32"/>
      <c r="U130" s="32"/>
    </row>
    <row r="131" spans="1:21" ht="35.1" customHeight="1">
      <c r="A131" s="1"/>
      <c r="B131" s="1"/>
      <c r="C131" s="1"/>
      <c r="D131" s="1"/>
      <c r="E131" s="1"/>
      <c r="F131" s="34"/>
      <c r="G131" s="34"/>
      <c r="H131" s="32"/>
      <c r="I131" s="32"/>
      <c r="J131" s="32"/>
      <c r="K131" s="32"/>
      <c r="L131" s="34"/>
      <c r="M131" s="32"/>
      <c r="N131" s="32"/>
      <c r="O131" s="34"/>
      <c r="P131" s="34"/>
      <c r="Q131" s="34"/>
      <c r="R131" s="34"/>
      <c r="S131" s="34" t="s">
        <v>420</v>
      </c>
      <c r="T131" s="32"/>
      <c r="U131" s="32"/>
    </row>
    <row r="132" spans="1:21" ht="35.1" customHeight="1">
      <c r="A132" s="1"/>
      <c r="B132" s="1"/>
      <c r="C132" s="1"/>
      <c r="D132" s="1"/>
      <c r="E132" s="1"/>
      <c r="F132" s="34"/>
      <c r="G132" s="34"/>
      <c r="H132" s="32"/>
      <c r="I132" s="32"/>
      <c r="J132" s="32"/>
      <c r="K132" s="32"/>
      <c r="L132" s="34"/>
      <c r="M132" s="32"/>
      <c r="N132" s="32"/>
      <c r="O132" s="34"/>
      <c r="P132" s="34"/>
      <c r="Q132" s="34"/>
      <c r="R132" s="34"/>
      <c r="S132" s="34" t="s">
        <v>421</v>
      </c>
      <c r="T132" s="32"/>
      <c r="U132" s="32"/>
    </row>
    <row r="133" spans="1:21" ht="35.1" customHeight="1">
      <c r="A133" s="1"/>
      <c r="B133" s="1"/>
      <c r="C133" s="1"/>
      <c r="D133" s="1"/>
      <c r="E133" s="1"/>
      <c r="F133" s="34"/>
      <c r="G133" s="34"/>
      <c r="H133" s="32"/>
      <c r="I133" s="32"/>
      <c r="J133" s="32"/>
      <c r="K133" s="32"/>
      <c r="L133" s="34"/>
      <c r="M133" s="32"/>
      <c r="N133" s="32"/>
      <c r="O133" s="34"/>
      <c r="P133" s="34"/>
      <c r="Q133" s="34"/>
      <c r="R133" s="34"/>
      <c r="S133" s="34" t="s">
        <v>422</v>
      </c>
      <c r="T133" s="32"/>
      <c r="U133" s="32"/>
    </row>
    <row r="134" spans="1:21" ht="35.1" customHeight="1">
      <c r="A134" s="1"/>
      <c r="B134" s="1"/>
      <c r="C134" s="1"/>
      <c r="D134" s="1"/>
      <c r="E134" s="1"/>
      <c r="F134" s="34"/>
      <c r="G134" s="34"/>
      <c r="H134" s="32"/>
      <c r="I134" s="32"/>
      <c r="J134" s="32"/>
      <c r="K134" s="32"/>
      <c r="L134" s="34"/>
      <c r="M134" s="32"/>
      <c r="N134" s="32"/>
      <c r="O134" s="34"/>
      <c r="P134" s="34"/>
      <c r="Q134" s="34"/>
      <c r="R134" s="34"/>
      <c r="S134" s="34" t="s">
        <v>423</v>
      </c>
      <c r="T134" s="32"/>
      <c r="U134" s="32"/>
    </row>
    <row r="135" spans="1:21" ht="35.1" customHeight="1">
      <c r="A135" s="1"/>
      <c r="B135" s="1"/>
      <c r="C135" s="1"/>
      <c r="D135" s="1"/>
      <c r="E135" s="1"/>
      <c r="F135" s="34"/>
      <c r="G135" s="34"/>
      <c r="H135" s="32"/>
      <c r="I135" s="32"/>
      <c r="J135" s="32"/>
      <c r="K135" s="32"/>
      <c r="L135" s="34"/>
      <c r="M135" s="32"/>
      <c r="N135" s="32"/>
      <c r="O135" s="34"/>
      <c r="P135" s="34"/>
      <c r="Q135" s="34"/>
      <c r="R135" s="34"/>
      <c r="S135" s="34" t="s">
        <v>424</v>
      </c>
      <c r="T135" s="32"/>
      <c r="U135" s="32"/>
    </row>
    <row r="136" spans="1:21" ht="35.1" customHeight="1">
      <c r="A136" s="1"/>
      <c r="B136" s="1"/>
      <c r="C136" s="1"/>
      <c r="D136" s="1"/>
      <c r="E136" s="1"/>
      <c r="F136" s="34"/>
      <c r="G136" s="34"/>
      <c r="H136" s="32"/>
      <c r="I136" s="32"/>
      <c r="J136" s="32"/>
      <c r="K136" s="32"/>
      <c r="L136" s="34"/>
      <c r="M136" s="32"/>
      <c r="N136" s="32"/>
      <c r="O136" s="34"/>
      <c r="P136" s="34"/>
      <c r="Q136" s="34"/>
      <c r="R136" s="34"/>
      <c r="S136" s="34" t="s">
        <v>425</v>
      </c>
      <c r="T136" s="32"/>
      <c r="U136" s="32"/>
    </row>
    <row r="137" spans="1:21" ht="35.1" customHeight="1">
      <c r="A137" s="1"/>
      <c r="B137" s="1"/>
      <c r="C137" s="1"/>
      <c r="D137" s="1"/>
      <c r="E137" s="1"/>
      <c r="F137" s="34"/>
      <c r="G137" s="34"/>
      <c r="H137" s="32"/>
      <c r="I137" s="32"/>
      <c r="J137" s="32"/>
      <c r="K137" s="32"/>
      <c r="L137" s="34"/>
      <c r="M137" s="32"/>
      <c r="N137" s="32"/>
      <c r="O137" s="34"/>
      <c r="P137" s="34"/>
      <c r="Q137" s="34"/>
      <c r="R137" s="34"/>
      <c r="S137" s="34" t="s">
        <v>426</v>
      </c>
      <c r="T137" s="32"/>
      <c r="U137" s="32"/>
    </row>
    <row r="138" spans="1:21" ht="35.1" customHeight="1">
      <c r="A138" s="1"/>
      <c r="B138" s="1"/>
      <c r="C138" s="1"/>
      <c r="D138" s="1"/>
      <c r="E138" s="1"/>
      <c r="F138" s="34"/>
      <c r="G138" s="34"/>
      <c r="H138" s="32"/>
      <c r="I138" s="32"/>
      <c r="J138" s="32"/>
      <c r="K138" s="32"/>
      <c r="L138" s="34"/>
      <c r="M138" s="32"/>
      <c r="N138" s="32"/>
      <c r="O138" s="34"/>
      <c r="P138" s="34"/>
      <c r="Q138" s="34"/>
      <c r="R138" s="34"/>
      <c r="S138" s="34" t="s">
        <v>427</v>
      </c>
      <c r="T138" s="32"/>
      <c r="U138" s="32"/>
    </row>
    <row r="139" spans="1:21" ht="35.1" customHeight="1">
      <c r="A139" s="1"/>
      <c r="B139" s="1"/>
      <c r="C139" s="1"/>
      <c r="D139" s="1"/>
      <c r="E139" s="1"/>
      <c r="F139" s="34"/>
      <c r="G139" s="34"/>
      <c r="H139" s="32"/>
      <c r="I139" s="32"/>
      <c r="J139" s="32"/>
      <c r="K139" s="32"/>
      <c r="L139" s="34"/>
      <c r="M139" s="32"/>
      <c r="N139" s="32"/>
      <c r="O139" s="34"/>
      <c r="P139" s="34"/>
      <c r="Q139" s="34"/>
      <c r="R139" s="34"/>
      <c r="S139" s="34" t="s">
        <v>428</v>
      </c>
      <c r="T139" s="32"/>
      <c r="U139" s="32"/>
    </row>
    <row r="140" spans="1:21" ht="35.1" customHeight="1">
      <c r="A140" s="1"/>
      <c r="B140" s="1"/>
      <c r="C140" s="1"/>
      <c r="D140" s="1"/>
      <c r="E140" s="1"/>
      <c r="F140" s="34"/>
      <c r="G140" s="34"/>
      <c r="H140" s="32"/>
      <c r="I140" s="32"/>
      <c r="J140" s="32"/>
      <c r="K140" s="32"/>
      <c r="L140" s="34"/>
      <c r="M140" s="32"/>
      <c r="N140" s="32"/>
      <c r="O140" s="34"/>
      <c r="P140" s="34"/>
      <c r="Q140" s="34"/>
      <c r="R140" s="34"/>
      <c r="S140" s="34" t="s">
        <v>429</v>
      </c>
      <c r="T140" s="32"/>
      <c r="U140" s="32"/>
    </row>
    <row r="141" spans="1:21" ht="35.1" customHeight="1">
      <c r="A141" s="1"/>
      <c r="B141" s="1"/>
      <c r="C141" s="1"/>
      <c r="D141" s="1"/>
      <c r="E141" s="1"/>
      <c r="F141" s="34"/>
      <c r="G141" s="34"/>
      <c r="H141" s="32"/>
      <c r="I141" s="32"/>
      <c r="J141" s="32"/>
      <c r="K141" s="32"/>
      <c r="L141" s="34"/>
      <c r="M141" s="32"/>
      <c r="N141" s="32"/>
      <c r="O141" s="34"/>
      <c r="P141" s="34"/>
      <c r="Q141" s="34"/>
      <c r="R141" s="34"/>
      <c r="S141" s="34" t="s">
        <v>430</v>
      </c>
      <c r="T141" s="32"/>
      <c r="U141" s="32"/>
    </row>
    <row r="142" spans="1:21" ht="35.1" customHeight="1">
      <c r="A142" s="1"/>
      <c r="B142" s="1"/>
      <c r="C142" s="1"/>
      <c r="D142" s="1"/>
      <c r="E142" s="1"/>
      <c r="F142" s="34"/>
      <c r="G142" s="34"/>
      <c r="H142" s="32"/>
      <c r="I142" s="32"/>
      <c r="J142" s="32"/>
      <c r="K142" s="32"/>
      <c r="L142" s="34"/>
      <c r="M142" s="32"/>
      <c r="N142" s="32"/>
      <c r="O142" s="34"/>
      <c r="P142" s="34"/>
      <c r="Q142" s="34"/>
      <c r="R142" s="34"/>
      <c r="S142" s="34" t="s">
        <v>431</v>
      </c>
      <c r="T142" s="32"/>
      <c r="U142" s="32"/>
    </row>
    <row r="143" spans="1:21" ht="35.1" customHeight="1">
      <c r="A143" s="1"/>
      <c r="B143" s="1"/>
      <c r="C143" s="1"/>
      <c r="D143" s="1"/>
      <c r="E143" s="1"/>
      <c r="F143" s="34"/>
      <c r="G143" s="34"/>
      <c r="H143" s="32"/>
      <c r="I143" s="32"/>
      <c r="J143" s="32"/>
      <c r="K143" s="32"/>
      <c r="L143" s="34"/>
      <c r="M143" s="32"/>
      <c r="N143" s="32"/>
      <c r="O143" s="34"/>
      <c r="P143" s="34"/>
      <c r="Q143" s="34"/>
      <c r="R143" s="34"/>
      <c r="S143" s="34" t="s">
        <v>432</v>
      </c>
      <c r="T143" s="32"/>
      <c r="U143" s="32"/>
    </row>
    <row r="144" spans="1:21" ht="35.1" customHeight="1">
      <c r="A144" s="1"/>
      <c r="B144" s="1"/>
      <c r="C144" s="1"/>
      <c r="D144" s="1"/>
      <c r="E144" s="1"/>
      <c r="F144" s="34"/>
      <c r="G144" s="34"/>
      <c r="H144" s="32"/>
      <c r="I144" s="32"/>
      <c r="J144" s="32"/>
      <c r="K144" s="32"/>
      <c r="L144" s="34"/>
      <c r="M144" s="32"/>
      <c r="N144" s="32"/>
      <c r="O144" s="34"/>
      <c r="P144" s="34"/>
      <c r="Q144" s="34"/>
      <c r="R144" s="34"/>
      <c r="S144" s="34" t="s">
        <v>433</v>
      </c>
      <c r="T144" s="32"/>
      <c r="U144" s="32"/>
    </row>
    <row r="145" spans="1:21" ht="35.1" customHeight="1">
      <c r="A145" s="1"/>
      <c r="B145" s="1"/>
      <c r="C145" s="1"/>
      <c r="D145" s="1"/>
      <c r="E145" s="1"/>
      <c r="F145" s="34"/>
      <c r="G145" s="34"/>
      <c r="H145" s="32"/>
      <c r="I145" s="32"/>
      <c r="J145" s="32"/>
      <c r="K145" s="32"/>
      <c r="L145" s="34"/>
      <c r="M145" s="32"/>
      <c r="N145" s="32"/>
      <c r="O145" s="34"/>
      <c r="P145" s="34"/>
      <c r="Q145" s="34"/>
      <c r="R145" s="34"/>
      <c r="S145" s="34" t="s">
        <v>434</v>
      </c>
      <c r="T145" s="32"/>
      <c r="U145" s="32"/>
    </row>
    <row r="146" spans="1:21" ht="35.1" customHeight="1">
      <c r="A146" s="1"/>
      <c r="B146" s="1"/>
      <c r="C146" s="1"/>
      <c r="D146" s="1"/>
      <c r="E146" s="1"/>
      <c r="F146" s="34"/>
      <c r="G146" s="34"/>
      <c r="H146" s="32"/>
      <c r="I146" s="32"/>
      <c r="J146" s="32"/>
      <c r="K146" s="32"/>
      <c r="L146" s="34"/>
      <c r="M146" s="32"/>
      <c r="N146" s="32"/>
      <c r="O146" s="34"/>
      <c r="P146" s="34"/>
      <c r="Q146" s="34"/>
      <c r="R146" s="34"/>
      <c r="S146" s="34" t="s">
        <v>435</v>
      </c>
      <c r="T146" s="32"/>
      <c r="U146" s="32"/>
    </row>
    <row r="147" spans="1:21" ht="35.1" customHeight="1">
      <c r="A147" s="1"/>
      <c r="B147" s="1"/>
      <c r="C147" s="1"/>
      <c r="D147" s="1"/>
      <c r="E147" s="1"/>
      <c r="F147" s="34"/>
      <c r="G147" s="34"/>
      <c r="H147" s="32"/>
      <c r="I147" s="32"/>
      <c r="J147" s="32"/>
      <c r="K147" s="32"/>
      <c r="L147" s="34"/>
      <c r="M147" s="32"/>
      <c r="N147" s="32"/>
      <c r="O147" s="34"/>
      <c r="P147" s="34"/>
      <c r="Q147" s="34"/>
      <c r="R147" s="34"/>
      <c r="S147" s="34" t="s">
        <v>436</v>
      </c>
      <c r="T147" s="32"/>
      <c r="U147" s="32"/>
    </row>
    <row r="148" spans="1:21" ht="35.1" customHeight="1">
      <c r="A148" s="1"/>
      <c r="B148" s="1"/>
      <c r="C148" s="1"/>
      <c r="D148" s="1"/>
      <c r="E148" s="1"/>
      <c r="F148" s="34"/>
      <c r="G148" s="34"/>
      <c r="H148" s="32"/>
      <c r="I148" s="32"/>
      <c r="J148" s="32"/>
      <c r="K148" s="32"/>
      <c r="L148" s="34"/>
      <c r="M148" s="32"/>
      <c r="N148" s="32"/>
      <c r="O148" s="34"/>
      <c r="P148" s="34"/>
      <c r="Q148" s="34"/>
      <c r="R148" s="34"/>
      <c r="S148" s="34" t="s">
        <v>437</v>
      </c>
      <c r="T148" s="32"/>
      <c r="U148" s="32"/>
    </row>
    <row r="149" spans="1:21" ht="35.1" customHeight="1">
      <c r="A149" s="1"/>
      <c r="B149" s="1"/>
      <c r="C149" s="1"/>
      <c r="D149" s="1"/>
      <c r="E149" s="1"/>
      <c r="F149" s="34"/>
      <c r="G149" s="34"/>
      <c r="H149" s="32"/>
      <c r="I149" s="32"/>
      <c r="J149" s="32"/>
      <c r="K149" s="32"/>
      <c r="L149" s="34"/>
      <c r="M149" s="32"/>
      <c r="N149" s="32"/>
      <c r="O149" s="34"/>
      <c r="P149" s="34"/>
      <c r="Q149" s="34"/>
      <c r="R149" s="34"/>
      <c r="S149" s="34" t="s">
        <v>438</v>
      </c>
      <c r="T149" s="32"/>
      <c r="U149" s="32"/>
    </row>
    <row r="150" spans="1:21" ht="35.1" customHeight="1">
      <c r="A150" s="1"/>
      <c r="B150" s="1"/>
      <c r="C150" s="1"/>
      <c r="D150" s="1"/>
      <c r="E150" s="1"/>
      <c r="F150" s="34"/>
      <c r="G150" s="34"/>
      <c r="H150" s="32"/>
      <c r="I150" s="32"/>
      <c r="J150" s="32"/>
      <c r="K150" s="32"/>
      <c r="L150" s="34"/>
      <c r="M150" s="32"/>
      <c r="N150" s="32"/>
      <c r="O150" s="34"/>
      <c r="P150" s="34"/>
      <c r="Q150" s="34"/>
      <c r="R150" s="34"/>
      <c r="S150" s="34" t="s">
        <v>439</v>
      </c>
      <c r="T150" s="32"/>
      <c r="U150" s="32"/>
    </row>
    <row r="151" spans="1:21" ht="35.1" customHeight="1">
      <c r="A151" s="1"/>
      <c r="B151" s="1"/>
      <c r="C151" s="1"/>
      <c r="D151" s="1"/>
      <c r="E151" s="1"/>
      <c r="F151" s="34"/>
      <c r="G151" s="34"/>
      <c r="H151" s="32"/>
      <c r="I151" s="32"/>
      <c r="J151" s="32"/>
      <c r="K151" s="32"/>
      <c r="L151" s="34"/>
      <c r="M151" s="32"/>
      <c r="N151" s="32"/>
      <c r="O151" s="34"/>
      <c r="P151" s="34"/>
      <c r="Q151" s="34"/>
      <c r="R151" s="34"/>
      <c r="S151" s="34" t="s">
        <v>440</v>
      </c>
      <c r="T151" s="32"/>
      <c r="U151" s="32"/>
    </row>
    <row r="152" spans="1:21" ht="35.1" customHeight="1">
      <c r="A152" s="1"/>
      <c r="B152" s="1"/>
      <c r="C152" s="1"/>
      <c r="D152" s="1"/>
      <c r="E152" s="1"/>
      <c r="F152" s="34"/>
      <c r="G152" s="34"/>
      <c r="H152" s="32"/>
      <c r="I152" s="32"/>
      <c r="J152" s="32"/>
      <c r="K152" s="32"/>
      <c r="L152" s="34"/>
      <c r="M152" s="32"/>
      <c r="N152" s="32"/>
      <c r="O152" s="34"/>
      <c r="P152" s="34"/>
      <c r="Q152" s="34"/>
      <c r="R152" s="34"/>
      <c r="S152" s="34" t="s">
        <v>441</v>
      </c>
      <c r="T152" s="32"/>
      <c r="U152" s="32"/>
    </row>
    <row r="153" spans="1:21" ht="35.1" customHeight="1">
      <c r="A153" s="1"/>
      <c r="B153" s="1"/>
      <c r="C153" s="1"/>
      <c r="D153" s="1"/>
      <c r="E153" s="1"/>
      <c r="F153" s="34"/>
      <c r="G153" s="34"/>
      <c r="H153" s="32"/>
      <c r="I153" s="32"/>
      <c r="J153" s="32"/>
      <c r="K153" s="32"/>
      <c r="L153" s="34"/>
      <c r="M153" s="32"/>
      <c r="N153" s="32"/>
      <c r="O153" s="34"/>
      <c r="P153" s="34"/>
      <c r="Q153" s="34"/>
      <c r="R153" s="34"/>
      <c r="S153" s="34" t="s">
        <v>442</v>
      </c>
      <c r="T153" s="32"/>
      <c r="U153" s="32"/>
    </row>
    <row r="154" spans="1:21" ht="35.1" customHeight="1">
      <c r="A154" s="1"/>
      <c r="B154" s="1"/>
      <c r="C154" s="1"/>
      <c r="D154" s="1"/>
      <c r="E154" s="1"/>
      <c r="F154" s="34"/>
      <c r="G154" s="34"/>
      <c r="H154" s="32"/>
      <c r="I154" s="32"/>
      <c r="J154" s="32"/>
      <c r="K154" s="32"/>
      <c r="L154" s="34"/>
      <c r="M154" s="32"/>
      <c r="N154" s="32"/>
      <c r="O154" s="34"/>
      <c r="P154" s="34"/>
      <c r="Q154" s="34"/>
      <c r="R154" s="34"/>
      <c r="S154" s="34" t="s">
        <v>443</v>
      </c>
      <c r="T154" s="32"/>
      <c r="U154" s="32"/>
    </row>
    <row r="155" spans="1:21" ht="35.1" customHeight="1">
      <c r="A155" s="1"/>
      <c r="B155" s="1"/>
      <c r="C155" s="1"/>
      <c r="D155" s="1"/>
      <c r="E155" s="1"/>
      <c r="F155" s="34"/>
      <c r="G155" s="34"/>
      <c r="H155" s="32"/>
      <c r="I155" s="32"/>
      <c r="J155" s="32"/>
      <c r="K155" s="32"/>
      <c r="L155" s="34"/>
      <c r="M155" s="32"/>
      <c r="N155" s="32"/>
      <c r="O155" s="34"/>
      <c r="P155" s="34"/>
      <c r="Q155" s="34"/>
      <c r="R155" s="34"/>
      <c r="S155" s="34" t="s">
        <v>444</v>
      </c>
      <c r="T155" s="32"/>
      <c r="U155" s="32"/>
    </row>
    <row r="156" spans="1:21" ht="35.1" customHeight="1">
      <c r="A156" s="1"/>
      <c r="B156" s="1"/>
      <c r="C156" s="1"/>
      <c r="D156" s="1"/>
      <c r="E156" s="1"/>
      <c r="F156" s="34"/>
      <c r="G156" s="34"/>
      <c r="H156" s="32"/>
      <c r="I156" s="32"/>
      <c r="J156" s="32"/>
      <c r="K156" s="32"/>
      <c r="L156" s="34"/>
      <c r="M156" s="32"/>
      <c r="N156" s="32"/>
      <c r="O156" s="34"/>
      <c r="P156" s="34"/>
      <c r="Q156" s="34"/>
      <c r="R156" s="34"/>
      <c r="S156" s="34" t="s">
        <v>445</v>
      </c>
      <c r="T156" s="32"/>
      <c r="U156" s="32"/>
    </row>
    <row r="157" spans="1:21" ht="35.1" customHeight="1">
      <c r="A157" s="1"/>
      <c r="B157" s="1"/>
      <c r="C157" s="1"/>
      <c r="D157" s="1"/>
      <c r="E157" s="1"/>
      <c r="F157" s="34"/>
      <c r="G157" s="34"/>
      <c r="H157" s="32"/>
      <c r="I157" s="32"/>
      <c r="J157" s="32"/>
      <c r="K157" s="32"/>
      <c r="L157" s="34"/>
      <c r="M157" s="32"/>
      <c r="N157" s="32"/>
      <c r="O157" s="34"/>
      <c r="P157" s="34"/>
      <c r="Q157" s="34"/>
      <c r="R157" s="34"/>
      <c r="S157" s="34" t="s">
        <v>446</v>
      </c>
      <c r="T157" s="32"/>
      <c r="U157" s="32"/>
    </row>
    <row r="158" spans="1:21" ht="35.1" customHeight="1">
      <c r="A158" s="1"/>
      <c r="B158" s="1"/>
      <c r="C158" s="1"/>
      <c r="D158" s="1"/>
      <c r="E158" s="1"/>
      <c r="F158" s="34"/>
      <c r="G158" s="34"/>
      <c r="H158" s="32"/>
      <c r="I158" s="32"/>
      <c r="J158" s="32"/>
      <c r="K158" s="32"/>
      <c r="L158" s="34"/>
      <c r="M158" s="32"/>
      <c r="N158" s="32"/>
      <c r="O158" s="34"/>
      <c r="P158" s="34"/>
      <c r="Q158" s="34"/>
      <c r="R158" s="34"/>
      <c r="S158" s="34" t="s">
        <v>447</v>
      </c>
      <c r="T158" s="32"/>
      <c r="U158" s="32"/>
    </row>
    <row r="159" spans="1:21" ht="35.1" customHeight="1">
      <c r="A159" s="1"/>
      <c r="B159" s="1"/>
      <c r="C159" s="1"/>
      <c r="D159" s="1"/>
      <c r="E159" s="1"/>
      <c r="F159" s="34"/>
      <c r="G159" s="34"/>
      <c r="H159" s="32"/>
      <c r="I159" s="32"/>
      <c r="J159" s="32"/>
      <c r="K159" s="32"/>
      <c r="L159" s="34"/>
      <c r="M159" s="32"/>
      <c r="N159" s="32"/>
      <c r="O159" s="34"/>
      <c r="P159" s="34"/>
      <c r="Q159" s="34"/>
      <c r="R159" s="34"/>
      <c r="S159" s="34" t="s">
        <v>448</v>
      </c>
      <c r="T159" s="32"/>
      <c r="U159" s="32"/>
    </row>
    <row r="160" spans="1:21" ht="35.1" customHeight="1">
      <c r="A160" s="1"/>
      <c r="B160" s="1"/>
      <c r="C160" s="1"/>
      <c r="D160" s="1"/>
      <c r="E160" s="1"/>
      <c r="F160" s="34"/>
      <c r="G160" s="34"/>
      <c r="H160" s="32"/>
      <c r="I160" s="32"/>
      <c r="J160" s="32"/>
      <c r="K160" s="32"/>
      <c r="L160" s="34"/>
      <c r="M160" s="32"/>
      <c r="N160" s="32"/>
      <c r="O160" s="34"/>
      <c r="P160" s="34"/>
      <c r="Q160" s="34"/>
      <c r="R160" s="34"/>
      <c r="S160" s="34" t="s">
        <v>449</v>
      </c>
      <c r="T160" s="32"/>
      <c r="U160" s="32"/>
    </row>
    <row r="161" spans="1:21" ht="35.1" customHeight="1">
      <c r="A161" s="1"/>
      <c r="B161" s="1"/>
      <c r="C161" s="1"/>
      <c r="D161" s="1"/>
      <c r="E161" s="1"/>
      <c r="F161" s="34"/>
      <c r="G161" s="34"/>
      <c r="H161" s="32"/>
      <c r="I161" s="32"/>
      <c r="J161" s="32"/>
      <c r="K161" s="32"/>
      <c r="L161" s="34"/>
      <c r="M161" s="32"/>
      <c r="N161" s="32"/>
      <c r="O161" s="34"/>
      <c r="P161" s="34"/>
      <c r="Q161" s="34"/>
      <c r="R161" s="34"/>
      <c r="S161" s="34" t="s">
        <v>450</v>
      </c>
      <c r="T161" s="32"/>
      <c r="U161" s="32"/>
    </row>
    <row r="162" spans="1:21" ht="35.1" customHeight="1">
      <c r="A162" s="1"/>
      <c r="B162" s="1"/>
      <c r="C162" s="1"/>
      <c r="D162" s="1"/>
      <c r="E162" s="1"/>
      <c r="F162" s="34"/>
      <c r="G162" s="34"/>
      <c r="H162" s="32"/>
      <c r="I162" s="32"/>
      <c r="J162" s="32"/>
      <c r="K162" s="32"/>
      <c r="L162" s="34"/>
      <c r="M162" s="32"/>
      <c r="N162" s="32"/>
      <c r="O162" s="34"/>
      <c r="P162" s="34"/>
      <c r="Q162" s="34"/>
      <c r="R162" s="34"/>
      <c r="S162" s="34" t="s">
        <v>451</v>
      </c>
      <c r="T162" s="32"/>
      <c r="U162" s="32"/>
    </row>
    <row r="163" spans="1:21" ht="35.1" customHeight="1">
      <c r="A163" s="1"/>
      <c r="B163" s="1"/>
      <c r="C163" s="1"/>
      <c r="D163" s="1"/>
      <c r="E163" s="1"/>
      <c r="F163" s="34"/>
      <c r="G163" s="34"/>
      <c r="H163" s="32"/>
      <c r="I163" s="32"/>
      <c r="J163" s="32"/>
      <c r="K163" s="32"/>
      <c r="L163" s="34"/>
      <c r="M163" s="32"/>
      <c r="N163" s="32"/>
      <c r="O163" s="34"/>
      <c r="P163" s="34"/>
      <c r="Q163" s="34"/>
      <c r="R163" s="34"/>
      <c r="S163" s="34" t="s">
        <v>452</v>
      </c>
      <c r="T163" s="32"/>
      <c r="U163" s="32"/>
    </row>
    <row r="164" spans="1:21" ht="35.1" customHeight="1">
      <c r="A164" s="1"/>
      <c r="B164" s="1"/>
      <c r="C164" s="1"/>
      <c r="D164" s="1"/>
      <c r="E164" s="1"/>
      <c r="F164" s="34"/>
      <c r="G164" s="34"/>
      <c r="H164" s="32"/>
      <c r="I164" s="32"/>
      <c r="J164" s="32"/>
      <c r="K164" s="32"/>
      <c r="L164" s="34"/>
      <c r="M164" s="32"/>
      <c r="N164" s="32"/>
      <c r="O164" s="34"/>
      <c r="P164" s="34"/>
      <c r="Q164" s="34"/>
      <c r="R164" s="34"/>
      <c r="S164" s="34" t="s">
        <v>453</v>
      </c>
      <c r="T164" s="32"/>
      <c r="U164" s="32"/>
    </row>
    <row r="165" spans="1:21" ht="35.1" customHeight="1">
      <c r="A165" s="1"/>
      <c r="B165" s="1"/>
      <c r="C165" s="1"/>
      <c r="D165" s="1"/>
      <c r="E165" s="1"/>
      <c r="F165" s="34"/>
      <c r="G165" s="34"/>
      <c r="H165" s="32"/>
      <c r="I165" s="32"/>
      <c r="J165" s="32"/>
      <c r="K165" s="32"/>
      <c r="L165" s="34"/>
      <c r="M165" s="32"/>
      <c r="N165" s="32"/>
      <c r="O165" s="34"/>
      <c r="P165" s="34"/>
      <c r="Q165" s="34"/>
      <c r="R165" s="34"/>
      <c r="S165" s="34" t="s">
        <v>454</v>
      </c>
      <c r="T165" s="32"/>
      <c r="U165" s="32"/>
    </row>
    <row r="166" spans="1:21" ht="35.1" customHeight="1">
      <c r="A166" s="1"/>
      <c r="B166" s="1"/>
      <c r="C166" s="1"/>
      <c r="D166" s="1"/>
      <c r="E166" s="1"/>
      <c r="F166" s="34"/>
      <c r="G166" s="34"/>
      <c r="H166" s="32"/>
      <c r="I166" s="32"/>
      <c r="J166" s="32"/>
      <c r="K166" s="32"/>
      <c r="L166" s="34"/>
      <c r="M166" s="32"/>
      <c r="N166" s="32"/>
      <c r="O166" s="34"/>
      <c r="P166" s="34"/>
      <c r="Q166" s="34"/>
      <c r="R166" s="34"/>
      <c r="S166" s="34" t="s">
        <v>455</v>
      </c>
      <c r="T166" s="32"/>
      <c r="U166" s="32"/>
    </row>
    <row r="167" spans="1:21" ht="35.1" customHeight="1">
      <c r="A167" s="1"/>
      <c r="B167" s="1"/>
      <c r="C167" s="1"/>
      <c r="D167" s="1"/>
      <c r="E167" s="1"/>
      <c r="F167" s="34"/>
      <c r="G167" s="34"/>
      <c r="H167" s="32"/>
      <c r="I167" s="32"/>
      <c r="J167" s="32"/>
      <c r="K167" s="32"/>
      <c r="L167" s="34"/>
      <c r="M167" s="32"/>
      <c r="N167" s="32"/>
      <c r="O167" s="34"/>
      <c r="P167" s="34"/>
      <c r="Q167" s="34"/>
      <c r="R167" s="34"/>
      <c r="S167" s="34" t="s">
        <v>339</v>
      </c>
      <c r="T167" s="32"/>
      <c r="U167" s="32"/>
    </row>
    <row r="168" spans="1:21" ht="35.1" customHeight="1">
      <c r="A168" s="1"/>
      <c r="B168" s="1"/>
      <c r="C168" s="1"/>
      <c r="D168" s="1"/>
      <c r="E168" s="1"/>
      <c r="F168" s="34"/>
      <c r="G168" s="34"/>
      <c r="H168" s="32"/>
      <c r="I168" s="32"/>
      <c r="J168" s="32"/>
      <c r="K168" s="32"/>
      <c r="L168" s="34"/>
      <c r="M168" s="32"/>
      <c r="N168" s="32"/>
      <c r="O168" s="34"/>
      <c r="P168" s="34"/>
      <c r="Q168" s="34"/>
      <c r="R168" s="34"/>
      <c r="S168" s="34"/>
      <c r="T168" s="32"/>
      <c r="U168" s="32"/>
    </row>
    <row r="169" spans="1:21" ht="35.1" customHeight="1">
      <c r="A169" s="1"/>
      <c r="B169" s="1"/>
      <c r="C169" s="1"/>
      <c r="D169" s="1"/>
      <c r="E169" s="1"/>
      <c r="F169" s="34"/>
      <c r="G169" s="34"/>
      <c r="H169" s="32"/>
      <c r="I169" s="32"/>
      <c r="J169" s="32"/>
      <c r="K169" s="32"/>
      <c r="L169" s="34"/>
      <c r="M169" s="32"/>
      <c r="N169" s="32"/>
      <c r="O169" s="34"/>
      <c r="P169" s="34"/>
      <c r="Q169" s="34"/>
      <c r="R169" s="34"/>
      <c r="S169" s="34"/>
      <c r="T169" s="32"/>
      <c r="U169" s="32"/>
    </row>
    <row r="170" spans="1:21" ht="35.1" customHeight="1">
      <c r="A170" s="1"/>
      <c r="B170" s="1"/>
      <c r="C170" s="1"/>
      <c r="D170" s="1"/>
      <c r="E170" s="1"/>
      <c r="F170" s="34"/>
      <c r="G170" s="34"/>
      <c r="H170" s="32"/>
      <c r="I170" s="32"/>
      <c r="J170" s="32"/>
      <c r="K170" s="32"/>
      <c r="L170" s="34"/>
      <c r="M170" s="32"/>
      <c r="N170" s="32"/>
      <c r="O170" s="34"/>
      <c r="P170" s="34"/>
      <c r="Q170" s="34"/>
      <c r="R170" s="34"/>
      <c r="S170" s="34"/>
      <c r="T170" s="32"/>
      <c r="U170" s="32"/>
    </row>
    <row r="171" spans="1:21" ht="35.1" customHeight="1">
      <c r="A171" s="1"/>
      <c r="B171" s="1"/>
      <c r="C171" s="1"/>
      <c r="D171" s="1"/>
      <c r="E171" s="1"/>
      <c r="F171" s="34"/>
      <c r="G171" s="34"/>
      <c r="H171" s="32"/>
      <c r="I171" s="32"/>
      <c r="J171" s="32"/>
      <c r="K171" s="32"/>
      <c r="L171" s="34"/>
      <c r="M171" s="32"/>
      <c r="N171" s="32"/>
      <c r="O171" s="34"/>
      <c r="P171" s="34"/>
      <c r="Q171" s="34"/>
      <c r="R171" s="34"/>
      <c r="S171" s="34"/>
      <c r="T171" s="32"/>
      <c r="U171" s="32"/>
    </row>
    <row r="172" spans="1:21" ht="35.1" customHeight="1">
      <c r="A172" s="1"/>
      <c r="B172" s="1"/>
      <c r="C172" s="1"/>
      <c r="D172" s="1"/>
      <c r="E172" s="1"/>
      <c r="F172" s="34"/>
      <c r="G172" s="34"/>
      <c r="H172" s="32"/>
      <c r="I172" s="32"/>
      <c r="J172" s="32"/>
      <c r="K172" s="32"/>
      <c r="L172" s="34"/>
      <c r="M172" s="32"/>
      <c r="N172" s="32"/>
      <c r="O172" s="34"/>
      <c r="P172" s="34"/>
      <c r="Q172" s="34"/>
      <c r="R172" s="34"/>
      <c r="S172" s="34"/>
      <c r="T172" s="32"/>
      <c r="U172" s="32"/>
    </row>
    <row r="173" spans="1:21" ht="35.1" customHeight="1">
      <c r="A173" s="1"/>
      <c r="B173" s="1"/>
      <c r="C173" s="1"/>
      <c r="D173" s="1"/>
      <c r="E173" s="1"/>
      <c r="F173" s="34"/>
      <c r="G173" s="34"/>
      <c r="H173" s="32"/>
      <c r="I173" s="32"/>
      <c r="J173" s="32"/>
      <c r="K173" s="32"/>
      <c r="L173" s="34"/>
      <c r="M173" s="32"/>
      <c r="N173" s="32"/>
      <c r="O173" s="34"/>
      <c r="P173" s="34"/>
      <c r="Q173" s="34"/>
      <c r="R173" s="34"/>
      <c r="S173" s="34"/>
      <c r="T173" s="32"/>
      <c r="U173" s="32"/>
    </row>
    <row r="174" spans="1:21" ht="35.1" customHeight="1">
      <c r="A174" s="1"/>
      <c r="B174" s="1"/>
      <c r="C174" s="1"/>
      <c r="D174" s="1"/>
      <c r="E174" s="1"/>
      <c r="F174" s="34"/>
      <c r="G174" s="34"/>
      <c r="H174" s="32"/>
      <c r="I174" s="32"/>
      <c r="J174" s="32"/>
      <c r="K174" s="32"/>
      <c r="L174" s="34"/>
      <c r="M174" s="32"/>
      <c r="N174" s="32"/>
      <c r="O174" s="34"/>
      <c r="P174" s="34"/>
      <c r="Q174" s="34"/>
      <c r="R174" s="34"/>
      <c r="S174" s="34"/>
      <c r="T174" s="32"/>
      <c r="U174" s="32"/>
    </row>
    <row r="175" spans="1:21" ht="35.1" customHeight="1">
      <c r="A175" s="1"/>
      <c r="B175" s="1"/>
      <c r="C175" s="1"/>
      <c r="D175" s="1"/>
      <c r="E175" s="1"/>
      <c r="F175" s="34"/>
      <c r="G175" s="34"/>
      <c r="H175" s="32"/>
      <c r="I175" s="32"/>
      <c r="J175" s="32"/>
      <c r="K175" s="32"/>
      <c r="L175" s="34"/>
      <c r="M175" s="32"/>
      <c r="N175" s="32"/>
      <c r="O175" s="34"/>
      <c r="P175" s="34"/>
      <c r="Q175" s="34"/>
      <c r="R175" s="34"/>
      <c r="S175" s="34"/>
      <c r="T175" s="32"/>
      <c r="U175" s="32"/>
    </row>
    <row r="176" spans="1:21" ht="35.1" customHeight="1">
      <c r="A176" s="1"/>
      <c r="B176" s="1"/>
      <c r="C176" s="1"/>
      <c r="D176" s="1"/>
      <c r="E176" s="1"/>
      <c r="F176" s="34"/>
      <c r="G176" s="34"/>
      <c r="H176" s="32"/>
      <c r="I176" s="32"/>
      <c r="J176" s="32"/>
      <c r="K176" s="32"/>
      <c r="L176" s="34"/>
      <c r="M176" s="32"/>
      <c r="N176" s="32"/>
      <c r="O176" s="34"/>
      <c r="P176" s="34"/>
      <c r="Q176" s="34"/>
      <c r="R176" s="34"/>
      <c r="S176" s="34"/>
      <c r="T176" s="32"/>
      <c r="U176" s="32"/>
    </row>
    <row r="177" spans="1:21" ht="35.1" customHeight="1">
      <c r="A177" s="1"/>
      <c r="B177" s="1"/>
      <c r="C177" s="1"/>
      <c r="D177" s="1"/>
      <c r="E177" s="1"/>
      <c r="F177" s="34"/>
      <c r="G177" s="34"/>
      <c r="H177" s="32"/>
      <c r="I177" s="32"/>
      <c r="J177" s="32"/>
      <c r="K177" s="32"/>
      <c r="L177" s="34"/>
      <c r="M177" s="32"/>
      <c r="N177" s="32"/>
      <c r="O177" s="34"/>
      <c r="P177" s="34"/>
      <c r="Q177" s="34"/>
      <c r="R177" s="34"/>
      <c r="S177" s="34"/>
      <c r="T177" s="32"/>
      <c r="U177" s="32"/>
    </row>
    <row r="178" spans="1:21" ht="35.1" customHeight="1">
      <c r="A178" s="1"/>
      <c r="B178" s="1"/>
      <c r="C178" s="1"/>
      <c r="D178" s="1"/>
      <c r="E178" s="1"/>
      <c r="F178" s="34"/>
      <c r="G178" s="34"/>
      <c r="H178" s="32"/>
      <c r="I178" s="32"/>
      <c r="J178" s="32"/>
      <c r="K178" s="32"/>
      <c r="L178" s="34"/>
      <c r="M178" s="32"/>
      <c r="N178" s="32"/>
      <c r="O178" s="34"/>
      <c r="P178" s="34"/>
      <c r="Q178" s="34"/>
      <c r="R178" s="34"/>
      <c r="S178" s="34"/>
      <c r="T178" s="32"/>
      <c r="U178" s="32"/>
    </row>
    <row r="179" spans="1:21" ht="35.1" customHeight="1">
      <c r="A179" s="1"/>
      <c r="B179" s="1"/>
      <c r="C179" s="1"/>
      <c r="D179" s="1"/>
      <c r="E179" s="1"/>
      <c r="F179" s="34"/>
      <c r="G179" s="34"/>
      <c r="H179" s="32"/>
      <c r="I179" s="32"/>
      <c r="J179" s="32"/>
      <c r="K179" s="32"/>
      <c r="L179" s="34"/>
      <c r="M179" s="32"/>
      <c r="N179" s="32"/>
      <c r="O179" s="34"/>
      <c r="P179" s="34"/>
      <c r="Q179" s="34"/>
      <c r="R179" s="34"/>
      <c r="S179" s="34"/>
      <c r="T179" s="32"/>
      <c r="U179" s="32"/>
    </row>
    <row r="180" spans="1:21" ht="35.1" customHeight="1">
      <c r="A180" s="1"/>
      <c r="B180" s="1"/>
      <c r="C180" s="1"/>
      <c r="D180" s="1"/>
      <c r="E180" s="1"/>
      <c r="F180" s="34"/>
      <c r="G180" s="34"/>
      <c r="H180" s="32"/>
      <c r="I180" s="32"/>
      <c r="J180" s="32"/>
      <c r="K180" s="32"/>
      <c r="L180" s="34"/>
      <c r="M180" s="32"/>
      <c r="N180" s="32"/>
      <c r="O180" s="34"/>
      <c r="P180" s="34"/>
      <c r="Q180" s="34"/>
      <c r="R180" s="34"/>
      <c r="S180" s="34"/>
      <c r="T180" s="32"/>
      <c r="U180" s="32"/>
    </row>
    <row r="181" spans="1:21" ht="35.1" customHeight="1">
      <c r="A181" s="1"/>
      <c r="B181" s="1"/>
      <c r="C181" s="1"/>
      <c r="D181" s="1"/>
      <c r="E181" s="1"/>
      <c r="F181" s="34"/>
      <c r="G181" s="34"/>
      <c r="H181" s="32"/>
      <c r="I181" s="32"/>
      <c r="J181" s="32"/>
      <c r="K181" s="32"/>
      <c r="L181" s="34"/>
      <c r="M181" s="32"/>
      <c r="N181" s="32"/>
      <c r="O181" s="34"/>
      <c r="P181" s="34"/>
      <c r="Q181" s="34"/>
      <c r="R181" s="34"/>
      <c r="S181" s="34"/>
      <c r="T181" s="32"/>
      <c r="U181" s="32"/>
    </row>
    <row r="182" spans="1:21" ht="35.1" customHeight="1">
      <c r="A182" s="1"/>
      <c r="B182" s="1"/>
      <c r="C182" s="1"/>
      <c r="D182" s="1"/>
      <c r="E182" s="1"/>
      <c r="F182" s="34"/>
      <c r="G182" s="34"/>
      <c r="H182" s="32"/>
      <c r="I182" s="32"/>
      <c r="J182" s="32"/>
      <c r="K182" s="32"/>
      <c r="L182" s="34"/>
      <c r="M182" s="32"/>
      <c r="N182" s="32"/>
      <c r="O182" s="34"/>
      <c r="P182" s="34"/>
      <c r="Q182" s="34"/>
      <c r="R182" s="34"/>
      <c r="S182" s="34"/>
      <c r="T182" s="32"/>
      <c r="U182" s="32"/>
    </row>
    <row r="183" spans="1:21" ht="35.1" customHeight="1">
      <c r="A183" s="1"/>
      <c r="B183" s="1"/>
      <c r="C183" s="1"/>
      <c r="D183" s="1"/>
      <c r="E183" s="1"/>
      <c r="F183" s="34"/>
      <c r="G183" s="34"/>
      <c r="H183" s="32"/>
      <c r="I183" s="32"/>
      <c r="J183" s="32"/>
      <c r="K183" s="32"/>
      <c r="L183" s="34"/>
      <c r="M183" s="32"/>
      <c r="N183" s="32"/>
      <c r="O183" s="34"/>
      <c r="P183" s="34"/>
      <c r="Q183" s="34"/>
      <c r="R183" s="34"/>
      <c r="S183" s="34"/>
      <c r="T183" s="32"/>
      <c r="U183" s="32"/>
    </row>
    <row r="184" spans="1:21" ht="35.1" customHeight="1">
      <c r="A184" s="1"/>
      <c r="B184" s="1"/>
      <c r="C184" s="1"/>
      <c r="D184" s="1"/>
      <c r="E184" s="1"/>
      <c r="F184" s="34"/>
      <c r="G184" s="34"/>
      <c r="H184" s="32"/>
      <c r="I184" s="32"/>
      <c r="J184" s="32"/>
      <c r="K184" s="32"/>
      <c r="L184" s="34"/>
      <c r="M184" s="32"/>
      <c r="N184" s="32"/>
      <c r="O184" s="34"/>
      <c r="P184" s="34"/>
      <c r="Q184" s="34"/>
      <c r="R184" s="34"/>
      <c r="S184" s="34"/>
      <c r="T184" s="32"/>
      <c r="U184" s="32"/>
    </row>
    <row r="185" spans="1:21" ht="35.1" customHeight="1">
      <c r="A185" s="1"/>
      <c r="B185" s="1"/>
      <c r="C185" s="1"/>
      <c r="D185" s="1"/>
      <c r="E185" s="1"/>
      <c r="F185" s="34"/>
      <c r="G185" s="34"/>
      <c r="H185" s="32"/>
      <c r="I185" s="32"/>
      <c r="J185" s="32"/>
      <c r="K185" s="32"/>
      <c r="L185" s="34"/>
      <c r="M185" s="32"/>
      <c r="N185" s="32"/>
      <c r="O185" s="34"/>
      <c r="P185" s="34"/>
      <c r="Q185" s="34"/>
      <c r="R185" s="34"/>
      <c r="S185" s="34"/>
      <c r="T185" s="32"/>
      <c r="U185" s="32"/>
    </row>
    <row r="186" spans="1:21" ht="35.1" customHeight="1">
      <c r="A186" s="1"/>
      <c r="B186" s="1"/>
      <c r="C186" s="1"/>
      <c r="D186" s="1"/>
      <c r="E186" s="1"/>
      <c r="F186" s="34"/>
      <c r="G186" s="34"/>
      <c r="H186" s="32"/>
      <c r="I186" s="32"/>
      <c r="J186" s="32"/>
      <c r="K186" s="32"/>
      <c r="L186" s="34"/>
      <c r="M186" s="32"/>
      <c r="N186" s="32"/>
      <c r="O186" s="34"/>
      <c r="P186" s="34"/>
      <c r="Q186" s="34"/>
      <c r="R186" s="34"/>
      <c r="S186" s="34"/>
      <c r="T186" s="32"/>
      <c r="U186" s="32"/>
    </row>
    <row r="187" spans="1:21" ht="35.1" customHeight="1">
      <c r="A187" s="1"/>
      <c r="B187" s="1"/>
      <c r="C187" s="1"/>
      <c r="D187" s="1"/>
      <c r="E187" s="1"/>
      <c r="F187" s="34"/>
      <c r="G187" s="34"/>
      <c r="H187" s="32"/>
      <c r="I187" s="32"/>
      <c r="J187" s="32"/>
      <c r="K187" s="32"/>
      <c r="L187" s="34"/>
      <c r="M187" s="32"/>
      <c r="N187" s="32"/>
      <c r="O187" s="34"/>
      <c r="P187" s="34"/>
      <c r="Q187" s="34"/>
      <c r="R187" s="34"/>
      <c r="S187" s="34"/>
      <c r="T187" s="32"/>
      <c r="U187" s="32"/>
    </row>
    <row r="188" spans="1:21" ht="35.1" customHeight="1">
      <c r="A188" s="1"/>
      <c r="B188" s="1"/>
      <c r="C188" s="1"/>
      <c r="D188" s="1"/>
      <c r="E188" s="1"/>
      <c r="F188" s="34"/>
      <c r="G188" s="34"/>
      <c r="H188" s="32"/>
      <c r="I188" s="32"/>
      <c r="J188" s="32"/>
      <c r="K188" s="32"/>
      <c r="L188" s="34"/>
      <c r="M188" s="32"/>
      <c r="N188" s="32"/>
      <c r="O188" s="34"/>
      <c r="P188" s="34"/>
      <c r="Q188" s="34"/>
      <c r="R188" s="34"/>
      <c r="S188" s="34"/>
      <c r="T188" s="32"/>
      <c r="U188" s="32"/>
    </row>
    <row r="189" spans="1:21" ht="35.1" customHeight="1">
      <c r="A189" s="1"/>
      <c r="B189" s="1"/>
      <c r="C189" s="1"/>
      <c r="D189" s="1"/>
      <c r="E189" s="1"/>
      <c r="F189" s="34"/>
      <c r="G189" s="34"/>
      <c r="H189" s="32"/>
      <c r="I189" s="32"/>
      <c r="J189" s="32"/>
      <c r="K189" s="32"/>
      <c r="L189" s="34"/>
      <c r="M189" s="32"/>
      <c r="N189" s="32"/>
      <c r="O189" s="34"/>
      <c r="P189" s="34"/>
      <c r="Q189" s="34"/>
      <c r="R189" s="34"/>
      <c r="S189" s="34"/>
      <c r="T189" s="32"/>
      <c r="U189" s="32"/>
    </row>
    <row r="190" spans="1:21" ht="35.1" customHeight="1">
      <c r="A190" s="1"/>
      <c r="B190" s="1"/>
      <c r="C190" s="1"/>
      <c r="D190" s="1"/>
      <c r="E190" s="1"/>
      <c r="F190" s="34"/>
      <c r="G190" s="34"/>
      <c r="H190" s="32"/>
      <c r="I190" s="32"/>
      <c r="J190" s="32"/>
      <c r="K190" s="32"/>
      <c r="L190" s="34"/>
      <c r="M190" s="32"/>
      <c r="N190" s="32"/>
      <c r="O190" s="34"/>
      <c r="P190" s="34"/>
      <c r="Q190" s="34"/>
      <c r="R190" s="34"/>
      <c r="S190" s="34"/>
      <c r="T190" s="32"/>
      <c r="U190" s="32"/>
    </row>
    <row r="191" spans="1:21" ht="35.1" customHeight="1">
      <c r="A191" s="1"/>
      <c r="B191" s="1"/>
      <c r="C191" s="1"/>
      <c r="D191" s="1"/>
      <c r="E191" s="1"/>
      <c r="F191" s="34"/>
      <c r="G191" s="34"/>
      <c r="H191" s="32"/>
      <c r="I191" s="32"/>
      <c r="J191" s="32"/>
      <c r="K191" s="32"/>
      <c r="L191" s="34"/>
      <c r="M191" s="32"/>
      <c r="N191" s="32"/>
      <c r="O191" s="34"/>
      <c r="P191" s="34"/>
      <c r="Q191" s="34"/>
      <c r="R191" s="34"/>
      <c r="S191" s="34"/>
      <c r="T191" s="32"/>
      <c r="U191" s="32"/>
    </row>
    <row r="192" spans="1:21" ht="35.1" customHeight="1">
      <c r="A192" s="1"/>
      <c r="B192" s="1"/>
      <c r="C192" s="1"/>
      <c r="D192" s="1"/>
      <c r="E192" s="1"/>
      <c r="F192" s="34"/>
      <c r="G192" s="34"/>
      <c r="H192" s="32"/>
      <c r="I192" s="32"/>
      <c r="J192" s="32"/>
      <c r="K192" s="32"/>
      <c r="L192" s="34"/>
      <c r="M192" s="32"/>
      <c r="N192" s="32"/>
      <c r="O192" s="34"/>
      <c r="P192" s="34"/>
      <c r="Q192" s="34"/>
      <c r="R192" s="34"/>
      <c r="S192" s="34"/>
      <c r="T192" s="32"/>
      <c r="U192" s="32"/>
    </row>
    <row r="193" spans="1:21" ht="35.1" customHeight="1">
      <c r="A193" s="1"/>
      <c r="B193" s="1"/>
      <c r="C193" s="1"/>
      <c r="D193" s="1"/>
      <c r="E193" s="1"/>
      <c r="F193" s="34"/>
      <c r="G193" s="34"/>
      <c r="H193" s="32"/>
      <c r="I193" s="32"/>
      <c r="J193" s="32"/>
      <c r="K193" s="32"/>
      <c r="L193" s="34"/>
      <c r="M193" s="32"/>
      <c r="N193" s="32"/>
      <c r="O193" s="34"/>
      <c r="P193" s="34"/>
      <c r="Q193" s="34"/>
      <c r="R193" s="34"/>
      <c r="S193" s="34"/>
      <c r="T193" s="32"/>
      <c r="U193" s="32"/>
    </row>
    <row r="194" spans="1:21" ht="35.1" customHeight="1">
      <c r="A194" s="1"/>
      <c r="B194" s="1"/>
      <c r="C194" s="1"/>
      <c r="D194" s="1"/>
      <c r="E194" s="1"/>
      <c r="F194" s="34"/>
      <c r="G194" s="34"/>
      <c r="H194" s="32"/>
      <c r="I194" s="32"/>
      <c r="J194" s="32"/>
      <c r="K194" s="32"/>
      <c r="L194" s="34"/>
      <c r="M194" s="32"/>
      <c r="N194" s="32"/>
      <c r="O194" s="34"/>
      <c r="P194" s="34"/>
      <c r="Q194" s="34"/>
      <c r="R194" s="34"/>
      <c r="S194" s="34"/>
      <c r="T194" s="32"/>
      <c r="U194" s="32"/>
    </row>
    <row r="195" spans="1:21" ht="35.1" customHeight="1">
      <c r="A195" s="1"/>
      <c r="B195" s="1"/>
      <c r="C195" s="1"/>
      <c r="D195" s="1"/>
      <c r="E195" s="1"/>
      <c r="F195" s="34"/>
      <c r="G195" s="34"/>
      <c r="H195" s="32"/>
      <c r="I195" s="32"/>
      <c r="J195" s="32"/>
      <c r="K195" s="32"/>
      <c r="L195" s="34"/>
      <c r="M195" s="32"/>
      <c r="N195" s="32"/>
      <c r="O195" s="34"/>
      <c r="P195" s="34"/>
      <c r="Q195" s="34"/>
      <c r="R195" s="34"/>
      <c r="S195" s="34"/>
      <c r="T195" s="32"/>
      <c r="U195" s="32"/>
    </row>
    <row r="196" spans="1:21" ht="35.1" customHeight="1">
      <c r="A196" s="1"/>
      <c r="B196" s="1"/>
      <c r="C196" s="1"/>
      <c r="D196" s="1"/>
      <c r="E196" s="1"/>
      <c r="F196" s="34"/>
      <c r="G196" s="34"/>
      <c r="H196" s="32"/>
      <c r="I196" s="32"/>
      <c r="J196" s="32"/>
      <c r="K196" s="32"/>
      <c r="L196" s="34"/>
      <c r="M196" s="32"/>
      <c r="N196" s="32"/>
      <c r="O196" s="34"/>
      <c r="P196" s="34"/>
      <c r="Q196" s="34"/>
      <c r="R196" s="34"/>
      <c r="S196" s="34"/>
      <c r="T196" s="32"/>
      <c r="U196" s="32"/>
    </row>
    <row r="197" spans="1:21" ht="35.1" customHeight="1">
      <c r="A197" s="1"/>
      <c r="B197" s="1"/>
      <c r="C197" s="1"/>
      <c r="D197" s="1"/>
      <c r="E197" s="1"/>
      <c r="F197" s="34"/>
      <c r="G197" s="34"/>
      <c r="H197" s="32"/>
      <c r="I197" s="32"/>
      <c r="J197" s="32"/>
      <c r="K197" s="32"/>
      <c r="L197" s="34"/>
      <c r="M197" s="32"/>
      <c r="N197" s="32"/>
      <c r="O197" s="34"/>
      <c r="P197" s="34"/>
      <c r="Q197" s="34"/>
      <c r="R197" s="34"/>
      <c r="S197" s="34"/>
      <c r="T197" s="32"/>
      <c r="U197" s="32"/>
    </row>
    <row r="198" spans="1:21" ht="35.1" customHeight="1">
      <c r="A198" s="1"/>
      <c r="B198" s="1"/>
      <c r="C198" s="1"/>
      <c r="D198" s="1"/>
      <c r="E198" s="1"/>
      <c r="F198" s="34"/>
      <c r="G198" s="34"/>
      <c r="H198" s="32"/>
      <c r="I198" s="32"/>
      <c r="J198" s="32"/>
      <c r="K198" s="32"/>
      <c r="L198" s="34"/>
      <c r="M198" s="32"/>
      <c r="N198" s="32"/>
      <c r="O198" s="34"/>
      <c r="P198" s="34"/>
      <c r="Q198" s="34"/>
      <c r="R198" s="34"/>
      <c r="S198" s="34"/>
      <c r="T198" s="32"/>
      <c r="U198" s="32"/>
    </row>
    <row r="199" spans="1:21" ht="35.1" customHeight="1">
      <c r="A199" s="1"/>
      <c r="B199" s="1"/>
      <c r="C199" s="1"/>
      <c r="D199" s="1"/>
      <c r="E199" s="1"/>
      <c r="F199" s="34"/>
      <c r="G199" s="34"/>
      <c r="H199" s="32"/>
      <c r="I199" s="32"/>
      <c r="J199" s="32"/>
      <c r="K199" s="32"/>
      <c r="L199" s="34"/>
      <c r="M199" s="32"/>
      <c r="N199" s="32"/>
      <c r="O199" s="34"/>
      <c r="P199" s="34"/>
      <c r="Q199" s="34"/>
      <c r="R199" s="34"/>
      <c r="S199" s="34"/>
      <c r="T199" s="32"/>
      <c r="U199" s="32"/>
    </row>
    <row r="200" spans="1:21" ht="35.1" customHeight="1">
      <c r="A200" s="1"/>
      <c r="B200" s="1"/>
      <c r="C200" s="1"/>
      <c r="D200" s="1"/>
      <c r="E200" s="1"/>
      <c r="F200" s="34"/>
      <c r="G200" s="34"/>
      <c r="H200" s="32"/>
      <c r="I200" s="32"/>
      <c r="J200" s="32"/>
      <c r="K200" s="32"/>
      <c r="L200" s="34"/>
      <c r="M200" s="32"/>
      <c r="N200" s="32"/>
      <c r="O200" s="34"/>
      <c r="P200" s="34"/>
      <c r="Q200" s="34"/>
      <c r="R200" s="34"/>
      <c r="S200" s="34"/>
      <c r="T200" s="32"/>
      <c r="U200" s="32"/>
    </row>
    <row r="201" spans="1:21" ht="35.1" customHeight="1">
      <c r="A201" s="1"/>
      <c r="B201" s="1"/>
      <c r="C201" s="1"/>
      <c r="D201" s="1"/>
      <c r="E201" s="1"/>
      <c r="F201" s="34"/>
      <c r="G201" s="34"/>
      <c r="H201" s="32"/>
      <c r="I201" s="32"/>
      <c r="J201" s="32"/>
      <c r="K201" s="32"/>
      <c r="L201" s="34"/>
      <c r="M201" s="32"/>
      <c r="N201" s="32"/>
      <c r="O201" s="34"/>
      <c r="P201" s="34"/>
      <c r="Q201" s="34"/>
      <c r="R201" s="34"/>
      <c r="S201" s="34"/>
      <c r="T201" s="32"/>
      <c r="U201" s="32"/>
    </row>
    <row r="202" spans="1:21" ht="35.1" customHeight="1">
      <c r="A202" s="1"/>
      <c r="B202" s="1"/>
      <c r="C202" s="1"/>
      <c r="D202" s="1"/>
      <c r="E202" s="1"/>
      <c r="F202" s="34"/>
      <c r="G202" s="34"/>
      <c r="H202" s="32"/>
      <c r="I202" s="32"/>
      <c r="J202" s="32"/>
      <c r="K202" s="32"/>
      <c r="L202" s="34"/>
      <c r="M202" s="32"/>
      <c r="N202" s="32"/>
      <c r="O202" s="34"/>
      <c r="P202" s="34"/>
      <c r="Q202" s="34"/>
      <c r="R202" s="34"/>
      <c r="S202" s="34"/>
      <c r="T202" s="32"/>
      <c r="U202" s="32"/>
    </row>
    <row r="203" spans="1:21" ht="35.1" customHeight="1">
      <c r="A203" s="1"/>
      <c r="B203" s="1"/>
      <c r="C203" s="1"/>
      <c r="D203" s="1"/>
      <c r="E203" s="1"/>
      <c r="F203" s="34"/>
      <c r="G203" s="34"/>
      <c r="H203" s="32"/>
      <c r="I203" s="32"/>
      <c r="J203" s="32"/>
      <c r="K203" s="32"/>
      <c r="L203" s="34"/>
      <c r="M203" s="32"/>
      <c r="N203" s="32"/>
      <c r="O203" s="34"/>
      <c r="P203" s="34"/>
      <c r="Q203" s="34"/>
      <c r="R203" s="34"/>
      <c r="S203" s="34"/>
      <c r="T203" s="32"/>
      <c r="U203" s="32"/>
    </row>
    <row r="204" spans="1:21" ht="35.1" customHeight="1">
      <c r="A204" s="1"/>
      <c r="B204" s="1"/>
      <c r="C204" s="1"/>
      <c r="D204" s="1"/>
      <c r="E204" s="1"/>
      <c r="F204" s="34"/>
      <c r="G204" s="34"/>
      <c r="H204" s="32"/>
      <c r="I204" s="32"/>
      <c r="J204" s="32"/>
      <c r="K204" s="32"/>
      <c r="L204" s="34"/>
      <c r="M204" s="32"/>
      <c r="N204" s="32"/>
      <c r="O204" s="34"/>
      <c r="P204" s="34"/>
      <c r="Q204" s="34"/>
      <c r="R204" s="34"/>
      <c r="S204" s="34"/>
      <c r="T204" s="32"/>
      <c r="U204" s="32"/>
    </row>
    <row r="205" spans="1:21" ht="35.1" customHeight="1">
      <c r="A205" s="1"/>
      <c r="B205" s="1"/>
      <c r="C205" s="1"/>
      <c r="D205" s="1"/>
      <c r="E205" s="1"/>
      <c r="F205" s="34"/>
      <c r="G205" s="34"/>
      <c r="H205" s="32"/>
      <c r="I205" s="32"/>
      <c r="J205" s="32"/>
      <c r="K205" s="32"/>
      <c r="L205" s="34"/>
      <c r="M205" s="32"/>
      <c r="N205" s="32"/>
      <c r="O205" s="34"/>
      <c r="P205" s="34"/>
      <c r="Q205" s="34"/>
      <c r="R205" s="34"/>
      <c r="S205" s="34"/>
      <c r="T205" s="32"/>
      <c r="U205" s="32"/>
    </row>
    <row r="206" spans="1:21" ht="35.1" customHeight="1">
      <c r="A206" s="1"/>
      <c r="B206" s="1"/>
      <c r="C206" s="1"/>
      <c r="D206" s="1"/>
      <c r="E206" s="1"/>
      <c r="F206" s="34"/>
      <c r="G206" s="34"/>
      <c r="H206" s="32"/>
      <c r="I206" s="32"/>
      <c r="J206" s="32"/>
      <c r="K206" s="32"/>
      <c r="L206" s="34"/>
      <c r="M206" s="32"/>
      <c r="N206" s="32"/>
      <c r="O206" s="34"/>
      <c r="P206" s="34"/>
      <c r="Q206" s="34"/>
      <c r="R206" s="34"/>
      <c r="S206" s="34"/>
      <c r="T206" s="32"/>
      <c r="U206" s="32"/>
    </row>
    <row r="207" spans="1:21" ht="35.1" customHeight="1">
      <c r="A207" s="1"/>
      <c r="B207" s="1"/>
      <c r="C207" s="1"/>
      <c r="D207" s="1"/>
      <c r="E207" s="1"/>
      <c r="F207" s="34"/>
      <c r="G207" s="34"/>
      <c r="H207" s="32"/>
      <c r="I207" s="32"/>
      <c r="J207" s="32"/>
      <c r="K207" s="32"/>
      <c r="L207" s="34"/>
      <c r="M207" s="32"/>
      <c r="N207" s="32"/>
      <c r="O207" s="34"/>
      <c r="P207" s="34"/>
      <c r="Q207" s="34"/>
      <c r="R207" s="34"/>
      <c r="S207" s="34"/>
      <c r="T207" s="32"/>
      <c r="U207" s="32"/>
    </row>
    <row r="208" spans="1:21" ht="35.1" customHeight="1">
      <c r="A208" s="1"/>
      <c r="B208" s="1"/>
      <c r="C208" s="1"/>
      <c r="D208" s="1"/>
      <c r="E208" s="1"/>
      <c r="F208" s="34"/>
      <c r="G208" s="34"/>
      <c r="H208" s="32"/>
      <c r="I208" s="32"/>
      <c r="J208" s="32"/>
      <c r="K208" s="32"/>
      <c r="L208" s="34"/>
      <c r="M208" s="32"/>
      <c r="N208" s="32"/>
      <c r="O208" s="34"/>
      <c r="P208" s="34"/>
      <c r="Q208" s="34"/>
      <c r="R208" s="34"/>
      <c r="S208" s="34"/>
      <c r="T208" s="32"/>
      <c r="U208" s="32"/>
    </row>
    <row r="209" spans="1:21" ht="35.1" customHeight="1">
      <c r="A209" s="1"/>
      <c r="B209" s="1"/>
      <c r="C209" s="1"/>
      <c r="D209" s="1"/>
      <c r="E209" s="1"/>
      <c r="F209" s="34"/>
      <c r="G209" s="34"/>
      <c r="H209" s="32"/>
      <c r="I209" s="32"/>
      <c r="J209" s="32"/>
      <c r="K209" s="32"/>
      <c r="L209" s="34"/>
      <c r="M209" s="32"/>
      <c r="N209" s="32"/>
      <c r="O209" s="34"/>
      <c r="P209" s="34"/>
      <c r="Q209" s="34"/>
      <c r="R209" s="34"/>
      <c r="S209" s="34"/>
      <c r="T209" s="32"/>
      <c r="U209" s="32"/>
    </row>
    <row r="210" spans="1:21" ht="35.1" customHeight="1">
      <c r="A210" s="1"/>
      <c r="B210" s="1"/>
      <c r="C210" s="1"/>
      <c r="D210" s="1"/>
      <c r="E210" s="1"/>
      <c r="F210" s="34"/>
      <c r="G210" s="34"/>
      <c r="H210" s="32"/>
      <c r="I210" s="32"/>
      <c r="J210" s="32"/>
      <c r="K210" s="32"/>
      <c r="L210" s="34"/>
      <c r="M210" s="32"/>
      <c r="N210" s="32"/>
      <c r="O210" s="34"/>
      <c r="P210" s="34"/>
      <c r="Q210" s="34"/>
      <c r="R210" s="34"/>
      <c r="S210" s="34"/>
      <c r="T210" s="32"/>
      <c r="U210" s="32"/>
    </row>
    <row r="211" spans="1:21" ht="35.1" customHeight="1">
      <c r="A211" s="1"/>
      <c r="B211" s="1"/>
      <c r="C211" s="1"/>
      <c r="D211" s="1"/>
      <c r="E211" s="1"/>
      <c r="F211" s="34"/>
      <c r="G211" s="34"/>
      <c r="H211" s="32"/>
      <c r="I211" s="32"/>
      <c r="J211" s="32"/>
      <c r="K211" s="32"/>
      <c r="L211" s="34"/>
      <c r="M211" s="32"/>
      <c r="N211" s="32"/>
      <c r="O211" s="34"/>
      <c r="P211" s="34"/>
      <c r="Q211" s="34"/>
      <c r="R211" s="34"/>
      <c r="S211" s="34"/>
      <c r="T211" s="32"/>
      <c r="U211" s="32"/>
    </row>
    <row r="212" spans="1:21" ht="35.1" customHeight="1">
      <c r="A212" s="1"/>
      <c r="B212" s="1"/>
      <c r="C212" s="1"/>
      <c r="D212" s="1"/>
      <c r="E212" s="1"/>
      <c r="F212" s="34"/>
      <c r="G212" s="34"/>
      <c r="H212" s="32"/>
      <c r="I212" s="32"/>
      <c r="J212" s="32"/>
      <c r="K212" s="32"/>
      <c r="L212" s="34"/>
      <c r="M212" s="32"/>
      <c r="N212" s="32"/>
      <c r="O212" s="34"/>
      <c r="P212" s="34"/>
      <c r="Q212" s="34"/>
      <c r="R212" s="34"/>
      <c r="S212" s="34"/>
      <c r="T212" s="32"/>
      <c r="U212" s="32"/>
    </row>
  </sheetData>
  <sheetProtection algorithmName="SHA-512" hashValue="HcPMZg1x8Wfrcf1SOtnS5WDRq1wuog5/2xsv02w6V+Bkx9zSGbgIYPS3Mp3XU8WRjlfSykt0iZiteil3mVG+fA==" saltValue="z5coN+c25HPY/jOcQbnciA==" spinCount="100000" sheet="1" objects="1" scenarios="1" sort="0" autoFilter="0"/>
  <mergeCells count="23">
    <mergeCell ref="S11:S12"/>
    <mergeCell ref="T11:T12"/>
    <mergeCell ref="U11:U12"/>
    <mergeCell ref="N11:N12"/>
    <mergeCell ref="O11:O12"/>
    <mergeCell ref="P11:P12"/>
    <mergeCell ref="Q11:Q12"/>
    <mergeCell ref="R11:R12"/>
    <mergeCell ref="I11:I12"/>
    <mergeCell ref="J11:J12"/>
    <mergeCell ref="K11:K12"/>
    <mergeCell ref="L11:L12"/>
    <mergeCell ref="M11:M12"/>
    <mergeCell ref="A19:D21"/>
    <mergeCell ref="A23:D25"/>
    <mergeCell ref="F11:F12"/>
    <mergeCell ref="G11:G12"/>
    <mergeCell ref="H11:H12"/>
    <mergeCell ref="A2:H3"/>
    <mergeCell ref="A4:D4"/>
    <mergeCell ref="A8:D9"/>
    <mergeCell ref="A11:D13"/>
    <mergeCell ref="A15:D17"/>
  </mergeCells>
  <dataValidations count="1">
    <dataValidation type="list" showErrorMessage="1" errorTitle="Choose a listed value" error="Choose a value from the dropdown list." sqref="B6" xr:uid="{00000000-0002-0000-0600-000000000000}">
      <formula1>"200000,1000000"</formula1>
    </dataValidation>
  </dataValidations>
  <pageMargins left="0.27777777777777779" right="0.27777777777777779" top="0.75" bottom="0.75" header="0.3" footer="0.3"/>
  <pageSetup scale="21" fitToHeight="0" orientation="landscape" horizontalDpi="0" verticalDpi="0" r:id="rId1"/>
  <headerFooter>
    <oddFooter>&amp;CPrepared by 100% Safety Inc.&amp;RPage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DF2F3"/>
    <pageSetUpPr fitToPage="1"/>
  </sheetPr>
  <dimension ref="A1:P56"/>
  <sheetViews>
    <sheetView showGridLines="0" zoomScale="85" zoomScaleNormal="85" workbookViewId="0"/>
  </sheetViews>
  <sheetFormatPr defaultRowHeight="14.25"/>
  <cols>
    <col min="1" max="16" width="10.25" customWidth="1"/>
  </cols>
  <sheetData>
    <row r="1" spans="1:16" ht="24.95" customHeight="1">
      <c r="A1" s="1"/>
      <c r="B1" s="1"/>
      <c r="C1" s="1"/>
      <c r="D1" s="1"/>
      <c r="E1" s="1"/>
      <c r="F1" s="1"/>
      <c r="G1" s="1"/>
      <c r="H1" s="1"/>
      <c r="I1" s="1"/>
      <c r="J1" s="1"/>
      <c r="K1" s="1"/>
      <c r="L1" s="1"/>
      <c r="M1" s="1"/>
      <c r="N1" s="1"/>
      <c r="O1" s="1"/>
      <c r="P1" s="1"/>
    </row>
    <row r="2" spans="1:16" ht="24.95" customHeight="1">
      <c r="A2" s="62" t="s">
        <v>456</v>
      </c>
      <c r="B2" s="62" t="s">
        <v>456</v>
      </c>
      <c r="C2" s="62" t="s">
        <v>456</v>
      </c>
      <c r="D2" s="62" t="s">
        <v>456</v>
      </c>
      <c r="E2" s="62" t="s">
        <v>456</v>
      </c>
      <c r="F2" s="62" t="s">
        <v>456</v>
      </c>
      <c r="G2" s="62" t="s">
        <v>456</v>
      </c>
      <c r="H2" s="62" t="s">
        <v>456</v>
      </c>
      <c r="I2" s="1"/>
      <c r="J2" s="1"/>
      <c r="K2" s="1"/>
      <c r="L2" s="1"/>
      <c r="M2" s="47" t="s">
        <v>2</v>
      </c>
      <c r="N2" s="47"/>
      <c r="O2" s="47"/>
      <c r="P2" s="1"/>
    </row>
    <row r="3" spans="1:16" ht="24.95" customHeight="1">
      <c r="A3" s="62" t="s">
        <v>456</v>
      </c>
      <c r="B3" s="62" t="s">
        <v>456</v>
      </c>
      <c r="C3" s="62" t="s">
        <v>456</v>
      </c>
      <c r="D3" s="62" t="s">
        <v>456</v>
      </c>
      <c r="E3" s="62" t="s">
        <v>456</v>
      </c>
      <c r="F3" s="62" t="s">
        <v>456</v>
      </c>
      <c r="G3" s="62" t="s">
        <v>456</v>
      </c>
      <c r="H3" s="62" t="s">
        <v>456</v>
      </c>
      <c r="I3" s="1"/>
      <c r="J3" s="1"/>
      <c r="K3" s="1"/>
      <c r="L3" s="1"/>
      <c r="M3" s="1"/>
      <c r="N3" s="1"/>
      <c r="O3" s="1"/>
      <c r="P3" s="1"/>
    </row>
    <row r="4" spans="1:16" ht="24.95" customHeight="1">
      <c r="A4" s="36" t="s">
        <v>457</v>
      </c>
      <c r="B4" s="36" t="s">
        <v>457</v>
      </c>
      <c r="C4" s="36" t="s">
        <v>457</v>
      </c>
      <c r="D4" s="36" t="s">
        <v>457</v>
      </c>
      <c r="E4" s="36" t="s">
        <v>457</v>
      </c>
      <c r="F4" s="36" t="s">
        <v>457</v>
      </c>
      <c r="G4" s="36" t="s">
        <v>457</v>
      </c>
      <c r="H4" s="36" t="s">
        <v>457</v>
      </c>
      <c r="I4" s="36" t="s">
        <v>457</v>
      </c>
      <c r="J4" s="36" t="s">
        <v>457</v>
      </c>
      <c r="K4" s="36" t="s">
        <v>457</v>
      </c>
      <c r="L4" s="36" t="s">
        <v>457</v>
      </c>
      <c r="M4" s="36" t="s">
        <v>457</v>
      </c>
      <c r="N4" s="36" t="s">
        <v>457</v>
      </c>
      <c r="O4" s="36" t="s">
        <v>457</v>
      </c>
      <c r="P4" s="36" t="s">
        <v>457</v>
      </c>
    </row>
    <row r="5" spans="1:16" ht="24.95" customHeight="1">
      <c r="A5" s="1"/>
      <c r="B5" s="1"/>
      <c r="C5" s="1"/>
      <c r="D5" s="1"/>
      <c r="E5" s="1"/>
      <c r="F5" s="1"/>
      <c r="G5" s="1"/>
      <c r="H5" s="1"/>
      <c r="I5" s="1"/>
      <c r="J5" s="1"/>
      <c r="K5" s="1"/>
      <c r="L5" s="1"/>
      <c r="M5" s="1"/>
      <c r="N5" s="1"/>
      <c r="O5" s="1"/>
      <c r="P5" s="1"/>
    </row>
    <row r="6" spans="1:16" ht="24.95" customHeight="1">
      <c r="A6" s="78" t="s">
        <v>458</v>
      </c>
      <c r="B6" s="78" t="s">
        <v>458</v>
      </c>
      <c r="C6" s="78" t="s">
        <v>458</v>
      </c>
      <c r="D6" s="78" t="s">
        <v>458</v>
      </c>
      <c r="E6" s="78" t="s">
        <v>458</v>
      </c>
      <c r="F6" s="78" t="s">
        <v>458</v>
      </c>
      <c r="G6" s="78" t="s">
        <v>458</v>
      </c>
      <c r="H6" s="78" t="s">
        <v>458</v>
      </c>
      <c r="I6" s="78" t="s">
        <v>458</v>
      </c>
      <c r="J6" s="78" t="s">
        <v>458</v>
      </c>
      <c r="K6" s="78" t="s">
        <v>458</v>
      </c>
      <c r="L6" s="78" t="s">
        <v>458</v>
      </c>
      <c r="M6" s="78" t="s">
        <v>458</v>
      </c>
      <c r="N6" s="78" t="s">
        <v>458</v>
      </c>
      <c r="O6" s="78" t="s">
        <v>458</v>
      </c>
      <c r="P6" s="78" t="s">
        <v>458</v>
      </c>
    </row>
    <row r="7" spans="1:16" ht="24.95" customHeight="1">
      <c r="A7" s="79" t="s">
        <v>459</v>
      </c>
      <c r="B7" s="79" t="s">
        <v>459</v>
      </c>
      <c r="C7" s="79" t="s">
        <v>459</v>
      </c>
      <c r="D7" s="79" t="s">
        <v>459</v>
      </c>
      <c r="E7" s="79" t="s">
        <v>459</v>
      </c>
      <c r="F7" s="79" t="s">
        <v>459</v>
      </c>
      <c r="G7" s="79" t="s">
        <v>459</v>
      </c>
      <c r="H7" s="79" t="s">
        <v>459</v>
      </c>
      <c r="I7" s="79" t="s">
        <v>459</v>
      </c>
      <c r="J7" s="79" t="s">
        <v>459</v>
      </c>
      <c r="K7" s="79" t="s">
        <v>459</v>
      </c>
      <c r="L7" s="79" t="s">
        <v>459</v>
      </c>
      <c r="M7" s="79" t="s">
        <v>459</v>
      </c>
      <c r="N7" s="79" t="s">
        <v>459</v>
      </c>
      <c r="O7" s="79" t="s">
        <v>459</v>
      </c>
      <c r="P7" s="79" t="s">
        <v>459</v>
      </c>
    </row>
    <row r="8" spans="1:16" ht="24.95" customHeight="1">
      <c r="A8" s="79" t="s">
        <v>459</v>
      </c>
      <c r="B8" s="79" t="s">
        <v>459</v>
      </c>
      <c r="C8" s="79" t="s">
        <v>459</v>
      </c>
      <c r="D8" s="79" t="s">
        <v>459</v>
      </c>
      <c r="E8" s="79" t="s">
        <v>459</v>
      </c>
      <c r="F8" s="79" t="s">
        <v>459</v>
      </c>
      <c r="G8" s="79" t="s">
        <v>459</v>
      </c>
      <c r="H8" s="79" t="s">
        <v>459</v>
      </c>
      <c r="I8" s="79" t="s">
        <v>459</v>
      </c>
      <c r="J8" s="79" t="s">
        <v>459</v>
      </c>
      <c r="K8" s="79" t="s">
        <v>459</v>
      </c>
      <c r="L8" s="79" t="s">
        <v>459</v>
      </c>
      <c r="M8" s="79" t="s">
        <v>459</v>
      </c>
      <c r="N8" s="79" t="s">
        <v>459</v>
      </c>
      <c r="O8" s="79" t="s">
        <v>459</v>
      </c>
      <c r="P8" s="79" t="s">
        <v>459</v>
      </c>
    </row>
    <row r="9" spans="1:16" ht="24.95" customHeight="1">
      <c r="A9" s="79" t="s">
        <v>460</v>
      </c>
      <c r="B9" s="79" t="s">
        <v>460</v>
      </c>
      <c r="C9" s="79" t="s">
        <v>460</v>
      </c>
      <c r="D9" s="79" t="s">
        <v>460</v>
      </c>
      <c r="E9" s="79" t="s">
        <v>460</v>
      </c>
      <c r="F9" s="79" t="s">
        <v>460</v>
      </c>
      <c r="G9" s="79" t="s">
        <v>460</v>
      </c>
      <c r="H9" s="79" t="s">
        <v>460</v>
      </c>
      <c r="I9" s="79" t="s">
        <v>460</v>
      </c>
      <c r="J9" s="79" t="s">
        <v>460</v>
      </c>
      <c r="K9" s="79" t="s">
        <v>460</v>
      </c>
      <c r="L9" s="79" t="s">
        <v>460</v>
      </c>
      <c r="M9" s="79" t="s">
        <v>460</v>
      </c>
      <c r="N9" s="79" t="s">
        <v>460</v>
      </c>
      <c r="O9" s="79" t="s">
        <v>460</v>
      </c>
      <c r="P9" s="79" t="s">
        <v>460</v>
      </c>
    </row>
    <row r="10" spans="1:16" ht="24.95" customHeight="1">
      <c r="A10" s="79" t="s">
        <v>460</v>
      </c>
      <c r="B10" s="79" t="s">
        <v>460</v>
      </c>
      <c r="C10" s="79" t="s">
        <v>460</v>
      </c>
      <c r="D10" s="79" t="s">
        <v>460</v>
      </c>
      <c r="E10" s="79" t="s">
        <v>460</v>
      </c>
      <c r="F10" s="79" t="s">
        <v>460</v>
      </c>
      <c r="G10" s="79" t="s">
        <v>460</v>
      </c>
      <c r="H10" s="79" t="s">
        <v>460</v>
      </c>
      <c r="I10" s="79" t="s">
        <v>460</v>
      </c>
      <c r="J10" s="79" t="s">
        <v>460</v>
      </c>
      <c r="K10" s="79" t="s">
        <v>460</v>
      </c>
      <c r="L10" s="79" t="s">
        <v>460</v>
      </c>
      <c r="M10" s="79" t="s">
        <v>460</v>
      </c>
      <c r="N10" s="79" t="s">
        <v>460</v>
      </c>
      <c r="O10" s="79" t="s">
        <v>460</v>
      </c>
      <c r="P10" s="79" t="s">
        <v>460</v>
      </c>
    </row>
    <row r="11" spans="1:16" ht="24.95" customHeight="1">
      <c r="A11" s="79" t="s">
        <v>461</v>
      </c>
      <c r="B11" s="79" t="s">
        <v>461</v>
      </c>
      <c r="C11" s="79" t="s">
        <v>461</v>
      </c>
      <c r="D11" s="79" t="s">
        <v>461</v>
      </c>
      <c r="E11" s="79" t="s">
        <v>461</v>
      </c>
      <c r="F11" s="79" t="s">
        <v>461</v>
      </c>
      <c r="G11" s="79" t="s">
        <v>461</v>
      </c>
      <c r="H11" s="79" t="s">
        <v>461</v>
      </c>
      <c r="I11" s="79" t="s">
        <v>461</v>
      </c>
      <c r="J11" s="79" t="s">
        <v>461</v>
      </c>
      <c r="K11" s="79" t="s">
        <v>461</v>
      </c>
      <c r="L11" s="79" t="s">
        <v>461</v>
      </c>
      <c r="M11" s="79" t="s">
        <v>461</v>
      </c>
      <c r="N11" s="79" t="s">
        <v>461</v>
      </c>
      <c r="O11" s="79" t="s">
        <v>461</v>
      </c>
      <c r="P11" s="79" t="s">
        <v>461</v>
      </c>
    </row>
    <row r="12" spans="1:16" ht="24.95" customHeight="1">
      <c r="A12" s="79" t="s">
        <v>461</v>
      </c>
      <c r="B12" s="79" t="s">
        <v>461</v>
      </c>
      <c r="C12" s="79" t="s">
        <v>461</v>
      </c>
      <c r="D12" s="79" t="s">
        <v>461</v>
      </c>
      <c r="E12" s="79" t="s">
        <v>461</v>
      </c>
      <c r="F12" s="79" t="s">
        <v>461</v>
      </c>
      <c r="G12" s="79" t="s">
        <v>461</v>
      </c>
      <c r="H12" s="79" t="s">
        <v>461</v>
      </c>
      <c r="I12" s="79" t="s">
        <v>461</v>
      </c>
      <c r="J12" s="79" t="s">
        <v>461</v>
      </c>
      <c r="K12" s="79" t="s">
        <v>461</v>
      </c>
      <c r="L12" s="79" t="s">
        <v>461</v>
      </c>
      <c r="M12" s="79" t="s">
        <v>461</v>
      </c>
      <c r="N12" s="79" t="s">
        <v>461</v>
      </c>
      <c r="O12" s="79" t="s">
        <v>461</v>
      </c>
      <c r="P12" s="79" t="s">
        <v>461</v>
      </c>
    </row>
    <row r="13" spans="1:16" ht="24.95" customHeight="1">
      <c r="A13" s="79" t="s">
        <v>462</v>
      </c>
      <c r="B13" s="79" t="s">
        <v>462</v>
      </c>
      <c r="C13" s="79" t="s">
        <v>462</v>
      </c>
      <c r="D13" s="79" t="s">
        <v>462</v>
      </c>
      <c r="E13" s="79" t="s">
        <v>462</v>
      </c>
      <c r="F13" s="79" t="s">
        <v>462</v>
      </c>
      <c r="G13" s="79" t="s">
        <v>462</v>
      </c>
      <c r="H13" s="79" t="s">
        <v>462</v>
      </c>
      <c r="I13" s="79" t="s">
        <v>462</v>
      </c>
      <c r="J13" s="79" t="s">
        <v>462</v>
      </c>
      <c r="K13" s="79" t="s">
        <v>462</v>
      </c>
      <c r="L13" s="79" t="s">
        <v>462</v>
      </c>
      <c r="M13" s="79" t="s">
        <v>462</v>
      </c>
      <c r="N13" s="79" t="s">
        <v>462</v>
      </c>
      <c r="O13" s="79" t="s">
        <v>462</v>
      </c>
      <c r="P13" s="79" t="s">
        <v>462</v>
      </c>
    </row>
    <row r="14" spans="1:16" ht="24.95" customHeight="1">
      <c r="A14" s="79" t="s">
        <v>462</v>
      </c>
      <c r="B14" s="79" t="s">
        <v>462</v>
      </c>
      <c r="C14" s="79" t="s">
        <v>462</v>
      </c>
      <c r="D14" s="79" t="s">
        <v>462</v>
      </c>
      <c r="E14" s="79" t="s">
        <v>462</v>
      </c>
      <c r="F14" s="79" t="s">
        <v>462</v>
      </c>
      <c r="G14" s="79" t="s">
        <v>462</v>
      </c>
      <c r="H14" s="79" t="s">
        <v>462</v>
      </c>
      <c r="I14" s="79" t="s">
        <v>462</v>
      </c>
      <c r="J14" s="79" t="s">
        <v>462</v>
      </c>
      <c r="K14" s="79" t="s">
        <v>462</v>
      </c>
      <c r="L14" s="79" t="s">
        <v>462</v>
      </c>
      <c r="M14" s="79" t="s">
        <v>462</v>
      </c>
      <c r="N14" s="79" t="s">
        <v>462</v>
      </c>
      <c r="O14" s="79" t="s">
        <v>462</v>
      </c>
      <c r="P14" s="79" t="s">
        <v>462</v>
      </c>
    </row>
    <row r="15" spans="1:16" ht="24.95" customHeight="1">
      <c r="A15" s="79" t="s">
        <v>463</v>
      </c>
      <c r="B15" s="79" t="s">
        <v>463</v>
      </c>
      <c r="C15" s="79" t="s">
        <v>463</v>
      </c>
      <c r="D15" s="79" t="s">
        <v>463</v>
      </c>
      <c r="E15" s="79" t="s">
        <v>463</v>
      </c>
      <c r="F15" s="79" t="s">
        <v>463</v>
      </c>
      <c r="G15" s="79" t="s">
        <v>463</v>
      </c>
      <c r="H15" s="79" t="s">
        <v>463</v>
      </c>
      <c r="I15" s="79" t="s">
        <v>463</v>
      </c>
      <c r="J15" s="79" t="s">
        <v>463</v>
      </c>
      <c r="K15" s="79" t="s">
        <v>463</v>
      </c>
      <c r="L15" s="79" t="s">
        <v>463</v>
      </c>
      <c r="M15" s="79" t="s">
        <v>463</v>
      </c>
      <c r="N15" s="79" t="s">
        <v>463</v>
      </c>
      <c r="O15" s="79" t="s">
        <v>463</v>
      </c>
      <c r="P15" s="79" t="s">
        <v>463</v>
      </c>
    </row>
    <row r="16" spans="1:16" ht="24.95" customHeight="1">
      <c r="A16" s="79" t="s">
        <v>463</v>
      </c>
      <c r="B16" s="79" t="s">
        <v>463</v>
      </c>
      <c r="C16" s="79" t="s">
        <v>463</v>
      </c>
      <c r="D16" s="79" t="s">
        <v>463</v>
      </c>
      <c r="E16" s="79" t="s">
        <v>463</v>
      </c>
      <c r="F16" s="79" t="s">
        <v>463</v>
      </c>
      <c r="G16" s="79" t="s">
        <v>463</v>
      </c>
      <c r="H16" s="79" t="s">
        <v>463</v>
      </c>
      <c r="I16" s="79" t="s">
        <v>463</v>
      </c>
      <c r="J16" s="79" t="s">
        <v>463</v>
      </c>
      <c r="K16" s="79" t="s">
        <v>463</v>
      </c>
      <c r="L16" s="79" t="s">
        <v>463</v>
      </c>
      <c r="M16" s="79" t="s">
        <v>463</v>
      </c>
      <c r="N16" s="79" t="s">
        <v>463</v>
      </c>
      <c r="O16" s="79" t="s">
        <v>463</v>
      </c>
      <c r="P16" s="79" t="s">
        <v>463</v>
      </c>
    </row>
    <row r="17" spans="1:16" ht="24.95" customHeight="1">
      <c r="A17" s="79" t="s">
        <v>464</v>
      </c>
      <c r="B17" s="79" t="s">
        <v>464</v>
      </c>
      <c r="C17" s="79" t="s">
        <v>464</v>
      </c>
      <c r="D17" s="79" t="s">
        <v>464</v>
      </c>
      <c r="E17" s="79" t="s">
        <v>464</v>
      </c>
      <c r="F17" s="79" t="s">
        <v>464</v>
      </c>
      <c r="G17" s="79" t="s">
        <v>464</v>
      </c>
      <c r="H17" s="79" t="s">
        <v>464</v>
      </c>
      <c r="I17" s="79" t="s">
        <v>464</v>
      </c>
      <c r="J17" s="79" t="s">
        <v>464</v>
      </c>
      <c r="K17" s="79" t="s">
        <v>464</v>
      </c>
      <c r="L17" s="79" t="s">
        <v>464</v>
      </c>
      <c r="M17" s="79" t="s">
        <v>464</v>
      </c>
      <c r="N17" s="79" t="s">
        <v>464</v>
      </c>
      <c r="O17" s="79" t="s">
        <v>464</v>
      </c>
      <c r="P17" s="79" t="s">
        <v>464</v>
      </c>
    </row>
    <row r="18" spans="1:16" ht="24.95" customHeight="1">
      <c r="A18" s="79" t="s">
        <v>464</v>
      </c>
      <c r="B18" s="79" t="s">
        <v>464</v>
      </c>
      <c r="C18" s="79" t="s">
        <v>464</v>
      </c>
      <c r="D18" s="79" t="s">
        <v>464</v>
      </c>
      <c r="E18" s="79" t="s">
        <v>464</v>
      </c>
      <c r="F18" s="79" t="s">
        <v>464</v>
      </c>
      <c r="G18" s="79" t="s">
        <v>464</v>
      </c>
      <c r="H18" s="79" t="s">
        <v>464</v>
      </c>
      <c r="I18" s="79" t="s">
        <v>464</v>
      </c>
      <c r="J18" s="79" t="s">
        <v>464</v>
      </c>
      <c r="K18" s="79" t="s">
        <v>464</v>
      </c>
      <c r="L18" s="79" t="s">
        <v>464</v>
      </c>
      <c r="M18" s="79" t="s">
        <v>464</v>
      </c>
      <c r="N18" s="79" t="s">
        <v>464</v>
      </c>
      <c r="O18" s="79" t="s">
        <v>464</v>
      </c>
      <c r="P18" s="79" t="s">
        <v>464</v>
      </c>
    </row>
    <row r="19" spans="1:16" ht="24.95" customHeight="1">
      <c r="A19" s="79" t="s">
        <v>465</v>
      </c>
      <c r="B19" s="79" t="s">
        <v>465</v>
      </c>
      <c r="C19" s="79" t="s">
        <v>465</v>
      </c>
      <c r="D19" s="79" t="s">
        <v>465</v>
      </c>
      <c r="E19" s="79" t="s">
        <v>465</v>
      </c>
      <c r="F19" s="79" t="s">
        <v>465</v>
      </c>
      <c r="G19" s="79" t="s">
        <v>465</v>
      </c>
      <c r="H19" s="79" t="s">
        <v>465</v>
      </c>
      <c r="I19" s="79" t="s">
        <v>465</v>
      </c>
      <c r="J19" s="79" t="s">
        <v>465</v>
      </c>
      <c r="K19" s="79" t="s">
        <v>465</v>
      </c>
      <c r="L19" s="79" t="s">
        <v>465</v>
      </c>
      <c r="M19" s="79" t="s">
        <v>465</v>
      </c>
      <c r="N19" s="79" t="s">
        <v>465</v>
      </c>
      <c r="O19" s="79" t="s">
        <v>465</v>
      </c>
      <c r="P19" s="79" t="s">
        <v>465</v>
      </c>
    </row>
    <row r="20" spans="1:16" ht="24.95" customHeight="1">
      <c r="A20" s="79" t="s">
        <v>465</v>
      </c>
      <c r="B20" s="79" t="s">
        <v>465</v>
      </c>
      <c r="C20" s="79" t="s">
        <v>465</v>
      </c>
      <c r="D20" s="79" t="s">
        <v>465</v>
      </c>
      <c r="E20" s="79" t="s">
        <v>465</v>
      </c>
      <c r="F20" s="79" t="s">
        <v>465</v>
      </c>
      <c r="G20" s="79" t="s">
        <v>465</v>
      </c>
      <c r="H20" s="79" t="s">
        <v>465</v>
      </c>
      <c r="I20" s="79" t="s">
        <v>465</v>
      </c>
      <c r="J20" s="79" t="s">
        <v>465</v>
      </c>
      <c r="K20" s="79" t="s">
        <v>465</v>
      </c>
      <c r="L20" s="79" t="s">
        <v>465</v>
      </c>
      <c r="M20" s="79" t="s">
        <v>465</v>
      </c>
      <c r="N20" s="79" t="s">
        <v>465</v>
      </c>
      <c r="O20" s="79" t="s">
        <v>465</v>
      </c>
      <c r="P20" s="79" t="s">
        <v>465</v>
      </c>
    </row>
    <row r="21" spans="1:16" ht="24.95" customHeight="1">
      <c r="A21" s="1"/>
      <c r="B21" s="1"/>
      <c r="C21" s="1"/>
      <c r="D21" s="1"/>
      <c r="E21" s="1"/>
      <c r="F21" s="1"/>
      <c r="G21" s="1"/>
      <c r="H21" s="1"/>
      <c r="I21" s="1"/>
      <c r="J21" s="1"/>
      <c r="K21" s="1"/>
      <c r="L21" s="1"/>
      <c r="M21" s="1"/>
      <c r="N21" s="1"/>
      <c r="O21" s="1"/>
      <c r="P21" s="1"/>
    </row>
    <row r="22" spans="1:16" ht="24.95" customHeight="1">
      <c r="A22" s="80" t="s">
        <v>466</v>
      </c>
      <c r="B22" s="80" t="s">
        <v>466</v>
      </c>
      <c r="C22" s="80" t="s">
        <v>466</v>
      </c>
      <c r="D22" s="80" t="s">
        <v>466</v>
      </c>
      <c r="E22" s="80" t="s">
        <v>466</v>
      </c>
      <c r="F22" s="80" t="s">
        <v>466</v>
      </c>
      <c r="G22" s="80" t="s">
        <v>466</v>
      </c>
      <c r="H22" s="80" t="s">
        <v>466</v>
      </c>
      <c r="I22" s="80" t="s">
        <v>466</v>
      </c>
      <c r="J22" s="80" t="s">
        <v>466</v>
      </c>
      <c r="K22" s="80" t="s">
        <v>466</v>
      </c>
      <c r="L22" s="80" t="s">
        <v>466</v>
      </c>
      <c r="M22" s="80" t="s">
        <v>466</v>
      </c>
      <c r="N22" s="80" t="s">
        <v>466</v>
      </c>
      <c r="O22" s="80" t="s">
        <v>466</v>
      </c>
      <c r="P22" s="80" t="s">
        <v>466</v>
      </c>
    </row>
    <row r="23" spans="1:16" ht="24.95" customHeight="1">
      <c r="A23" s="79" t="s">
        <v>467</v>
      </c>
      <c r="B23" s="79" t="s">
        <v>467</v>
      </c>
      <c r="C23" s="79" t="s">
        <v>467</v>
      </c>
      <c r="D23" s="79" t="s">
        <v>467</v>
      </c>
      <c r="E23" s="79" t="s">
        <v>467</v>
      </c>
      <c r="F23" s="79" t="s">
        <v>467</v>
      </c>
      <c r="G23" s="79" t="s">
        <v>467</v>
      </c>
      <c r="H23" s="79" t="s">
        <v>467</v>
      </c>
      <c r="I23" s="79" t="s">
        <v>467</v>
      </c>
      <c r="J23" s="79" t="s">
        <v>467</v>
      </c>
      <c r="K23" s="79" t="s">
        <v>467</v>
      </c>
      <c r="L23" s="79" t="s">
        <v>467</v>
      </c>
      <c r="M23" s="79" t="s">
        <v>467</v>
      </c>
      <c r="N23" s="79" t="s">
        <v>467</v>
      </c>
      <c r="O23" s="79" t="s">
        <v>467</v>
      </c>
      <c r="P23" s="79" t="s">
        <v>467</v>
      </c>
    </row>
    <row r="24" spans="1:16" ht="24.95" customHeight="1">
      <c r="A24" s="79" t="s">
        <v>467</v>
      </c>
      <c r="B24" s="79" t="s">
        <v>467</v>
      </c>
      <c r="C24" s="79" t="s">
        <v>467</v>
      </c>
      <c r="D24" s="79" t="s">
        <v>467</v>
      </c>
      <c r="E24" s="79" t="s">
        <v>467</v>
      </c>
      <c r="F24" s="79" t="s">
        <v>467</v>
      </c>
      <c r="G24" s="79" t="s">
        <v>467</v>
      </c>
      <c r="H24" s="79" t="s">
        <v>467</v>
      </c>
      <c r="I24" s="79" t="s">
        <v>467</v>
      </c>
      <c r="J24" s="79" t="s">
        <v>467</v>
      </c>
      <c r="K24" s="79" t="s">
        <v>467</v>
      </c>
      <c r="L24" s="79" t="s">
        <v>467</v>
      </c>
      <c r="M24" s="79" t="s">
        <v>467</v>
      </c>
      <c r="N24" s="79" t="s">
        <v>467</v>
      </c>
      <c r="O24" s="79" t="s">
        <v>467</v>
      </c>
      <c r="P24" s="79" t="s">
        <v>467</v>
      </c>
    </row>
    <row r="25" spans="1:16" ht="24.95" customHeight="1">
      <c r="A25" s="79" t="s">
        <v>468</v>
      </c>
      <c r="B25" s="79" t="s">
        <v>468</v>
      </c>
      <c r="C25" s="79" t="s">
        <v>468</v>
      </c>
      <c r="D25" s="79" t="s">
        <v>468</v>
      </c>
      <c r="E25" s="79" t="s">
        <v>468</v>
      </c>
      <c r="F25" s="79" t="s">
        <v>468</v>
      </c>
      <c r="G25" s="79" t="s">
        <v>468</v>
      </c>
      <c r="H25" s="79" t="s">
        <v>468</v>
      </c>
      <c r="I25" s="79" t="s">
        <v>468</v>
      </c>
      <c r="J25" s="79" t="s">
        <v>468</v>
      </c>
      <c r="K25" s="79" t="s">
        <v>468</v>
      </c>
      <c r="L25" s="79" t="s">
        <v>468</v>
      </c>
      <c r="M25" s="79" t="s">
        <v>468</v>
      </c>
      <c r="N25" s="79" t="s">
        <v>468</v>
      </c>
      <c r="O25" s="79" t="s">
        <v>468</v>
      </c>
      <c r="P25" s="79" t="s">
        <v>468</v>
      </c>
    </row>
    <row r="26" spans="1:16" ht="24.95" customHeight="1">
      <c r="A26" s="79" t="s">
        <v>468</v>
      </c>
      <c r="B26" s="79" t="s">
        <v>468</v>
      </c>
      <c r="C26" s="79" t="s">
        <v>468</v>
      </c>
      <c r="D26" s="79" t="s">
        <v>468</v>
      </c>
      <c r="E26" s="79" t="s">
        <v>468</v>
      </c>
      <c r="F26" s="79" t="s">
        <v>468</v>
      </c>
      <c r="G26" s="79" t="s">
        <v>468</v>
      </c>
      <c r="H26" s="79" t="s">
        <v>468</v>
      </c>
      <c r="I26" s="79" t="s">
        <v>468</v>
      </c>
      <c r="J26" s="79" t="s">
        <v>468</v>
      </c>
      <c r="K26" s="79" t="s">
        <v>468</v>
      </c>
      <c r="L26" s="79" t="s">
        <v>468</v>
      </c>
      <c r="M26" s="79" t="s">
        <v>468</v>
      </c>
      <c r="N26" s="79" t="s">
        <v>468</v>
      </c>
      <c r="O26" s="79" t="s">
        <v>468</v>
      </c>
      <c r="P26" s="79" t="s">
        <v>468</v>
      </c>
    </row>
    <row r="27" spans="1:16" ht="24.95" customHeight="1">
      <c r="A27" s="79" t="s">
        <v>469</v>
      </c>
      <c r="B27" s="79" t="s">
        <v>469</v>
      </c>
      <c r="C27" s="79" t="s">
        <v>469</v>
      </c>
      <c r="D27" s="79" t="s">
        <v>469</v>
      </c>
      <c r="E27" s="79" t="s">
        <v>469</v>
      </c>
      <c r="F27" s="79" t="s">
        <v>469</v>
      </c>
      <c r="G27" s="79" t="s">
        <v>469</v>
      </c>
      <c r="H27" s="79" t="s">
        <v>469</v>
      </c>
      <c r="I27" s="79" t="s">
        <v>469</v>
      </c>
      <c r="J27" s="79" t="s">
        <v>469</v>
      </c>
      <c r="K27" s="79" t="s">
        <v>469</v>
      </c>
      <c r="L27" s="79" t="s">
        <v>469</v>
      </c>
      <c r="M27" s="79" t="s">
        <v>469</v>
      </c>
      <c r="N27" s="79" t="s">
        <v>469</v>
      </c>
      <c r="O27" s="79" t="s">
        <v>469</v>
      </c>
      <c r="P27" s="79" t="s">
        <v>469</v>
      </c>
    </row>
    <row r="28" spans="1:16" ht="24.95" customHeight="1">
      <c r="A28" s="79" t="s">
        <v>469</v>
      </c>
      <c r="B28" s="79" t="s">
        <v>469</v>
      </c>
      <c r="C28" s="79" t="s">
        <v>469</v>
      </c>
      <c r="D28" s="79" t="s">
        <v>469</v>
      </c>
      <c r="E28" s="79" t="s">
        <v>469</v>
      </c>
      <c r="F28" s="79" t="s">
        <v>469</v>
      </c>
      <c r="G28" s="79" t="s">
        <v>469</v>
      </c>
      <c r="H28" s="79" t="s">
        <v>469</v>
      </c>
      <c r="I28" s="79" t="s">
        <v>469</v>
      </c>
      <c r="J28" s="79" t="s">
        <v>469</v>
      </c>
      <c r="K28" s="79" t="s">
        <v>469</v>
      </c>
      <c r="L28" s="79" t="s">
        <v>469</v>
      </c>
      <c r="M28" s="79" t="s">
        <v>469</v>
      </c>
      <c r="N28" s="79" t="s">
        <v>469</v>
      </c>
      <c r="O28" s="79" t="s">
        <v>469</v>
      </c>
      <c r="P28" s="79" t="s">
        <v>469</v>
      </c>
    </row>
    <row r="29" spans="1:16" ht="24.95" customHeight="1">
      <c r="A29" s="79" t="s">
        <v>470</v>
      </c>
      <c r="B29" s="79" t="s">
        <v>470</v>
      </c>
      <c r="C29" s="79" t="s">
        <v>470</v>
      </c>
      <c r="D29" s="79" t="s">
        <v>470</v>
      </c>
      <c r="E29" s="79" t="s">
        <v>470</v>
      </c>
      <c r="F29" s="79" t="s">
        <v>470</v>
      </c>
      <c r="G29" s="79" t="s">
        <v>470</v>
      </c>
      <c r="H29" s="79" t="s">
        <v>470</v>
      </c>
      <c r="I29" s="79" t="s">
        <v>470</v>
      </c>
      <c r="J29" s="79" t="s">
        <v>470</v>
      </c>
      <c r="K29" s="79" t="s">
        <v>470</v>
      </c>
      <c r="L29" s="79" t="s">
        <v>470</v>
      </c>
      <c r="M29" s="79" t="s">
        <v>470</v>
      </c>
      <c r="N29" s="79" t="s">
        <v>470</v>
      </c>
      <c r="O29" s="79" t="s">
        <v>470</v>
      </c>
      <c r="P29" s="79" t="s">
        <v>470</v>
      </c>
    </row>
    <row r="30" spans="1:16" ht="24.95" customHeight="1">
      <c r="A30" s="79" t="s">
        <v>470</v>
      </c>
      <c r="B30" s="79" t="s">
        <v>470</v>
      </c>
      <c r="C30" s="79" t="s">
        <v>470</v>
      </c>
      <c r="D30" s="79" t="s">
        <v>470</v>
      </c>
      <c r="E30" s="79" t="s">
        <v>470</v>
      </c>
      <c r="F30" s="79" t="s">
        <v>470</v>
      </c>
      <c r="G30" s="79" t="s">
        <v>470</v>
      </c>
      <c r="H30" s="79" t="s">
        <v>470</v>
      </c>
      <c r="I30" s="79" t="s">
        <v>470</v>
      </c>
      <c r="J30" s="79" t="s">
        <v>470</v>
      </c>
      <c r="K30" s="79" t="s">
        <v>470</v>
      </c>
      <c r="L30" s="79" t="s">
        <v>470</v>
      </c>
      <c r="M30" s="79" t="s">
        <v>470</v>
      </c>
      <c r="N30" s="79" t="s">
        <v>470</v>
      </c>
      <c r="O30" s="79" t="s">
        <v>470</v>
      </c>
      <c r="P30" s="79" t="s">
        <v>470</v>
      </c>
    </row>
    <row r="31" spans="1:16" ht="24.95" customHeight="1">
      <c r="A31" s="79" t="s">
        <v>471</v>
      </c>
      <c r="B31" s="79" t="s">
        <v>471</v>
      </c>
      <c r="C31" s="79" t="s">
        <v>471</v>
      </c>
      <c r="D31" s="79" t="s">
        <v>471</v>
      </c>
      <c r="E31" s="79" t="s">
        <v>471</v>
      </c>
      <c r="F31" s="79" t="s">
        <v>471</v>
      </c>
      <c r="G31" s="79" t="s">
        <v>471</v>
      </c>
      <c r="H31" s="79" t="s">
        <v>471</v>
      </c>
      <c r="I31" s="79" t="s">
        <v>471</v>
      </c>
      <c r="J31" s="79" t="s">
        <v>471</v>
      </c>
      <c r="K31" s="79" t="s">
        <v>471</v>
      </c>
      <c r="L31" s="79" t="s">
        <v>471</v>
      </c>
      <c r="M31" s="79" t="s">
        <v>471</v>
      </c>
      <c r="N31" s="79" t="s">
        <v>471</v>
      </c>
      <c r="O31" s="79" t="s">
        <v>471</v>
      </c>
      <c r="P31" s="79" t="s">
        <v>471</v>
      </c>
    </row>
    <row r="32" spans="1:16" ht="24.95" customHeight="1">
      <c r="A32" s="79" t="s">
        <v>471</v>
      </c>
      <c r="B32" s="79" t="s">
        <v>471</v>
      </c>
      <c r="C32" s="79" t="s">
        <v>471</v>
      </c>
      <c r="D32" s="79" t="s">
        <v>471</v>
      </c>
      <c r="E32" s="79" t="s">
        <v>471</v>
      </c>
      <c r="F32" s="79" t="s">
        <v>471</v>
      </c>
      <c r="G32" s="79" t="s">
        <v>471</v>
      </c>
      <c r="H32" s="79" t="s">
        <v>471</v>
      </c>
      <c r="I32" s="79" t="s">
        <v>471</v>
      </c>
      <c r="J32" s="79" t="s">
        <v>471</v>
      </c>
      <c r="K32" s="79" t="s">
        <v>471</v>
      </c>
      <c r="L32" s="79" t="s">
        <v>471</v>
      </c>
      <c r="M32" s="79" t="s">
        <v>471</v>
      </c>
      <c r="N32" s="79" t="s">
        <v>471</v>
      </c>
      <c r="O32" s="79" t="s">
        <v>471</v>
      </c>
      <c r="P32" s="79" t="s">
        <v>471</v>
      </c>
    </row>
    <row r="33" spans="1:16" ht="24.95" customHeight="1">
      <c r="A33" s="79" t="s">
        <v>472</v>
      </c>
      <c r="B33" s="79" t="s">
        <v>472</v>
      </c>
      <c r="C33" s="79" t="s">
        <v>472</v>
      </c>
      <c r="D33" s="79" t="s">
        <v>472</v>
      </c>
      <c r="E33" s="79" t="s">
        <v>472</v>
      </c>
      <c r="F33" s="79" t="s">
        <v>472</v>
      </c>
      <c r="G33" s="79" t="s">
        <v>472</v>
      </c>
      <c r="H33" s="79" t="s">
        <v>472</v>
      </c>
      <c r="I33" s="79" t="s">
        <v>472</v>
      </c>
      <c r="J33" s="79" t="s">
        <v>472</v>
      </c>
      <c r="K33" s="79" t="s">
        <v>472</v>
      </c>
      <c r="L33" s="79" t="s">
        <v>472</v>
      </c>
      <c r="M33" s="79" t="s">
        <v>472</v>
      </c>
      <c r="N33" s="79" t="s">
        <v>472</v>
      </c>
      <c r="O33" s="79" t="s">
        <v>472</v>
      </c>
      <c r="P33" s="79" t="s">
        <v>472</v>
      </c>
    </row>
    <row r="34" spans="1:16" ht="24.95" customHeight="1">
      <c r="A34" s="79" t="s">
        <v>472</v>
      </c>
      <c r="B34" s="79" t="s">
        <v>472</v>
      </c>
      <c r="C34" s="79" t="s">
        <v>472</v>
      </c>
      <c r="D34" s="79" t="s">
        <v>472</v>
      </c>
      <c r="E34" s="79" t="s">
        <v>472</v>
      </c>
      <c r="F34" s="79" t="s">
        <v>472</v>
      </c>
      <c r="G34" s="79" t="s">
        <v>472</v>
      </c>
      <c r="H34" s="79" t="s">
        <v>472</v>
      </c>
      <c r="I34" s="79" t="s">
        <v>472</v>
      </c>
      <c r="J34" s="79" t="s">
        <v>472</v>
      </c>
      <c r="K34" s="79" t="s">
        <v>472</v>
      </c>
      <c r="L34" s="79" t="s">
        <v>472</v>
      </c>
      <c r="M34" s="79" t="s">
        <v>472</v>
      </c>
      <c r="N34" s="79" t="s">
        <v>472</v>
      </c>
      <c r="O34" s="79" t="s">
        <v>472</v>
      </c>
      <c r="P34" s="79" t="s">
        <v>472</v>
      </c>
    </row>
    <row r="35" spans="1:16" ht="24.95" customHeight="1">
      <c r="A35" s="1"/>
      <c r="B35" s="1"/>
      <c r="C35" s="1"/>
      <c r="D35" s="1"/>
      <c r="E35" s="1"/>
      <c r="F35" s="1"/>
      <c r="G35" s="1"/>
      <c r="H35" s="1"/>
      <c r="I35" s="1"/>
      <c r="J35" s="1"/>
      <c r="K35" s="1"/>
      <c r="L35" s="1"/>
      <c r="M35" s="1"/>
      <c r="N35" s="1"/>
      <c r="O35" s="1"/>
      <c r="P35" s="1"/>
    </row>
    <row r="36" spans="1:16" ht="24.95" customHeight="1">
      <c r="A36" s="81" t="s">
        <v>473</v>
      </c>
      <c r="B36" s="81" t="s">
        <v>473</v>
      </c>
      <c r="C36" s="81" t="s">
        <v>473</v>
      </c>
      <c r="D36" s="81" t="s">
        <v>473</v>
      </c>
      <c r="E36" s="81" t="s">
        <v>473</v>
      </c>
      <c r="F36" s="81" t="s">
        <v>473</v>
      </c>
      <c r="G36" s="81" t="s">
        <v>473</v>
      </c>
      <c r="H36" s="81" t="s">
        <v>473</v>
      </c>
      <c r="I36" s="81" t="s">
        <v>473</v>
      </c>
      <c r="J36" s="81" t="s">
        <v>473</v>
      </c>
      <c r="K36" s="81" t="s">
        <v>473</v>
      </c>
      <c r="L36" s="81" t="s">
        <v>473</v>
      </c>
      <c r="M36" s="81" t="s">
        <v>473</v>
      </c>
      <c r="N36" s="81" t="s">
        <v>473</v>
      </c>
      <c r="O36" s="81" t="s">
        <v>473</v>
      </c>
      <c r="P36" s="81" t="s">
        <v>473</v>
      </c>
    </row>
    <row r="37" spans="1:16" ht="24.95" customHeight="1">
      <c r="A37" s="79" t="s">
        <v>474</v>
      </c>
      <c r="B37" s="79" t="s">
        <v>474</v>
      </c>
      <c r="C37" s="79" t="s">
        <v>474</v>
      </c>
      <c r="D37" s="79" t="s">
        <v>474</v>
      </c>
      <c r="E37" s="79" t="s">
        <v>474</v>
      </c>
      <c r="F37" s="79" t="s">
        <v>474</v>
      </c>
      <c r="G37" s="79" t="s">
        <v>474</v>
      </c>
      <c r="H37" s="79" t="s">
        <v>474</v>
      </c>
      <c r="I37" s="79" t="s">
        <v>474</v>
      </c>
      <c r="J37" s="79" t="s">
        <v>474</v>
      </c>
      <c r="K37" s="79" t="s">
        <v>474</v>
      </c>
      <c r="L37" s="79" t="s">
        <v>474</v>
      </c>
      <c r="M37" s="79" t="s">
        <v>474</v>
      </c>
      <c r="N37" s="79" t="s">
        <v>474</v>
      </c>
      <c r="O37" s="79" t="s">
        <v>474</v>
      </c>
      <c r="P37" s="79" t="s">
        <v>474</v>
      </c>
    </row>
    <row r="38" spans="1:16" ht="24.95" customHeight="1">
      <c r="A38" s="79" t="s">
        <v>474</v>
      </c>
      <c r="B38" s="79" t="s">
        <v>474</v>
      </c>
      <c r="C38" s="79" t="s">
        <v>474</v>
      </c>
      <c r="D38" s="79" t="s">
        <v>474</v>
      </c>
      <c r="E38" s="79" t="s">
        <v>474</v>
      </c>
      <c r="F38" s="79" t="s">
        <v>474</v>
      </c>
      <c r="G38" s="79" t="s">
        <v>474</v>
      </c>
      <c r="H38" s="79" t="s">
        <v>474</v>
      </c>
      <c r="I38" s="79" t="s">
        <v>474</v>
      </c>
      <c r="J38" s="79" t="s">
        <v>474</v>
      </c>
      <c r="K38" s="79" t="s">
        <v>474</v>
      </c>
      <c r="L38" s="79" t="s">
        <v>474</v>
      </c>
      <c r="M38" s="79" t="s">
        <v>474</v>
      </c>
      <c r="N38" s="79" t="s">
        <v>474</v>
      </c>
      <c r="O38" s="79" t="s">
        <v>474</v>
      </c>
      <c r="P38" s="79" t="s">
        <v>474</v>
      </c>
    </row>
    <row r="39" spans="1:16" ht="24.95" customHeight="1">
      <c r="A39" s="79" t="s">
        <v>475</v>
      </c>
      <c r="B39" s="79" t="s">
        <v>475</v>
      </c>
      <c r="C39" s="79" t="s">
        <v>475</v>
      </c>
      <c r="D39" s="79" t="s">
        <v>475</v>
      </c>
      <c r="E39" s="79" t="s">
        <v>475</v>
      </c>
      <c r="F39" s="79" t="s">
        <v>475</v>
      </c>
      <c r="G39" s="79" t="s">
        <v>475</v>
      </c>
      <c r="H39" s="79" t="s">
        <v>475</v>
      </c>
      <c r="I39" s="79" t="s">
        <v>475</v>
      </c>
      <c r="J39" s="79" t="s">
        <v>475</v>
      </c>
      <c r="K39" s="79" t="s">
        <v>475</v>
      </c>
      <c r="L39" s="79" t="s">
        <v>475</v>
      </c>
      <c r="M39" s="79" t="s">
        <v>475</v>
      </c>
      <c r="N39" s="79" t="s">
        <v>475</v>
      </c>
      <c r="O39" s="79" t="s">
        <v>475</v>
      </c>
      <c r="P39" s="79" t="s">
        <v>475</v>
      </c>
    </row>
    <row r="40" spans="1:16" ht="24.95" customHeight="1">
      <c r="A40" s="79" t="s">
        <v>475</v>
      </c>
      <c r="B40" s="79" t="s">
        <v>475</v>
      </c>
      <c r="C40" s="79" t="s">
        <v>475</v>
      </c>
      <c r="D40" s="79" t="s">
        <v>475</v>
      </c>
      <c r="E40" s="79" t="s">
        <v>475</v>
      </c>
      <c r="F40" s="79" t="s">
        <v>475</v>
      </c>
      <c r="G40" s="79" t="s">
        <v>475</v>
      </c>
      <c r="H40" s="79" t="s">
        <v>475</v>
      </c>
      <c r="I40" s="79" t="s">
        <v>475</v>
      </c>
      <c r="J40" s="79" t="s">
        <v>475</v>
      </c>
      <c r="K40" s="79" t="s">
        <v>475</v>
      </c>
      <c r="L40" s="79" t="s">
        <v>475</v>
      </c>
      <c r="M40" s="79" t="s">
        <v>475</v>
      </c>
      <c r="N40" s="79" t="s">
        <v>475</v>
      </c>
      <c r="O40" s="79" t="s">
        <v>475</v>
      </c>
      <c r="P40" s="79" t="s">
        <v>475</v>
      </c>
    </row>
    <row r="41" spans="1:16" ht="24.95" customHeight="1">
      <c r="A41" s="79" t="s">
        <v>476</v>
      </c>
      <c r="B41" s="79" t="s">
        <v>476</v>
      </c>
      <c r="C41" s="79" t="s">
        <v>476</v>
      </c>
      <c r="D41" s="79" t="s">
        <v>476</v>
      </c>
      <c r="E41" s="79" t="s">
        <v>476</v>
      </c>
      <c r="F41" s="79" t="s">
        <v>476</v>
      </c>
      <c r="G41" s="79" t="s">
        <v>476</v>
      </c>
      <c r="H41" s="79" t="s">
        <v>476</v>
      </c>
      <c r="I41" s="79" t="s">
        <v>476</v>
      </c>
      <c r="J41" s="79" t="s">
        <v>476</v>
      </c>
      <c r="K41" s="79" t="s">
        <v>476</v>
      </c>
      <c r="L41" s="79" t="s">
        <v>476</v>
      </c>
      <c r="M41" s="79" t="s">
        <v>476</v>
      </c>
      <c r="N41" s="79" t="s">
        <v>476</v>
      </c>
      <c r="O41" s="79" t="s">
        <v>476</v>
      </c>
      <c r="P41" s="79" t="s">
        <v>476</v>
      </c>
    </row>
    <row r="42" spans="1:16" ht="24.95" customHeight="1">
      <c r="A42" s="79" t="s">
        <v>476</v>
      </c>
      <c r="B42" s="79" t="s">
        <v>476</v>
      </c>
      <c r="C42" s="79" t="s">
        <v>476</v>
      </c>
      <c r="D42" s="79" t="s">
        <v>476</v>
      </c>
      <c r="E42" s="79" t="s">
        <v>476</v>
      </c>
      <c r="F42" s="79" t="s">
        <v>476</v>
      </c>
      <c r="G42" s="79" t="s">
        <v>476</v>
      </c>
      <c r="H42" s="79" t="s">
        <v>476</v>
      </c>
      <c r="I42" s="79" t="s">
        <v>476</v>
      </c>
      <c r="J42" s="79" t="s">
        <v>476</v>
      </c>
      <c r="K42" s="79" t="s">
        <v>476</v>
      </c>
      <c r="L42" s="79" t="s">
        <v>476</v>
      </c>
      <c r="M42" s="79" t="s">
        <v>476</v>
      </c>
      <c r="N42" s="79" t="s">
        <v>476</v>
      </c>
      <c r="O42" s="79" t="s">
        <v>476</v>
      </c>
      <c r="P42" s="79" t="s">
        <v>476</v>
      </c>
    </row>
    <row r="43" spans="1:16" ht="24.95" customHeight="1">
      <c r="A43" s="1"/>
      <c r="B43" s="1"/>
      <c r="C43" s="1"/>
      <c r="D43" s="1"/>
      <c r="E43" s="1"/>
      <c r="F43" s="1"/>
      <c r="G43" s="1"/>
      <c r="H43" s="1"/>
      <c r="I43" s="1"/>
      <c r="J43" s="1"/>
      <c r="K43" s="1"/>
      <c r="L43" s="1"/>
      <c r="M43" s="1"/>
      <c r="N43" s="1"/>
      <c r="O43" s="1"/>
      <c r="P43" s="1"/>
    </row>
    <row r="44" spans="1:16" ht="24.95" customHeight="1">
      <c r="A44" s="82" t="s">
        <v>477</v>
      </c>
      <c r="B44" s="82" t="s">
        <v>477</v>
      </c>
      <c r="C44" s="82" t="s">
        <v>477</v>
      </c>
      <c r="D44" s="82" t="s">
        <v>477</v>
      </c>
      <c r="E44" s="82" t="s">
        <v>477</v>
      </c>
      <c r="F44" s="82" t="s">
        <v>477</v>
      </c>
      <c r="G44" s="82" t="s">
        <v>477</v>
      </c>
      <c r="H44" s="82" t="s">
        <v>477</v>
      </c>
      <c r="I44" s="82" t="s">
        <v>477</v>
      </c>
      <c r="J44" s="82" t="s">
        <v>477</v>
      </c>
      <c r="K44" s="82" t="s">
        <v>477</v>
      </c>
      <c r="L44" s="82" t="s">
        <v>477</v>
      </c>
      <c r="M44" s="82" t="s">
        <v>477</v>
      </c>
      <c r="N44" s="82" t="s">
        <v>477</v>
      </c>
      <c r="O44" s="82" t="s">
        <v>477</v>
      </c>
      <c r="P44" s="82" t="s">
        <v>477</v>
      </c>
    </row>
    <row r="45" spans="1:16" ht="24.95" customHeight="1">
      <c r="A45" s="79" t="s">
        <v>478</v>
      </c>
      <c r="B45" s="79" t="s">
        <v>478</v>
      </c>
      <c r="C45" s="79" t="s">
        <v>478</v>
      </c>
      <c r="D45" s="79" t="s">
        <v>478</v>
      </c>
      <c r="E45" s="79" t="s">
        <v>478</v>
      </c>
      <c r="F45" s="79" t="s">
        <v>478</v>
      </c>
      <c r="G45" s="79" t="s">
        <v>478</v>
      </c>
      <c r="H45" s="79" t="s">
        <v>478</v>
      </c>
      <c r="I45" s="79" t="s">
        <v>478</v>
      </c>
      <c r="J45" s="79" t="s">
        <v>478</v>
      </c>
      <c r="K45" s="79" t="s">
        <v>478</v>
      </c>
      <c r="L45" s="79" t="s">
        <v>478</v>
      </c>
      <c r="M45" s="79" t="s">
        <v>478</v>
      </c>
      <c r="N45" s="79" t="s">
        <v>478</v>
      </c>
      <c r="O45" s="79" t="s">
        <v>478</v>
      </c>
      <c r="P45" s="79" t="s">
        <v>478</v>
      </c>
    </row>
    <row r="46" spans="1:16" ht="24.95" customHeight="1">
      <c r="A46" s="79" t="s">
        <v>478</v>
      </c>
      <c r="B46" s="79" t="s">
        <v>478</v>
      </c>
      <c r="C46" s="79" t="s">
        <v>478</v>
      </c>
      <c r="D46" s="79" t="s">
        <v>478</v>
      </c>
      <c r="E46" s="79" t="s">
        <v>478</v>
      </c>
      <c r="F46" s="79" t="s">
        <v>478</v>
      </c>
      <c r="G46" s="79" t="s">
        <v>478</v>
      </c>
      <c r="H46" s="79" t="s">
        <v>478</v>
      </c>
      <c r="I46" s="79" t="s">
        <v>478</v>
      </c>
      <c r="J46" s="79" t="s">
        <v>478</v>
      </c>
      <c r="K46" s="79" t="s">
        <v>478</v>
      </c>
      <c r="L46" s="79" t="s">
        <v>478</v>
      </c>
      <c r="M46" s="79" t="s">
        <v>478</v>
      </c>
      <c r="N46" s="79" t="s">
        <v>478</v>
      </c>
      <c r="O46" s="79" t="s">
        <v>478</v>
      </c>
      <c r="P46" s="79" t="s">
        <v>478</v>
      </c>
    </row>
    <row r="47" spans="1:16" ht="24.95" customHeight="1">
      <c r="A47" s="1"/>
      <c r="B47" s="1"/>
      <c r="C47" s="1"/>
      <c r="D47" s="1"/>
      <c r="E47" s="1"/>
      <c r="F47" s="1"/>
      <c r="G47" s="1"/>
      <c r="H47" s="1"/>
      <c r="I47" s="1"/>
      <c r="J47" s="1"/>
      <c r="K47" s="1"/>
      <c r="L47" s="1"/>
      <c r="M47" s="1"/>
      <c r="N47" s="1"/>
      <c r="O47" s="1"/>
      <c r="P47" s="1"/>
    </row>
    <row r="48" spans="1:16" ht="24.95" customHeight="1">
      <c r="A48" s="79" t="s">
        <v>479</v>
      </c>
      <c r="B48" s="79" t="s">
        <v>479</v>
      </c>
      <c r="C48" s="79" t="s">
        <v>479</v>
      </c>
      <c r="D48" s="79" t="s">
        <v>479</v>
      </c>
      <c r="E48" s="79" t="s">
        <v>479</v>
      </c>
      <c r="F48" s="79" t="s">
        <v>479</v>
      </c>
      <c r="G48" s="79" t="s">
        <v>479</v>
      </c>
      <c r="H48" s="79" t="s">
        <v>479</v>
      </c>
      <c r="I48" s="79" t="s">
        <v>479</v>
      </c>
      <c r="J48" s="79" t="s">
        <v>479</v>
      </c>
      <c r="K48" s="79" t="s">
        <v>479</v>
      </c>
      <c r="L48" s="79" t="s">
        <v>479</v>
      </c>
      <c r="M48" s="79" t="s">
        <v>479</v>
      </c>
      <c r="N48" s="79" t="s">
        <v>479</v>
      </c>
      <c r="O48" s="79" t="s">
        <v>479</v>
      </c>
      <c r="P48" s="79" t="s">
        <v>479</v>
      </c>
    </row>
    <row r="49" spans="1:16" ht="24.95" customHeight="1">
      <c r="A49" s="79" t="s">
        <v>480</v>
      </c>
      <c r="B49" s="79" t="s">
        <v>480</v>
      </c>
      <c r="C49" s="79" t="s">
        <v>480</v>
      </c>
      <c r="D49" s="79" t="s">
        <v>480</v>
      </c>
      <c r="E49" s="79" t="s">
        <v>480</v>
      </c>
      <c r="F49" s="79" t="s">
        <v>480</v>
      </c>
      <c r="G49" s="79" t="s">
        <v>480</v>
      </c>
      <c r="H49" s="79" t="s">
        <v>480</v>
      </c>
      <c r="I49" s="79" t="s">
        <v>480</v>
      </c>
      <c r="J49" s="79" t="s">
        <v>480</v>
      </c>
      <c r="K49" s="79" t="s">
        <v>480</v>
      </c>
      <c r="L49" s="79" t="s">
        <v>480</v>
      </c>
      <c r="M49" s="79" t="s">
        <v>480</v>
      </c>
      <c r="N49" s="79" t="s">
        <v>480</v>
      </c>
      <c r="O49" s="79" t="s">
        <v>480</v>
      </c>
      <c r="P49" s="79" t="s">
        <v>480</v>
      </c>
    </row>
    <row r="50" spans="1:16" ht="24.95" customHeight="1">
      <c r="A50" s="1"/>
      <c r="B50" s="1"/>
      <c r="C50" s="1"/>
      <c r="D50" s="1"/>
      <c r="E50" s="1"/>
      <c r="F50" s="1"/>
      <c r="G50" s="1"/>
      <c r="H50" s="1"/>
      <c r="I50" s="1"/>
      <c r="J50" s="1"/>
      <c r="K50" s="1"/>
      <c r="L50" s="1"/>
      <c r="M50" s="1"/>
      <c r="N50" s="1"/>
      <c r="O50" s="1"/>
      <c r="P50" s="1"/>
    </row>
    <row r="51" spans="1:16" ht="24.95" customHeight="1">
      <c r="A51" s="79" t="s">
        <v>481</v>
      </c>
      <c r="B51" s="79" t="s">
        <v>481</v>
      </c>
      <c r="C51" s="79" t="s">
        <v>481</v>
      </c>
      <c r="D51" s="79" t="s">
        <v>481</v>
      </c>
      <c r="E51" s="79" t="s">
        <v>481</v>
      </c>
      <c r="F51" s="79" t="s">
        <v>481</v>
      </c>
      <c r="G51" s="79" t="s">
        <v>481</v>
      </c>
      <c r="H51" s="79" t="s">
        <v>481</v>
      </c>
      <c r="I51" s="79" t="s">
        <v>481</v>
      </c>
      <c r="J51" s="79" t="s">
        <v>481</v>
      </c>
      <c r="K51" s="79" t="s">
        <v>481</v>
      </c>
      <c r="L51" s="79" t="s">
        <v>481</v>
      </c>
      <c r="M51" s="79" t="s">
        <v>481</v>
      </c>
      <c r="N51" s="79" t="s">
        <v>481</v>
      </c>
      <c r="O51" s="79" t="s">
        <v>481</v>
      </c>
      <c r="P51" s="79" t="s">
        <v>481</v>
      </c>
    </row>
    <row r="52" spans="1:16" ht="24.95" customHeight="1">
      <c r="A52" s="79" t="s">
        <v>482</v>
      </c>
      <c r="B52" s="79" t="s">
        <v>482</v>
      </c>
      <c r="C52" s="79" t="s">
        <v>482</v>
      </c>
      <c r="D52" s="79" t="s">
        <v>482</v>
      </c>
      <c r="E52" s="79" t="s">
        <v>482</v>
      </c>
      <c r="F52" s="79" t="s">
        <v>482</v>
      </c>
      <c r="G52" s="79" t="s">
        <v>482</v>
      </c>
      <c r="H52" s="79" t="s">
        <v>482</v>
      </c>
      <c r="I52" s="79" t="s">
        <v>482</v>
      </c>
      <c r="J52" s="79" t="s">
        <v>482</v>
      </c>
      <c r="K52" s="79" t="s">
        <v>482</v>
      </c>
      <c r="L52" s="79" t="s">
        <v>482</v>
      </c>
      <c r="M52" s="79" t="s">
        <v>482</v>
      </c>
      <c r="N52" s="79" t="s">
        <v>482</v>
      </c>
      <c r="O52" s="79" t="s">
        <v>482</v>
      </c>
      <c r="P52" s="79" t="s">
        <v>482</v>
      </c>
    </row>
    <row r="53" spans="1:16" ht="24.95" customHeight="1">
      <c r="A53" s="1"/>
      <c r="B53" s="1"/>
      <c r="C53" s="1"/>
      <c r="D53" s="1"/>
      <c r="E53" s="1"/>
      <c r="F53" s="1"/>
      <c r="G53" s="1"/>
      <c r="H53" s="1"/>
      <c r="I53" s="1"/>
      <c r="J53" s="1"/>
      <c r="K53" s="1"/>
      <c r="L53" s="1"/>
      <c r="M53" s="1"/>
      <c r="N53" s="1"/>
      <c r="O53" s="1"/>
      <c r="P53" s="1"/>
    </row>
    <row r="54" spans="1:16" ht="24.95" customHeight="1">
      <c r="A54" s="79" t="s">
        <v>483</v>
      </c>
      <c r="B54" s="79" t="s">
        <v>483</v>
      </c>
      <c r="C54" s="79" t="s">
        <v>483</v>
      </c>
      <c r="D54" s="79" t="s">
        <v>483</v>
      </c>
      <c r="E54" s="79" t="s">
        <v>483</v>
      </c>
      <c r="F54" s="79" t="s">
        <v>483</v>
      </c>
      <c r="G54" s="79" t="s">
        <v>483</v>
      </c>
      <c r="H54" s="79" t="s">
        <v>483</v>
      </c>
      <c r="I54" s="79" t="s">
        <v>483</v>
      </c>
      <c r="J54" s="79" t="s">
        <v>483</v>
      </c>
      <c r="K54" s="79" t="s">
        <v>483</v>
      </c>
      <c r="L54" s="79" t="s">
        <v>483</v>
      </c>
      <c r="M54" s="79" t="s">
        <v>483</v>
      </c>
      <c r="N54" s="79" t="s">
        <v>483</v>
      </c>
      <c r="O54" s="79" t="s">
        <v>483</v>
      </c>
      <c r="P54" s="79" t="s">
        <v>483</v>
      </c>
    </row>
    <row r="55" spans="1:16" ht="24.95" customHeight="1">
      <c r="A55" s="79" t="s">
        <v>484</v>
      </c>
      <c r="B55" s="79" t="s">
        <v>484</v>
      </c>
      <c r="C55" s="79" t="s">
        <v>484</v>
      </c>
      <c r="D55" s="79" t="s">
        <v>484</v>
      </c>
      <c r="E55" s="79" t="s">
        <v>484</v>
      </c>
      <c r="F55" s="79" t="s">
        <v>484</v>
      </c>
      <c r="G55" s="79" t="s">
        <v>484</v>
      </c>
      <c r="H55" s="79" t="s">
        <v>484</v>
      </c>
      <c r="I55" s="79" t="s">
        <v>484</v>
      </c>
      <c r="J55" s="79" t="s">
        <v>484</v>
      </c>
      <c r="K55" s="79" t="s">
        <v>484</v>
      </c>
      <c r="L55" s="79" t="s">
        <v>484</v>
      </c>
      <c r="M55" s="79" t="s">
        <v>484</v>
      </c>
      <c r="N55" s="79" t="s">
        <v>484</v>
      </c>
      <c r="O55" s="79" t="s">
        <v>484</v>
      </c>
      <c r="P55" s="79" t="s">
        <v>484</v>
      </c>
    </row>
    <row r="56" spans="1:16" ht="24.95" customHeight="1">
      <c r="A56" s="1"/>
      <c r="B56" s="1"/>
      <c r="C56" s="1"/>
      <c r="D56" s="1"/>
      <c r="E56" s="1"/>
      <c r="F56" s="1"/>
      <c r="G56" s="1"/>
      <c r="H56" s="1"/>
      <c r="I56" s="1"/>
      <c r="J56" s="1"/>
      <c r="K56" s="1"/>
      <c r="L56" s="1"/>
      <c r="M56" s="1"/>
      <c r="N56" s="1"/>
      <c r="O56" s="1"/>
      <c r="P56" s="1"/>
    </row>
  </sheetData>
  <sheetProtection algorithmName="SHA-512" hashValue="DhnDb3S1FBkhmfFVBKnQDpMCBan6+4LeFGpE2SE4o+1Uwbtsvm7FCYylKtftt6FAM7eKpuUFYFcjJE3VvCtVow==" saltValue="m96TdFkI8QEtTgMrlnFqgw==" spinCount="100000" sheet="1" objects="1" scenarios="1" sort="0" autoFilter="0"/>
  <mergeCells count="30">
    <mergeCell ref="A49:P49"/>
    <mergeCell ref="A51:P51"/>
    <mergeCell ref="A52:P52"/>
    <mergeCell ref="A54:P54"/>
    <mergeCell ref="A55:P55"/>
    <mergeCell ref="A39:P40"/>
    <mergeCell ref="A41:P42"/>
    <mergeCell ref="A44:P44"/>
    <mergeCell ref="A45:P46"/>
    <mergeCell ref="A48:P48"/>
    <mergeCell ref="A29:P30"/>
    <mergeCell ref="A31:P32"/>
    <mergeCell ref="A33:P34"/>
    <mergeCell ref="A36:P36"/>
    <mergeCell ref="A37:P38"/>
    <mergeCell ref="A19:P20"/>
    <mergeCell ref="A22:P22"/>
    <mergeCell ref="A23:P24"/>
    <mergeCell ref="A25:P26"/>
    <mergeCell ref="A27:P28"/>
    <mergeCell ref="A9:P10"/>
    <mergeCell ref="A11:P12"/>
    <mergeCell ref="A13:P14"/>
    <mergeCell ref="A15:P16"/>
    <mergeCell ref="A17:P18"/>
    <mergeCell ref="A2:H3"/>
    <mergeCell ref="A4:P4"/>
    <mergeCell ref="M2:O2"/>
    <mergeCell ref="A6:P6"/>
    <mergeCell ref="A7:P8"/>
  </mergeCells>
  <pageMargins left="0.27777777777777779" right="0.27777777777777779" top="0.75" bottom="0.75" header="0.3" footer="0.3"/>
  <pageSetup scale="74" fitToHeight="2" orientation="landscape" horizontalDpi="0" verticalDpi="0" r:id="rId1"/>
  <headerFooter>
    <oddFooter>&amp;CPrepared by 100% Safety Inc.&amp;RPage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Dashboard</vt:lpstr>
      <vt:lpstr>Trend Explorer</vt:lpstr>
      <vt:lpstr>Monthly Statistics</vt:lpstr>
      <vt:lpstr>Incident Log</vt:lpstr>
      <vt:lpstr>Hours Worked</vt:lpstr>
      <vt:lpstr>Actions</vt:lpstr>
      <vt:lpstr>Setup</vt:lpstr>
      <vt:lpstr>Guide</vt:lpstr>
      <vt:lpstr>List_F</vt:lpstr>
      <vt:lpstr>List_G</vt:lpstr>
      <vt:lpstr>List_H</vt:lpstr>
      <vt:lpstr>List_I</vt:lpstr>
      <vt:lpstr>List_J</vt:lpstr>
      <vt:lpstr>List_K</vt:lpstr>
      <vt:lpstr>List_L</vt:lpstr>
      <vt:lpstr>List_M</vt:lpstr>
      <vt:lpstr>List_N</vt:lpstr>
      <vt:lpstr>List_O</vt:lpstr>
      <vt:lpstr>List_P</vt:lpstr>
      <vt:lpstr>List_Q</vt:lpstr>
      <vt:lpstr>List_R</vt:lpstr>
      <vt:lpstr>List_S</vt:lpstr>
      <vt:lpstr>List_T</vt:lpstr>
      <vt:lpstr>List_U</vt:lpstr>
      <vt:lpstr>Dashboard!Print_Area</vt:lpstr>
      <vt:lpstr>Guide!Print_Area</vt:lpstr>
      <vt:lpstr>'Monthly Statistics'!Print_Area</vt:lpstr>
      <vt:lpstr>'Trend Explorer'!Print_Area</vt:lpstr>
      <vt:lpstr>Actions!Print_Titles</vt:lpstr>
      <vt:lpstr>'Hours Worked'!Print_Titles</vt:lpstr>
      <vt:lpstr>'Incident Log'!Print_Titles</vt:lpstr>
      <vt:lpstr>'Monthly Statistics'!Print_Titles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 Bakken</cp:lastModifiedBy>
  <dcterms:modified xsi:type="dcterms:W3CDTF">2026-10-17T22:35:21Z</dcterms:modified>
</cp:coreProperties>
</file>